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PD\SPARS\"/>
    </mc:Choice>
  </mc:AlternateContent>
  <xr:revisionPtr revIDLastSave="0" documentId="13_ncr:1_{010BAAA5-90A7-453C-9928-F18EEF8185E4}" xr6:coauthVersionLast="47" xr6:coauthVersionMax="47" xr10:uidLastSave="{00000000-0000-0000-0000-000000000000}"/>
  <bookViews>
    <workbookView xWindow="-108" yWindow="-108" windowWidth="23256" windowHeight="12456" firstSheet="24" activeTab="27" xr2:uid="{00000000-000D-0000-FFFF-FFFF00000000}"/>
  </bookViews>
  <sheets>
    <sheet name="DVA_5th_Sem" sheetId="1" r:id="rId1"/>
    <sheet name="DVA_Assignment" sheetId="2" r:id="rId2"/>
    <sheet name="DVA_Quiz" sheetId="3" r:id="rId3"/>
    <sheet name="DVA_Attendance" sheetId="4" r:id="rId4"/>
    <sheet name="OS_3rdsem_midSem" sheetId="5" r:id="rId5"/>
    <sheet name="OS_3rdsem_Quiz" sheetId="6" r:id="rId6"/>
    <sheet name="Os_3rdsem_assignment" sheetId="7" r:id="rId7"/>
    <sheet name="OS_3rdsem_attendance" sheetId="8" r:id="rId8"/>
    <sheet name="OS_3rdsem_midsem_analysis" sheetId="9" r:id="rId9"/>
    <sheet name="ML_MID SEMESTER" sheetId="10" r:id="rId10"/>
    <sheet name="ML_QUIZ TEST" sheetId="11" r:id="rId11"/>
    <sheet name="ML_ASSIGNMENT" sheetId="12" r:id="rId12"/>
    <sheet name="ML_ATTENDANCE" sheetId="13" r:id="rId13"/>
    <sheet name="ML_MIDSEM ANALYSIS " sheetId="14" r:id="rId14"/>
    <sheet name="DAI-3RD-MID SEMESTER" sheetId="15" r:id="rId15"/>
    <sheet name="DAI-3RDQUIZ TEST" sheetId="16" r:id="rId16"/>
    <sheet name="DAI-3RDASSIGNMENT" sheetId="17" r:id="rId17"/>
    <sheet name="DAI-3RD ATTENDANCE" sheetId="18" r:id="rId18"/>
    <sheet name="AAD_3rd_MID SEMESTER" sheetId="19" r:id="rId19"/>
    <sheet name="AAD_3rd_QUIZ TEST" sheetId="20" r:id="rId20"/>
    <sheet name="AAD_3rd_ASSIGNMENT" sheetId="21" r:id="rId21"/>
    <sheet name="AAD_3rd_ATTENDANCE" sheetId="22" r:id="rId22"/>
    <sheet name="MIdsem_Total_AAD" sheetId="23" r:id="rId23"/>
    <sheet name="OOPS MID SEMESTER" sheetId="24" r:id="rId24"/>
    <sheet name="OOPS QUIZ TEST" sheetId="25" r:id="rId25"/>
    <sheet name="OOPS ASSIGNMENT" sheetId="26" r:id="rId26"/>
    <sheet name="OOPS ATTENDANCE" sheetId="27" r:id="rId27"/>
    <sheet name="OOPS_3rdsem_midsem_analysis" sheetId="28" r:id="rId28"/>
  </sheets>
  <definedNames>
    <definedName name="CO1_Marks" localSheetId="4">OS_3rdsem_midSem!$Q$8:$Q$93</definedName>
    <definedName name="SUMIF" localSheetId="23">'OOPS MID SEMESTER'!$Q$8</definedName>
  </definedNames>
  <calcPr calcId="191029"/>
</workbook>
</file>

<file path=xl/calcChain.xml><?xml version="1.0" encoding="utf-8"?>
<calcChain xmlns="http://schemas.openxmlformats.org/spreadsheetml/2006/main">
  <c r="A10" i="28" l="1"/>
  <c r="A11" i="28"/>
  <c r="A12" i="28"/>
  <c r="A13" i="28"/>
  <c r="A14" i="28"/>
  <c r="A15" i="28"/>
  <c r="H95" i="28"/>
  <c r="H96" i="28" s="1"/>
  <c r="H97" i="28" s="1"/>
  <c r="G95" i="28"/>
  <c r="G96" i="28" s="1"/>
  <c r="G97" i="28" s="1"/>
  <c r="F95" i="28"/>
  <c r="F96" i="28" s="1"/>
  <c r="F97" i="28" s="1"/>
  <c r="E95" i="28"/>
  <c r="E96" i="28" s="1"/>
  <c r="E97" i="28" s="1"/>
  <c r="I94" i="28"/>
  <c r="I93" i="28"/>
  <c r="A93" i="28"/>
  <c r="I92" i="28"/>
  <c r="A92" i="28"/>
  <c r="I91" i="28"/>
  <c r="A91" i="28"/>
  <c r="I90" i="28"/>
  <c r="A90" i="28"/>
  <c r="I89" i="28"/>
  <c r="A89" i="28"/>
  <c r="I88" i="28"/>
  <c r="A88" i="28"/>
  <c r="I87" i="28"/>
  <c r="A87" i="28"/>
  <c r="I86" i="28"/>
  <c r="A86" i="28"/>
  <c r="I85" i="28"/>
  <c r="A85" i="28"/>
  <c r="I84" i="28"/>
  <c r="A84" i="28"/>
  <c r="I83" i="28"/>
  <c r="A83" i="28"/>
  <c r="I82" i="28"/>
  <c r="A82" i="28"/>
  <c r="I81" i="28"/>
  <c r="A81" i="28"/>
  <c r="I80" i="28"/>
  <c r="A80" i="28"/>
  <c r="I79" i="28"/>
  <c r="A79" i="28"/>
  <c r="I78" i="28"/>
  <c r="A78" i="28"/>
  <c r="I77" i="28"/>
  <c r="A77" i="28"/>
  <c r="I76" i="28"/>
  <c r="A76" i="28"/>
  <c r="I75" i="28"/>
  <c r="A75" i="28"/>
  <c r="I74" i="28"/>
  <c r="A74" i="28"/>
  <c r="I73" i="28"/>
  <c r="A73" i="28"/>
  <c r="I72" i="28"/>
  <c r="A72" i="28"/>
  <c r="I71" i="28"/>
  <c r="A71" i="28"/>
  <c r="I70" i="28"/>
  <c r="A70" i="28"/>
  <c r="I69" i="28"/>
  <c r="A69" i="28"/>
  <c r="I68" i="28"/>
  <c r="A68" i="28"/>
  <c r="I67" i="28"/>
  <c r="A67" i="28"/>
  <c r="I66" i="28"/>
  <c r="A66" i="28"/>
  <c r="I65" i="28"/>
  <c r="A65" i="28"/>
  <c r="I64" i="28"/>
  <c r="A64" i="28"/>
  <c r="I63" i="28"/>
  <c r="A63" i="28"/>
  <c r="I62" i="28"/>
  <c r="A62" i="28"/>
  <c r="I61" i="28"/>
  <c r="A61" i="28"/>
  <c r="I60" i="28"/>
  <c r="A60" i="28"/>
  <c r="I59" i="28"/>
  <c r="A59" i="28"/>
  <c r="I58" i="28"/>
  <c r="A58" i="28"/>
  <c r="I57" i="28"/>
  <c r="A57" i="28"/>
  <c r="I56" i="28"/>
  <c r="A56" i="28"/>
  <c r="I55" i="28"/>
  <c r="A55" i="28"/>
  <c r="I54" i="28"/>
  <c r="A54" i="28"/>
  <c r="I53" i="28"/>
  <c r="A53" i="28"/>
  <c r="I52" i="28"/>
  <c r="A52" i="28"/>
  <c r="I51" i="28"/>
  <c r="A51" i="28"/>
  <c r="I50" i="28"/>
  <c r="A50" i="28"/>
  <c r="I49" i="28"/>
  <c r="A49" i="28"/>
  <c r="I48" i="28"/>
  <c r="A48" i="28"/>
  <c r="I47" i="28"/>
  <c r="A47" i="28"/>
  <c r="I46" i="28"/>
  <c r="A46" i="28"/>
  <c r="I45" i="28"/>
  <c r="A45" i="28"/>
  <c r="I44" i="28"/>
  <c r="A44" i="28"/>
  <c r="I43" i="28"/>
  <c r="A43" i="28"/>
  <c r="I42" i="28"/>
  <c r="A42" i="28"/>
  <c r="I41" i="28"/>
  <c r="A41" i="28"/>
  <c r="I40" i="28"/>
  <c r="A40" i="28"/>
  <c r="I39" i="28"/>
  <c r="A39" i="28"/>
  <c r="I38" i="28"/>
  <c r="A38" i="28"/>
  <c r="I37" i="28"/>
  <c r="A37" i="28"/>
  <c r="I36" i="28"/>
  <c r="A36" i="28"/>
  <c r="I35" i="28"/>
  <c r="A35" i="28"/>
  <c r="I34" i="28"/>
  <c r="A34" i="28"/>
  <c r="I33" i="28"/>
  <c r="A33" i="28"/>
  <c r="I32" i="28"/>
  <c r="A32" i="28"/>
  <c r="I31" i="28"/>
  <c r="A31" i="28"/>
  <c r="I30" i="28"/>
  <c r="A30" i="28"/>
  <c r="I29" i="28"/>
  <c r="A29" i="28"/>
  <c r="I28" i="28"/>
  <c r="A28" i="28"/>
  <c r="I27" i="28"/>
  <c r="A27" i="28"/>
  <c r="I26" i="28"/>
  <c r="A26" i="28"/>
  <c r="I25" i="28"/>
  <c r="A25" i="28"/>
  <c r="I24" i="28"/>
  <c r="A24" i="28"/>
  <c r="I23" i="28"/>
  <c r="A23" i="28"/>
  <c r="I22" i="28"/>
  <c r="A22" i="28"/>
  <c r="I21" i="28"/>
  <c r="A21" i="28"/>
  <c r="I20" i="28"/>
  <c r="A20" i="28"/>
  <c r="I19" i="28"/>
  <c r="A19" i="28"/>
  <c r="I18" i="28"/>
  <c r="A18" i="28"/>
  <c r="I17" i="28"/>
  <c r="A17" i="28"/>
  <c r="I16" i="28"/>
  <c r="A16" i="28"/>
  <c r="I15" i="28"/>
  <c r="I14" i="28"/>
  <c r="I13" i="28"/>
  <c r="I12" i="28"/>
  <c r="I11" i="28"/>
  <c r="I10" i="28"/>
  <c r="I9" i="28"/>
  <c r="A9" i="28"/>
  <c r="J98" i="27"/>
  <c r="I98" i="27"/>
  <c r="H98" i="27"/>
  <c r="J97" i="27"/>
  <c r="I97" i="27"/>
  <c r="H97" i="27"/>
  <c r="G97" i="27"/>
  <c r="G98" i="27" s="1"/>
  <c r="F97" i="27"/>
  <c r="F98" i="27" s="1"/>
  <c r="J97" i="26"/>
  <c r="F97" i="26"/>
  <c r="J96" i="26"/>
  <c r="I96" i="26"/>
  <c r="I97" i="26" s="1"/>
  <c r="H96" i="26"/>
  <c r="H97" i="26" s="1"/>
  <c r="G96" i="26"/>
  <c r="G97" i="26" s="1"/>
  <c r="F96" i="26"/>
  <c r="H97" i="25"/>
  <c r="F97" i="25"/>
  <c r="J96" i="25"/>
  <c r="J97" i="25" s="1"/>
  <c r="I96" i="25"/>
  <c r="I97" i="25" s="1"/>
  <c r="H96" i="25"/>
  <c r="G96" i="25"/>
  <c r="G97" i="25" s="1"/>
  <c r="F96" i="25"/>
  <c r="U94" i="24"/>
  <c r="T94" i="24"/>
  <c r="S94" i="24"/>
  <c r="R94" i="24"/>
  <c r="Q94" i="24"/>
  <c r="V94" i="24" s="1"/>
  <c r="U93" i="24"/>
  <c r="T93" i="24"/>
  <c r="S93" i="24"/>
  <c r="R93" i="24"/>
  <c r="Q93" i="24"/>
  <c r="V93" i="24" s="1"/>
  <c r="U92" i="24"/>
  <c r="T92" i="24"/>
  <c r="S92" i="24"/>
  <c r="R92" i="24"/>
  <c r="Q92" i="24"/>
  <c r="V92" i="24" s="1"/>
  <c r="U91" i="24"/>
  <c r="V91" i="24" s="1"/>
  <c r="T91" i="24"/>
  <c r="S91" i="24"/>
  <c r="R91" i="24"/>
  <c r="Q91" i="24"/>
  <c r="U90" i="24"/>
  <c r="T90" i="24"/>
  <c r="S90" i="24"/>
  <c r="R90" i="24"/>
  <c r="V90" i="24" s="1"/>
  <c r="Q90" i="24"/>
  <c r="U89" i="24"/>
  <c r="T89" i="24"/>
  <c r="S89" i="24"/>
  <c r="R89" i="24"/>
  <c r="Q89" i="24"/>
  <c r="V89" i="24" s="1"/>
  <c r="U88" i="24"/>
  <c r="T88" i="24"/>
  <c r="S88" i="24"/>
  <c r="R88" i="24"/>
  <c r="Q88" i="24"/>
  <c r="V88" i="24" s="1"/>
  <c r="U87" i="24"/>
  <c r="V87" i="24" s="1"/>
  <c r="T87" i="24"/>
  <c r="S87" i="24"/>
  <c r="R87" i="24"/>
  <c r="Q87" i="24"/>
  <c r="U86" i="24"/>
  <c r="T86" i="24"/>
  <c r="S86" i="24"/>
  <c r="R86" i="24"/>
  <c r="Q86" i="24"/>
  <c r="U85" i="24"/>
  <c r="T85" i="24"/>
  <c r="S85" i="24"/>
  <c r="R85" i="24"/>
  <c r="Q85" i="24"/>
  <c r="V85" i="24" s="1"/>
  <c r="U84" i="24"/>
  <c r="T84" i="24"/>
  <c r="S84" i="24"/>
  <c r="R84" i="24"/>
  <c r="Q84" i="24"/>
  <c r="V84" i="24" s="1"/>
  <c r="U83" i="24"/>
  <c r="V83" i="24" s="1"/>
  <c r="T83" i="24"/>
  <c r="S83" i="24"/>
  <c r="R83" i="24"/>
  <c r="Q83" i="24"/>
  <c r="U82" i="24"/>
  <c r="T82" i="24"/>
  <c r="S82" i="24"/>
  <c r="R82" i="24"/>
  <c r="V82" i="24" s="1"/>
  <c r="Q82" i="24"/>
  <c r="U81" i="24"/>
  <c r="T81" i="24"/>
  <c r="S81" i="24"/>
  <c r="R81" i="24"/>
  <c r="Q81" i="24"/>
  <c r="V81" i="24" s="1"/>
  <c r="U80" i="24"/>
  <c r="T80" i="24"/>
  <c r="S80" i="24"/>
  <c r="R80" i="24"/>
  <c r="Q80" i="24"/>
  <c r="V80" i="24" s="1"/>
  <c r="U79" i="24"/>
  <c r="V79" i="24" s="1"/>
  <c r="T79" i="24"/>
  <c r="S79" i="24"/>
  <c r="R79" i="24"/>
  <c r="Q79" i="24"/>
  <c r="U78" i="24"/>
  <c r="T78" i="24"/>
  <c r="S78" i="24"/>
  <c r="R78" i="24"/>
  <c r="Q78" i="24"/>
  <c r="U77" i="24"/>
  <c r="T77" i="24"/>
  <c r="S77" i="24"/>
  <c r="R77" i="24"/>
  <c r="Q77" i="24"/>
  <c r="V77" i="24" s="1"/>
  <c r="U76" i="24"/>
  <c r="T76" i="24"/>
  <c r="S76" i="24"/>
  <c r="R76" i="24"/>
  <c r="Q76" i="24"/>
  <c r="V76" i="24" s="1"/>
  <c r="U75" i="24"/>
  <c r="V75" i="24" s="1"/>
  <c r="T75" i="24"/>
  <c r="S75" i="24"/>
  <c r="R75" i="24"/>
  <c r="Q75" i="24"/>
  <c r="U74" i="24"/>
  <c r="T74" i="24"/>
  <c r="S74" i="24"/>
  <c r="R74" i="24"/>
  <c r="V74" i="24" s="1"/>
  <c r="Q74" i="24"/>
  <c r="U73" i="24"/>
  <c r="T73" i="24"/>
  <c r="S73" i="24"/>
  <c r="R73" i="24"/>
  <c r="Q73" i="24"/>
  <c r="V73" i="24" s="1"/>
  <c r="U72" i="24"/>
  <c r="T72" i="24"/>
  <c r="S72" i="24"/>
  <c r="R72" i="24"/>
  <c r="Q72" i="24"/>
  <c r="V72" i="24" s="1"/>
  <c r="U71" i="24"/>
  <c r="V71" i="24" s="1"/>
  <c r="T71" i="24"/>
  <c r="S71" i="24"/>
  <c r="R71" i="24"/>
  <c r="Q71" i="24"/>
  <c r="U70" i="24"/>
  <c r="T70" i="24"/>
  <c r="S70" i="24"/>
  <c r="R70" i="24"/>
  <c r="Q70" i="24"/>
  <c r="U69" i="24"/>
  <c r="T69" i="24"/>
  <c r="S69" i="24"/>
  <c r="R69" i="24"/>
  <c r="Q69" i="24"/>
  <c r="V69" i="24" s="1"/>
  <c r="U68" i="24"/>
  <c r="T68" i="24"/>
  <c r="S68" i="24"/>
  <c r="R68" i="24"/>
  <c r="Q68" i="24"/>
  <c r="V68" i="24" s="1"/>
  <c r="U67" i="24"/>
  <c r="V67" i="24" s="1"/>
  <c r="T67" i="24"/>
  <c r="S67" i="24"/>
  <c r="R67" i="24"/>
  <c r="Q67" i="24"/>
  <c r="U66" i="24"/>
  <c r="T66" i="24"/>
  <c r="S66" i="24"/>
  <c r="R66" i="24"/>
  <c r="V66" i="24" s="1"/>
  <c r="Q66" i="24"/>
  <c r="U65" i="24"/>
  <c r="T65" i="24"/>
  <c r="S65" i="24"/>
  <c r="R65" i="24"/>
  <c r="Q65" i="24"/>
  <c r="V65" i="24" s="1"/>
  <c r="U64" i="24"/>
  <c r="T64" i="24"/>
  <c r="S64" i="24"/>
  <c r="R64" i="24"/>
  <c r="Q64" i="24"/>
  <c r="V64" i="24" s="1"/>
  <c r="U63" i="24"/>
  <c r="V63" i="24" s="1"/>
  <c r="T63" i="24"/>
  <c r="S63" i="24"/>
  <c r="R63" i="24"/>
  <c r="Q63" i="24"/>
  <c r="U62" i="24"/>
  <c r="T62" i="24"/>
  <c r="S62" i="24"/>
  <c r="R62" i="24"/>
  <c r="Q62" i="24"/>
  <c r="U61" i="24"/>
  <c r="T61" i="24"/>
  <c r="S61" i="24"/>
  <c r="R61" i="24"/>
  <c r="Q61" i="24"/>
  <c r="V61" i="24" s="1"/>
  <c r="U60" i="24"/>
  <c r="T60" i="24"/>
  <c r="S60" i="24"/>
  <c r="R60" i="24"/>
  <c r="Q60" i="24"/>
  <c r="V60" i="24" s="1"/>
  <c r="U59" i="24"/>
  <c r="V59" i="24" s="1"/>
  <c r="T59" i="24"/>
  <c r="S59" i="24"/>
  <c r="R59" i="24"/>
  <c r="Q59" i="24"/>
  <c r="U58" i="24"/>
  <c r="T58" i="24"/>
  <c r="S58" i="24"/>
  <c r="R58" i="24"/>
  <c r="V58" i="24" s="1"/>
  <c r="Q58" i="24"/>
  <c r="U57" i="24"/>
  <c r="T57" i="24"/>
  <c r="S57" i="24"/>
  <c r="R57" i="24"/>
  <c r="Q57" i="24"/>
  <c r="V57" i="24" s="1"/>
  <c r="U56" i="24"/>
  <c r="T56" i="24"/>
  <c r="S56" i="24"/>
  <c r="R56" i="24"/>
  <c r="Q56" i="24"/>
  <c r="V56" i="24" s="1"/>
  <c r="U55" i="24"/>
  <c r="V55" i="24" s="1"/>
  <c r="T55" i="24"/>
  <c r="S55" i="24"/>
  <c r="R55" i="24"/>
  <c r="Q55" i="24"/>
  <c r="U54" i="24"/>
  <c r="T54" i="24"/>
  <c r="S54" i="24"/>
  <c r="R54" i="24"/>
  <c r="Q54" i="24"/>
  <c r="U53" i="24"/>
  <c r="T53" i="24"/>
  <c r="S53" i="24"/>
  <c r="R53" i="24"/>
  <c r="Q53" i="24"/>
  <c r="V53" i="24" s="1"/>
  <c r="U52" i="24"/>
  <c r="T52" i="24"/>
  <c r="S52" i="24"/>
  <c r="R52" i="24"/>
  <c r="Q52" i="24"/>
  <c r="V52" i="24" s="1"/>
  <c r="U51" i="24"/>
  <c r="V51" i="24" s="1"/>
  <c r="T51" i="24"/>
  <c r="S51" i="24"/>
  <c r="R51" i="24"/>
  <c r="Q51" i="24"/>
  <c r="U50" i="24"/>
  <c r="T50" i="24"/>
  <c r="S50" i="24"/>
  <c r="R50" i="24"/>
  <c r="Q50" i="24"/>
  <c r="V50" i="24" s="1"/>
  <c r="U49" i="24"/>
  <c r="T49" i="24"/>
  <c r="S49" i="24"/>
  <c r="R49" i="24"/>
  <c r="Q49" i="24"/>
  <c r="V49" i="24" s="1"/>
  <c r="U48" i="24"/>
  <c r="T48" i="24"/>
  <c r="S48" i="24"/>
  <c r="R48" i="24"/>
  <c r="Q48" i="24"/>
  <c r="V48" i="24" s="1"/>
  <c r="U47" i="24"/>
  <c r="V47" i="24" s="1"/>
  <c r="T47" i="24"/>
  <c r="S47" i="24"/>
  <c r="R47" i="24"/>
  <c r="Q47" i="24"/>
  <c r="U46" i="24"/>
  <c r="T46" i="24"/>
  <c r="S46" i="24"/>
  <c r="R46" i="24"/>
  <c r="Q46" i="24"/>
  <c r="U45" i="24"/>
  <c r="T45" i="24"/>
  <c r="S45" i="24"/>
  <c r="R45" i="24"/>
  <c r="Q45" i="24"/>
  <c r="V45" i="24" s="1"/>
  <c r="U44" i="24"/>
  <c r="T44" i="24"/>
  <c r="S44" i="24"/>
  <c r="R44" i="24"/>
  <c r="Q44" i="24"/>
  <c r="V44" i="24" s="1"/>
  <c r="U43" i="24"/>
  <c r="V43" i="24" s="1"/>
  <c r="T43" i="24"/>
  <c r="S43" i="24"/>
  <c r="R43" i="24"/>
  <c r="Q43" i="24"/>
  <c r="U42" i="24"/>
  <c r="T42" i="24"/>
  <c r="S42" i="24"/>
  <c r="R42" i="24"/>
  <c r="Q42" i="24"/>
  <c r="V42" i="24" s="1"/>
  <c r="U41" i="24"/>
  <c r="T41" i="24"/>
  <c r="S41" i="24"/>
  <c r="R41" i="24"/>
  <c r="Q41" i="24"/>
  <c r="V41" i="24" s="1"/>
  <c r="U40" i="24"/>
  <c r="T40" i="24"/>
  <c r="S40" i="24"/>
  <c r="R40" i="24"/>
  <c r="Q40" i="24"/>
  <c r="V40" i="24" s="1"/>
  <c r="U39" i="24"/>
  <c r="V39" i="24" s="1"/>
  <c r="T39" i="24"/>
  <c r="S39" i="24"/>
  <c r="R39" i="24"/>
  <c r="Q39" i="24"/>
  <c r="U38" i="24"/>
  <c r="T38" i="24"/>
  <c r="S38" i="24"/>
  <c r="R38" i="24"/>
  <c r="Q38" i="24"/>
  <c r="U37" i="24"/>
  <c r="T37" i="24"/>
  <c r="S37" i="24"/>
  <c r="R37" i="24"/>
  <c r="Q37" i="24"/>
  <c r="V37" i="24" s="1"/>
  <c r="U36" i="24"/>
  <c r="T36" i="24"/>
  <c r="S36" i="24"/>
  <c r="R36" i="24"/>
  <c r="Q36" i="24"/>
  <c r="V36" i="24" s="1"/>
  <c r="U35" i="24"/>
  <c r="V35" i="24" s="1"/>
  <c r="T35" i="24"/>
  <c r="S35" i="24"/>
  <c r="R35" i="24"/>
  <c r="Q35" i="24"/>
  <c r="U34" i="24"/>
  <c r="T34" i="24"/>
  <c r="S34" i="24"/>
  <c r="R34" i="24"/>
  <c r="Q34" i="24"/>
  <c r="V34" i="24" s="1"/>
  <c r="U33" i="24"/>
  <c r="T33" i="24"/>
  <c r="S33" i="24"/>
  <c r="R33" i="24"/>
  <c r="Q33" i="24"/>
  <c r="V33" i="24" s="1"/>
  <c r="U32" i="24"/>
  <c r="T32" i="24"/>
  <c r="S32" i="24"/>
  <c r="R32" i="24"/>
  <c r="Q32" i="24"/>
  <c r="V32" i="24" s="1"/>
  <c r="U31" i="24"/>
  <c r="V31" i="24" s="1"/>
  <c r="T31" i="24"/>
  <c r="S31" i="24"/>
  <c r="R31" i="24"/>
  <c r="Q31" i="24"/>
  <c r="U30" i="24"/>
  <c r="T30" i="24"/>
  <c r="S30" i="24"/>
  <c r="R30" i="24"/>
  <c r="Q30" i="24"/>
  <c r="U29" i="24"/>
  <c r="T29" i="24"/>
  <c r="S29" i="24"/>
  <c r="R29" i="24"/>
  <c r="Q29" i="24"/>
  <c r="V29" i="24" s="1"/>
  <c r="U28" i="24"/>
  <c r="T28" i="24"/>
  <c r="S28" i="24"/>
  <c r="R28" i="24"/>
  <c r="Q28" i="24"/>
  <c r="V28" i="24" s="1"/>
  <c r="U27" i="24"/>
  <c r="V27" i="24" s="1"/>
  <c r="T27" i="24"/>
  <c r="S27" i="24"/>
  <c r="R27" i="24"/>
  <c r="Q27" i="24"/>
  <c r="U26" i="24"/>
  <c r="T26" i="24"/>
  <c r="S26" i="24"/>
  <c r="R26" i="24"/>
  <c r="Q26" i="24"/>
  <c r="V26" i="24" s="1"/>
  <c r="U25" i="24"/>
  <c r="T25" i="24"/>
  <c r="S25" i="24"/>
  <c r="R25" i="24"/>
  <c r="Q25" i="24"/>
  <c r="V25" i="24" s="1"/>
  <c r="U24" i="24"/>
  <c r="T24" i="24"/>
  <c r="S24" i="24"/>
  <c r="R24" i="24"/>
  <c r="Q24" i="24"/>
  <c r="V24" i="24" s="1"/>
  <c r="U23" i="24"/>
  <c r="V23" i="24" s="1"/>
  <c r="T23" i="24"/>
  <c r="S23" i="24"/>
  <c r="R23" i="24"/>
  <c r="Q23" i="24"/>
  <c r="U22" i="24"/>
  <c r="T22" i="24"/>
  <c r="S22" i="24"/>
  <c r="R22" i="24"/>
  <c r="Q22" i="24"/>
  <c r="U21" i="24"/>
  <c r="T21" i="24"/>
  <c r="S21" i="24"/>
  <c r="R21" i="24"/>
  <c r="Q21" i="24"/>
  <c r="V21" i="24" s="1"/>
  <c r="U20" i="24"/>
  <c r="T20" i="24"/>
  <c r="S20" i="24"/>
  <c r="R20" i="24"/>
  <c r="Q20" i="24"/>
  <c r="V20" i="24" s="1"/>
  <c r="U19" i="24"/>
  <c r="V19" i="24" s="1"/>
  <c r="T19" i="24"/>
  <c r="S19" i="24"/>
  <c r="R19" i="24"/>
  <c r="Q19" i="24"/>
  <c r="U18" i="24"/>
  <c r="T18" i="24"/>
  <c r="S18" i="24"/>
  <c r="R18" i="24"/>
  <c r="Q18" i="24"/>
  <c r="V18" i="24" s="1"/>
  <c r="U17" i="24"/>
  <c r="T17" i="24"/>
  <c r="S17" i="24"/>
  <c r="R17" i="24"/>
  <c r="Q17" i="24"/>
  <c r="V17" i="24" s="1"/>
  <c r="U16" i="24"/>
  <c r="T16" i="24"/>
  <c r="S16" i="24"/>
  <c r="R16" i="24"/>
  <c r="Q16" i="24"/>
  <c r="V16" i="24" s="1"/>
  <c r="U15" i="24"/>
  <c r="V15" i="24" s="1"/>
  <c r="T15" i="24"/>
  <c r="S15" i="24"/>
  <c r="R15" i="24"/>
  <c r="Q15" i="24"/>
  <c r="U14" i="24"/>
  <c r="T14" i="24"/>
  <c r="S14" i="24"/>
  <c r="R14" i="24"/>
  <c r="Q14" i="24"/>
  <c r="U13" i="24"/>
  <c r="T13" i="24"/>
  <c r="S13" i="24"/>
  <c r="R13" i="24"/>
  <c r="Q13" i="24"/>
  <c r="V13" i="24" s="1"/>
  <c r="U12" i="24"/>
  <c r="T12" i="24"/>
  <c r="S12" i="24"/>
  <c r="R12" i="24"/>
  <c r="Q12" i="24"/>
  <c r="V12" i="24" s="1"/>
  <c r="U11" i="24"/>
  <c r="V11" i="24" s="1"/>
  <c r="T11" i="24"/>
  <c r="S11" i="24"/>
  <c r="R11" i="24"/>
  <c r="Q11" i="24"/>
  <c r="U10" i="24"/>
  <c r="T10" i="24"/>
  <c r="S10" i="24"/>
  <c r="R10" i="24"/>
  <c r="Q10" i="24"/>
  <c r="V10" i="24" s="1"/>
  <c r="U9" i="24"/>
  <c r="U96" i="24" s="1"/>
  <c r="U97" i="24" s="1"/>
  <c r="T9" i="24"/>
  <c r="T96" i="24" s="1"/>
  <c r="T97" i="24" s="1"/>
  <c r="S9" i="24"/>
  <c r="R9" i="24"/>
  <c r="R96" i="24" s="1"/>
  <c r="R97" i="24" s="1"/>
  <c r="Q9" i="24"/>
  <c r="V9" i="24" s="1"/>
  <c r="U8" i="24"/>
  <c r="T8" i="24"/>
  <c r="S8" i="24"/>
  <c r="R8" i="24"/>
  <c r="Q8" i="24"/>
  <c r="V8" i="24" s="1"/>
  <c r="H97" i="23"/>
  <c r="H96" i="23"/>
  <c r="G96" i="23"/>
  <c r="G97" i="23" s="1"/>
  <c r="F96" i="23"/>
  <c r="F97" i="23" s="1"/>
  <c r="E96" i="23"/>
  <c r="E97" i="23" s="1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96" i="23" s="1"/>
  <c r="I97" i="23" s="1"/>
  <c r="F101" i="22"/>
  <c r="F102" i="22" s="1"/>
  <c r="J95" i="22"/>
  <c r="I95" i="22"/>
  <c r="H95" i="22"/>
  <c r="G95" i="22"/>
  <c r="J94" i="22"/>
  <c r="I94" i="22"/>
  <c r="H94" i="22"/>
  <c r="G94" i="22"/>
  <c r="J93" i="22"/>
  <c r="I93" i="22"/>
  <c r="H93" i="22"/>
  <c r="G93" i="22"/>
  <c r="J92" i="22"/>
  <c r="I92" i="22"/>
  <c r="H92" i="22"/>
  <c r="G92" i="22"/>
  <c r="J91" i="22"/>
  <c r="I91" i="22"/>
  <c r="H91" i="22"/>
  <c r="G91" i="22"/>
  <c r="I90" i="22"/>
  <c r="H90" i="22"/>
  <c r="G90" i="22"/>
  <c r="J89" i="22"/>
  <c r="I89" i="22"/>
  <c r="H89" i="22"/>
  <c r="G89" i="22"/>
  <c r="H88" i="22"/>
  <c r="J87" i="22"/>
  <c r="I87" i="22"/>
  <c r="H87" i="22"/>
  <c r="G87" i="22"/>
  <c r="J86" i="22"/>
  <c r="I86" i="22"/>
  <c r="H86" i="22"/>
  <c r="G86" i="22"/>
  <c r="J85" i="22"/>
  <c r="I85" i="22"/>
  <c r="H85" i="22"/>
  <c r="G85" i="22"/>
  <c r="J84" i="22"/>
  <c r="I84" i="22"/>
  <c r="H84" i="22"/>
  <c r="G84" i="22"/>
  <c r="J83" i="22"/>
  <c r="I83" i="22"/>
  <c r="H83" i="22"/>
  <c r="G83" i="22"/>
  <c r="J82" i="22"/>
  <c r="I82" i="22"/>
  <c r="H82" i="22"/>
  <c r="G82" i="22"/>
  <c r="H81" i="22"/>
  <c r="J80" i="22"/>
  <c r="I80" i="22"/>
  <c r="H80" i="22"/>
  <c r="G80" i="22"/>
  <c r="J79" i="22"/>
  <c r="I79" i="22"/>
  <c r="H79" i="22"/>
  <c r="G79" i="22"/>
  <c r="I78" i="22"/>
  <c r="H78" i="22"/>
  <c r="G78" i="22"/>
  <c r="J77" i="22"/>
  <c r="I77" i="22"/>
  <c r="H77" i="22"/>
  <c r="G77" i="22"/>
  <c r="J76" i="22"/>
  <c r="I76" i="22"/>
  <c r="H76" i="22"/>
  <c r="G76" i="22"/>
  <c r="J75" i="22"/>
  <c r="I75" i="22"/>
  <c r="H75" i="22"/>
  <c r="G75" i="22"/>
  <c r="J74" i="22"/>
  <c r="I74" i="22"/>
  <c r="H74" i="22"/>
  <c r="G74" i="22"/>
  <c r="I73" i="22"/>
  <c r="H73" i="22"/>
  <c r="G73" i="22"/>
  <c r="J72" i="22"/>
  <c r="I72" i="22"/>
  <c r="H72" i="22"/>
  <c r="G72" i="22"/>
  <c r="J71" i="22"/>
  <c r="I71" i="22"/>
  <c r="H71" i="22"/>
  <c r="G71" i="22"/>
  <c r="I70" i="22"/>
  <c r="H70" i="22"/>
  <c r="J69" i="22"/>
  <c r="I69" i="22"/>
  <c r="H69" i="22"/>
  <c r="G69" i="22"/>
  <c r="J68" i="22"/>
  <c r="I68" i="22"/>
  <c r="H68" i="22"/>
  <c r="G68" i="22"/>
  <c r="J67" i="22"/>
  <c r="I67" i="22"/>
  <c r="H67" i="22"/>
  <c r="G67" i="22"/>
  <c r="J66" i="22"/>
  <c r="I66" i="22"/>
  <c r="H66" i="22"/>
  <c r="G66" i="22"/>
  <c r="J65" i="22"/>
  <c r="I65" i="22"/>
  <c r="H65" i="22"/>
  <c r="G65" i="22"/>
  <c r="J64" i="22"/>
  <c r="I64" i="22"/>
  <c r="H64" i="22"/>
  <c r="G64" i="22"/>
  <c r="I63" i="22"/>
  <c r="H63" i="22"/>
  <c r="G63" i="22"/>
  <c r="J62" i="22"/>
  <c r="I62" i="22"/>
  <c r="H62" i="22"/>
  <c r="G62" i="22"/>
  <c r="J61" i="22"/>
  <c r="I61" i="22"/>
  <c r="H61" i="22"/>
  <c r="G61" i="22"/>
  <c r="J60" i="22"/>
  <c r="I60" i="22"/>
  <c r="H60" i="22"/>
  <c r="G60" i="22"/>
  <c r="J59" i="22"/>
  <c r="I59" i="22"/>
  <c r="H59" i="22"/>
  <c r="G59" i="22"/>
  <c r="J58" i="22"/>
  <c r="I58" i="22"/>
  <c r="H58" i="22"/>
  <c r="G58" i="22"/>
  <c r="J57" i="22"/>
  <c r="I57" i="22"/>
  <c r="H57" i="22"/>
  <c r="G57" i="22"/>
  <c r="J56" i="22"/>
  <c r="I56" i="22"/>
  <c r="H56" i="22"/>
  <c r="G56" i="22"/>
  <c r="J55" i="22"/>
  <c r="I55" i="22"/>
  <c r="H55" i="22"/>
  <c r="G55" i="22"/>
  <c r="J54" i="22"/>
  <c r="I54" i="22"/>
  <c r="H54" i="22"/>
  <c r="G54" i="22"/>
  <c r="J53" i="22"/>
  <c r="I53" i="22"/>
  <c r="H53" i="22"/>
  <c r="G53" i="22"/>
  <c r="I52" i="22"/>
  <c r="H52" i="22"/>
  <c r="J51" i="22"/>
  <c r="I51" i="22"/>
  <c r="H51" i="22"/>
  <c r="G51" i="22"/>
  <c r="J50" i="22"/>
  <c r="I50" i="22"/>
  <c r="H50" i="22"/>
  <c r="G50" i="22"/>
  <c r="J49" i="22"/>
  <c r="I49" i="22"/>
  <c r="H49" i="22"/>
  <c r="G49" i="22"/>
  <c r="J48" i="22"/>
  <c r="I48" i="22"/>
  <c r="H48" i="22"/>
  <c r="G48" i="22"/>
  <c r="J47" i="22"/>
  <c r="I47" i="22"/>
  <c r="H47" i="22"/>
  <c r="G47" i="22"/>
  <c r="J46" i="22"/>
  <c r="I46" i="22"/>
  <c r="H46" i="22"/>
  <c r="G46" i="22"/>
  <c r="J45" i="22"/>
  <c r="I45" i="22"/>
  <c r="H45" i="22"/>
  <c r="G45" i="22"/>
  <c r="I44" i="22"/>
  <c r="H44" i="22"/>
  <c r="J43" i="22"/>
  <c r="I43" i="22"/>
  <c r="H43" i="22"/>
  <c r="G43" i="22"/>
  <c r="J42" i="22"/>
  <c r="I42" i="22"/>
  <c r="H42" i="22"/>
  <c r="G42" i="22"/>
  <c r="J41" i="22"/>
  <c r="I41" i="22"/>
  <c r="H41" i="22"/>
  <c r="G41" i="22"/>
  <c r="J40" i="22"/>
  <c r="I40" i="22"/>
  <c r="H40" i="22"/>
  <c r="G40" i="22"/>
  <c r="J39" i="22"/>
  <c r="I39" i="22"/>
  <c r="H39" i="22"/>
  <c r="G39" i="22"/>
  <c r="I38" i="22"/>
  <c r="G38" i="22"/>
  <c r="J37" i="22"/>
  <c r="I37" i="22"/>
  <c r="H37" i="22"/>
  <c r="G37" i="22"/>
  <c r="J36" i="22"/>
  <c r="G36" i="22"/>
  <c r="J35" i="22"/>
  <c r="I35" i="22"/>
  <c r="H35" i="22"/>
  <c r="G35" i="22"/>
  <c r="J34" i="22"/>
  <c r="I34" i="22"/>
  <c r="H34" i="22"/>
  <c r="G34" i="22"/>
  <c r="J33" i="22"/>
  <c r="I33" i="22"/>
  <c r="H33" i="22"/>
  <c r="G33" i="22"/>
  <c r="J32" i="22"/>
  <c r="I32" i="22"/>
  <c r="H32" i="22"/>
  <c r="G32" i="22"/>
  <c r="J31" i="22"/>
  <c r="I31" i="22"/>
  <c r="H31" i="22"/>
  <c r="G31" i="22"/>
  <c r="J30" i="22"/>
  <c r="I30" i="22"/>
  <c r="H30" i="22"/>
  <c r="G30" i="22"/>
  <c r="J29" i="22"/>
  <c r="I29" i="22"/>
  <c r="H29" i="22"/>
  <c r="G29" i="22"/>
  <c r="J28" i="22"/>
  <c r="I28" i="22"/>
  <c r="H28" i="22"/>
  <c r="G28" i="22"/>
  <c r="J27" i="22"/>
  <c r="I27" i="22"/>
  <c r="H27" i="22"/>
  <c r="G27" i="22"/>
  <c r="J26" i="22"/>
  <c r="I26" i="22"/>
  <c r="H26" i="22"/>
  <c r="G26" i="22"/>
  <c r="J25" i="22"/>
  <c r="I25" i="22"/>
  <c r="H25" i="22"/>
  <c r="G25" i="22"/>
  <c r="J24" i="22"/>
  <c r="I24" i="22"/>
  <c r="H24" i="22"/>
  <c r="G24" i="22"/>
  <c r="J23" i="22"/>
  <c r="I23" i="22"/>
  <c r="H23" i="22"/>
  <c r="G23" i="22"/>
  <c r="J22" i="22"/>
  <c r="I22" i="22"/>
  <c r="H22" i="22"/>
  <c r="G22" i="22"/>
  <c r="J21" i="22"/>
  <c r="I21" i="22"/>
  <c r="H21" i="22"/>
  <c r="G21" i="22"/>
  <c r="J20" i="22"/>
  <c r="I20" i="22"/>
  <c r="H20" i="22"/>
  <c r="G20" i="22"/>
  <c r="J19" i="22"/>
  <c r="I19" i="22"/>
  <c r="H19" i="22"/>
  <c r="G19" i="22"/>
  <c r="I18" i="22"/>
  <c r="H18" i="22"/>
  <c r="G18" i="22"/>
  <c r="J17" i="22"/>
  <c r="I17" i="22"/>
  <c r="H17" i="22"/>
  <c r="G17" i="22"/>
  <c r="J16" i="22"/>
  <c r="I16" i="22"/>
  <c r="H16" i="22"/>
  <c r="G16" i="22"/>
  <c r="J15" i="22"/>
  <c r="I15" i="22"/>
  <c r="H15" i="22"/>
  <c r="G15" i="22"/>
  <c r="J14" i="22"/>
  <c r="I14" i="22"/>
  <c r="H14" i="22"/>
  <c r="G14" i="22"/>
  <c r="J13" i="22"/>
  <c r="I13" i="22"/>
  <c r="H13" i="22"/>
  <c r="H101" i="22" s="1"/>
  <c r="H102" i="22" s="1"/>
  <c r="G13" i="22"/>
  <c r="J12" i="22"/>
  <c r="J101" i="22" s="1"/>
  <c r="J102" i="22" s="1"/>
  <c r="I12" i="22"/>
  <c r="H12" i="22"/>
  <c r="G12" i="22"/>
  <c r="H11" i="22"/>
  <c r="J10" i="22"/>
  <c r="I10" i="22"/>
  <c r="I101" i="22" s="1"/>
  <c r="I102" i="22" s="1"/>
  <c r="H10" i="22"/>
  <c r="G10" i="22"/>
  <c r="G101" i="22" s="1"/>
  <c r="G102" i="22" s="1"/>
  <c r="F10" i="22"/>
  <c r="I95" i="21"/>
  <c r="H95" i="21"/>
  <c r="G95" i="21"/>
  <c r="F95" i="21"/>
  <c r="J95" i="21" s="1"/>
  <c r="I94" i="21"/>
  <c r="H94" i="21"/>
  <c r="J94" i="21" s="1"/>
  <c r="G94" i="21"/>
  <c r="F94" i="21"/>
  <c r="J93" i="21"/>
  <c r="I93" i="21"/>
  <c r="H93" i="21"/>
  <c r="G93" i="21"/>
  <c r="F93" i="21"/>
  <c r="I92" i="21"/>
  <c r="H92" i="21"/>
  <c r="G92" i="21"/>
  <c r="F92" i="21"/>
  <c r="J92" i="21" s="1"/>
  <c r="J91" i="21"/>
  <c r="I91" i="21"/>
  <c r="H91" i="21"/>
  <c r="G91" i="21"/>
  <c r="F91" i="21"/>
  <c r="I90" i="21"/>
  <c r="H90" i="21"/>
  <c r="G90" i="21"/>
  <c r="F90" i="21"/>
  <c r="I89" i="21"/>
  <c r="H89" i="21"/>
  <c r="G89" i="21"/>
  <c r="F89" i="21"/>
  <c r="J89" i="21" s="1"/>
  <c r="I88" i="21"/>
  <c r="J88" i="21" s="1"/>
  <c r="H88" i="21"/>
  <c r="G88" i="21"/>
  <c r="F88" i="21"/>
  <c r="I87" i="21"/>
  <c r="H87" i="21"/>
  <c r="G87" i="21"/>
  <c r="F87" i="21"/>
  <c r="I86" i="21"/>
  <c r="H86" i="21"/>
  <c r="J86" i="21" s="1"/>
  <c r="G86" i="21"/>
  <c r="F86" i="21"/>
  <c r="J85" i="21"/>
  <c r="I85" i="21"/>
  <c r="H85" i="21"/>
  <c r="G85" i="21"/>
  <c r="F85" i="21"/>
  <c r="I84" i="21"/>
  <c r="H84" i="21"/>
  <c r="G84" i="21"/>
  <c r="F84" i="21"/>
  <c r="J84" i="21" s="1"/>
  <c r="J83" i="21"/>
  <c r="I83" i="21"/>
  <c r="H83" i="21"/>
  <c r="G83" i="21"/>
  <c r="F83" i="21"/>
  <c r="I82" i="21"/>
  <c r="H82" i="21"/>
  <c r="G82" i="21"/>
  <c r="F82" i="21"/>
  <c r="I81" i="21"/>
  <c r="H81" i="21"/>
  <c r="G81" i="21"/>
  <c r="F81" i="21"/>
  <c r="J81" i="21" s="1"/>
  <c r="I80" i="21"/>
  <c r="J80" i="21" s="1"/>
  <c r="H80" i="21"/>
  <c r="G80" i="21"/>
  <c r="F80" i="21"/>
  <c r="I79" i="21"/>
  <c r="H79" i="21"/>
  <c r="G79" i="21"/>
  <c r="F79" i="21"/>
  <c r="J79" i="21" s="1"/>
  <c r="I78" i="21"/>
  <c r="H78" i="21"/>
  <c r="J78" i="21" s="1"/>
  <c r="G78" i="21"/>
  <c r="F78" i="21"/>
  <c r="J77" i="21"/>
  <c r="I77" i="21"/>
  <c r="H77" i="21"/>
  <c r="G77" i="21"/>
  <c r="F77" i="21"/>
  <c r="I76" i="21"/>
  <c r="H76" i="21"/>
  <c r="G76" i="21"/>
  <c r="F76" i="21"/>
  <c r="J75" i="21"/>
  <c r="I75" i="21"/>
  <c r="H75" i="21"/>
  <c r="G75" i="21"/>
  <c r="F75" i="21"/>
  <c r="I74" i="21"/>
  <c r="H74" i="21"/>
  <c r="G74" i="21"/>
  <c r="F74" i="21"/>
  <c r="J74" i="21" s="1"/>
  <c r="I73" i="21"/>
  <c r="H73" i="21"/>
  <c r="G73" i="21"/>
  <c r="F73" i="21"/>
  <c r="J73" i="21" s="1"/>
  <c r="I72" i="21"/>
  <c r="J72" i="21" s="1"/>
  <c r="H72" i="21"/>
  <c r="G72" i="21"/>
  <c r="F72" i="21"/>
  <c r="I71" i="21"/>
  <c r="H71" i="21"/>
  <c r="G71" i="21"/>
  <c r="F71" i="21"/>
  <c r="I70" i="21"/>
  <c r="H70" i="21"/>
  <c r="J70" i="21" s="1"/>
  <c r="G70" i="21"/>
  <c r="F70" i="21"/>
  <c r="J69" i="21"/>
  <c r="I69" i="21"/>
  <c r="H69" i="21"/>
  <c r="G69" i="21"/>
  <c r="F69" i="21"/>
  <c r="I68" i="21"/>
  <c r="H68" i="21"/>
  <c r="G68" i="21"/>
  <c r="F68" i="21"/>
  <c r="J67" i="21"/>
  <c r="I67" i="21"/>
  <c r="H67" i="21"/>
  <c r="G67" i="21"/>
  <c r="F67" i="21"/>
  <c r="I66" i="21"/>
  <c r="H66" i="21"/>
  <c r="G66" i="21"/>
  <c r="F66" i="21"/>
  <c r="J66" i="21" s="1"/>
  <c r="I65" i="21"/>
  <c r="H65" i="21"/>
  <c r="G65" i="21"/>
  <c r="F65" i="21"/>
  <c r="J65" i="21" s="1"/>
  <c r="I64" i="21"/>
  <c r="J64" i="21" s="1"/>
  <c r="H64" i="21"/>
  <c r="G64" i="21"/>
  <c r="F64" i="21"/>
  <c r="I63" i="21"/>
  <c r="H63" i="21"/>
  <c r="G63" i="21"/>
  <c r="F63" i="21"/>
  <c r="J63" i="21" s="1"/>
  <c r="I62" i="21"/>
  <c r="H62" i="21"/>
  <c r="J62" i="21" s="1"/>
  <c r="G62" i="21"/>
  <c r="F62" i="21"/>
  <c r="J61" i="21"/>
  <c r="I61" i="21"/>
  <c r="H61" i="21"/>
  <c r="G61" i="21"/>
  <c r="F61" i="21"/>
  <c r="I60" i="21"/>
  <c r="H60" i="21"/>
  <c r="G60" i="21"/>
  <c r="F60" i="21"/>
  <c r="J60" i="21" s="1"/>
  <c r="J59" i="21"/>
  <c r="I59" i="21"/>
  <c r="H59" i="21"/>
  <c r="G59" i="21"/>
  <c r="F59" i="21"/>
  <c r="I58" i="21"/>
  <c r="H58" i="21"/>
  <c r="G58" i="21"/>
  <c r="F58" i="21"/>
  <c r="I57" i="21"/>
  <c r="H57" i="21"/>
  <c r="G57" i="21"/>
  <c r="F57" i="21"/>
  <c r="J57" i="21" s="1"/>
  <c r="I56" i="21"/>
  <c r="J56" i="21" s="1"/>
  <c r="H56" i="21"/>
  <c r="G56" i="21"/>
  <c r="F56" i="21"/>
  <c r="I55" i="21"/>
  <c r="H55" i="21"/>
  <c r="G55" i="21"/>
  <c r="F55" i="21"/>
  <c r="I54" i="21"/>
  <c r="H54" i="21"/>
  <c r="J54" i="21" s="1"/>
  <c r="G54" i="21"/>
  <c r="F54" i="21"/>
  <c r="J53" i="21"/>
  <c r="I53" i="21"/>
  <c r="H53" i="21"/>
  <c r="G53" i="21"/>
  <c r="F53" i="21"/>
  <c r="I52" i="21"/>
  <c r="H52" i="21"/>
  <c r="G52" i="21"/>
  <c r="F52" i="21"/>
  <c r="J52" i="21" s="1"/>
  <c r="J51" i="21"/>
  <c r="I51" i="21"/>
  <c r="H51" i="21"/>
  <c r="G51" i="21"/>
  <c r="F51" i="21"/>
  <c r="I50" i="21"/>
  <c r="H50" i="21"/>
  <c r="G50" i="21"/>
  <c r="F50" i="21"/>
  <c r="I49" i="21"/>
  <c r="H49" i="21"/>
  <c r="G49" i="21"/>
  <c r="F49" i="21"/>
  <c r="J49" i="21" s="1"/>
  <c r="I48" i="21"/>
  <c r="J48" i="21" s="1"/>
  <c r="H48" i="21"/>
  <c r="G48" i="21"/>
  <c r="F48" i="21"/>
  <c r="I47" i="21"/>
  <c r="H47" i="21"/>
  <c r="G47" i="21"/>
  <c r="F47" i="21"/>
  <c r="J47" i="21" s="1"/>
  <c r="I46" i="21"/>
  <c r="H46" i="21"/>
  <c r="J46" i="21" s="1"/>
  <c r="G46" i="21"/>
  <c r="F46" i="21"/>
  <c r="J45" i="21"/>
  <c r="I45" i="21"/>
  <c r="H45" i="21"/>
  <c r="G45" i="21"/>
  <c r="F45" i="21"/>
  <c r="I44" i="21"/>
  <c r="H44" i="21"/>
  <c r="G44" i="21"/>
  <c r="F44" i="21"/>
  <c r="J43" i="21"/>
  <c r="I43" i="21"/>
  <c r="H43" i="21"/>
  <c r="G43" i="21"/>
  <c r="F43" i="21"/>
  <c r="I42" i="21"/>
  <c r="H42" i="21"/>
  <c r="G42" i="21"/>
  <c r="F42" i="21"/>
  <c r="J42" i="21" s="1"/>
  <c r="I41" i="21"/>
  <c r="H41" i="21"/>
  <c r="G41" i="21"/>
  <c r="F41" i="21"/>
  <c r="J41" i="21" s="1"/>
  <c r="I40" i="21"/>
  <c r="J40" i="21" s="1"/>
  <c r="H40" i="21"/>
  <c r="G40" i="21"/>
  <c r="F40" i="21"/>
  <c r="I39" i="21"/>
  <c r="H39" i="21"/>
  <c r="G39" i="21"/>
  <c r="F39" i="21"/>
  <c r="I38" i="21"/>
  <c r="H38" i="21"/>
  <c r="J38" i="21" s="1"/>
  <c r="G38" i="21"/>
  <c r="F38" i="21"/>
  <c r="J37" i="21"/>
  <c r="I37" i="21"/>
  <c r="H37" i="21"/>
  <c r="G37" i="21"/>
  <c r="F37" i="21"/>
  <c r="I36" i="21"/>
  <c r="H36" i="21"/>
  <c r="G36" i="21"/>
  <c r="F36" i="21"/>
  <c r="J35" i="21"/>
  <c r="I35" i="21"/>
  <c r="H35" i="21"/>
  <c r="G35" i="21"/>
  <c r="F35" i="21"/>
  <c r="I34" i="21"/>
  <c r="H34" i="21"/>
  <c r="G34" i="21"/>
  <c r="F34" i="21"/>
  <c r="J34" i="21" s="1"/>
  <c r="I33" i="21"/>
  <c r="H33" i="21"/>
  <c r="G33" i="21"/>
  <c r="F33" i="21"/>
  <c r="J33" i="21" s="1"/>
  <c r="I32" i="21"/>
  <c r="J32" i="21" s="1"/>
  <c r="H32" i="21"/>
  <c r="G32" i="21"/>
  <c r="F32" i="21"/>
  <c r="I31" i="21"/>
  <c r="H31" i="21"/>
  <c r="G31" i="21"/>
  <c r="F31" i="21"/>
  <c r="J31" i="21" s="1"/>
  <c r="I30" i="21"/>
  <c r="H30" i="21"/>
  <c r="J30" i="21" s="1"/>
  <c r="G30" i="21"/>
  <c r="F30" i="21"/>
  <c r="J29" i="21"/>
  <c r="I29" i="21"/>
  <c r="H29" i="21"/>
  <c r="G29" i="21"/>
  <c r="F29" i="21"/>
  <c r="I28" i="21"/>
  <c r="H28" i="21"/>
  <c r="G28" i="21"/>
  <c r="F28" i="21"/>
  <c r="J28" i="21" s="1"/>
  <c r="J27" i="21"/>
  <c r="I27" i="21"/>
  <c r="H27" i="21"/>
  <c r="G27" i="21"/>
  <c r="F27" i="21"/>
  <c r="I26" i="21"/>
  <c r="H26" i="21"/>
  <c r="G26" i="21"/>
  <c r="F26" i="21"/>
  <c r="I25" i="21"/>
  <c r="H25" i="21"/>
  <c r="G25" i="21"/>
  <c r="F25" i="21"/>
  <c r="J25" i="21" s="1"/>
  <c r="I24" i="21"/>
  <c r="J24" i="21" s="1"/>
  <c r="H24" i="21"/>
  <c r="G24" i="21"/>
  <c r="F24" i="21"/>
  <c r="I23" i="21"/>
  <c r="H23" i="21"/>
  <c r="G23" i="21"/>
  <c r="F23" i="21"/>
  <c r="I22" i="21"/>
  <c r="H22" i="21"/>
  <c r="J22" i="21" s="1"/>
  <c r="G22" i="21"/>
  <c r="F22" i="21"/>
  <c r="J21" i="21"/>
  <c r="I21" i="21"/>
  <c r="H21" i="21"/>
  <c r="G21" i="21"/>
  <c r="F21" i="21"/>
  <c r="I20" i="21"/>
  <c r="H20" i="21"/>
  <c r="G20" i="21"/>
  <c r="F20" i="21"/>
  <c r="J20" i="21" s="1"/>
  <c r="J19" i="21"/>
  <c r="I19" i="21"/>
  <c r="H19" i="21"/>
  <c r="G19" i="21"/>
  <c r="F19" i="21"/>
  <c r="I18" i="21"/>
  <c r="H18" i="21"/>
  <c r="G18" i="21"/>
  <c r="F18" i="21"/>
  <c r="I17" i="21"/>
  <c r="H17" i="21"/>
  <c r="G17" i="21"/>
  <c r="F17" i="21"/>
  <c r="J17" i="21" s="1"/>
  <c r="I16" i="21"/>
  <c r="J16" i="21" s="1"/>
  <c r="H16" i="21"/>
  <c r="G16" i="21"/>
  <c r="F16" i="21"/>
  <c r="I15" i="21"/>
  <c r="H15" i="21"/>
  <c r="G15" i="21"/>
  <c r="F15" i="21"/>
  <c r="J15" i="21" s="1"/>
  <c r="I14" i="21"/>
  <c r="H14" i="21"/>
  <c r="J14" i="21" s="1"/>
  <c r="G14" i="21"/>
  <c r="F14" i="21"/>
  <c r="J13" i="21"/>
  <c r="I13" i="21"/>
  <c r="H13" i="21"/>
  <c r="G13" i="21"/>
  <c r="F13" i="21"/>
  <c r="I12" i="21"/>
  <c r="H12" i="21"/>
  <c r="G12" i="21"/>
  <c r="F12" i="21"/>
  <c r="J11" i="21"/>
  <c r="I11" i="21"/>
  <c r="H11" i="21"/>
  <c r="G11" i="21"/>
  <c r="F11" i="21"/>
  <c r="I10" i="21"/>
  <c r="H10" i="21"/>
  <c r="G10" i="21"/>
  <c r="F10" i="21"/>
  <c r="J10" i="21" s="1"/>
  <c r="F101" i="20"/>
  <c r="J95" i="20"/>
  <c r="I95" i="20"/>
  <c r="H95" i="20"/>
  <c r="G95" i="20"/>
  <c r="F95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8" i="20"/>
  <c r="I88" i="20"/>
  <c r="H88" i="20"/>
  <c r="G88" i="20"/>
  <c r="F88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1" i="20"/>
  <c r="I81" i="20"/>
  <c r="H81" i="20"/>
  <c r="G81" i="20"/>
  <c r="F81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4" i="20"/>
  <c r="I74" i="20"/>
  <c r="H74" i="20"/>
  <c r="G74" i="20"/>
  <c r="F74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7" i="20"/>
  <c r="I67" i="20"/>
  <c r="H67" i="20"/>
  <c r="G67" i="20"/>
  <c r="F67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60" i="20"/>
  <c r="I60" i="20"/>
  <c r="H60" i="20"/>
  <c r="G60" i="20"/>
  <c r="F60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3" i="20"/>
  <c r="I53" i="20"/>
  <c r="H53" i="20"/>
  <c r="G53" i="20"/>
  <c r="F53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6" i="20"/>
  <c r="I46" i="20"/>
  <c r="H46" i="20"/>
  <c r="G46" i="20"/>
  <c r="F46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9" i="20"/>
  <c r="I39" i="20"/>
  <c r="H39" i="20"/>
  <c r="G39" i="20"/>
  <c r="F39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2" i="20"/>
  <c r="I32" i="20"/>
  <c r="H32" i="20"/>
  <c r="G32" i="20"/>
  <c r="F32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5" i="20"/>
  <c r="I25" i="20"/>
  <c r="H25" i="20"/>
  <c r="G25" i="20"/>
  <c r="F25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8" i="20"/>
  <c r="I18" i="20"/>
  <c r="H18" i="20"/>
  <c r="G18" i="20"/>
  <c r="F18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F100" i="20" s="1"/>
  <c r="J11" i="20"/>
  <c r="J100" i="20" s="1"/>
  <c r="J101" i="20" s="1"/>
  <c r="I11" i="20"/>
  <c r="H11" i="20"/>
  <c r="G11" i="20"/>
  <c r="F11" i="20"/>
  <c r="J10" i="20"/>
  <c r="I10" i="20"/>
  <c r="I100" i="20" s="1"/>
  <c r="I101" i="20" s="1"/>
  <c r="H10" i="20"/>
  <c r="H100" i="20" s="1"/>
  <c r="H101" i="20" s="1"/>
  <c r="G10" i="20"/>
  <c r="G100" i="20" s="1"/>
  <c r="G101" i="20" s="1"/>
  <c r="F10" i="20"/>
  <c r="U100" i="19"/>
  <c r="U99" i="19"/>
  <c r="T99" i="19"/>
  <c r="T100" i="19" s="1"/>
  <c r="V94" i="19"/>
  <c r="T94" i="19"/>
  <c r="S94" i="19"/>
  <c r="R94" i="19"/>
  <c r="Q94" i="19"/>
  <c r="V93" i="19"/>
  <c r="T93" i="19"/>
  <c r="S93" i="19"/>
  <c r="R93" i="19"/>
  <c r="Q93" i="19"/>
  <c r="V92" i="19"/>
  <c r="T92" i="19"/>
  <c r="S92" i="19"/>
  <c r="R92" i="19"/>
  <c r="Q92" i="19"/>
  <c r="V91" i="19"/>
  <c r="T91" i="19"/>
  <c r="S91" i="19"/>
  <c r="R91" i="19"/>
  <c r="Q91" i="19"/>
  <c r="V90" i="19"/>
  <c r="T90" i="19"/>
  <c r="S90" i="19"/>
  <c r="R90" i="19"/>
  <c r="Q90" i="19"/>
  <c r="V89" i="19"/>
  <c r="T89" i="19"/>
  <c r="S89" i="19"/>
  <c r="R89" i="19"/>
  <c r="Q89" i="19"/>
  <c r="V88" i="19"/>
  <c r="T88" i="19"/>
  <c r="S88" i="19"/>
  <c r="R88" i="19"/>
  <c r="Q88" i="19"/>
  <c r="V87" i="19"/>
  <c r="T87" i="19"/>
  <c r="S87" i="19"/>
  <c r="R87" i="19"/>
  <c r="Q87" i="19"/>
  <c r="V86" i="19"/>
  <c r="T86" i="19"/>
  <c r="S86" i="19"/>
  <c r="R86" i="19"/>
  <c r="Q86" i="19"/>
  <c r="V85" i="19"/>
  <c r="T85" i="19"/>
  <c r="S85" i="19"/>
  <c r="R85" i="19"/>
  <c r="Q85" i="19"/>
  <c r="V84" i="19"/>
  <c r="T84" i="19"/>
  <c r="S84" i="19"/>
  <c r="R84" i="19"/>
  <c r="Q84" i="19"/>
  <c r="V83" i="19"/>
  <c r="T83" i="19"/>
  <c r="S83" i="19"/>
  <c r="R83" i="19"/>
  <c r="Q83" i="19"/>
  <c r="V82" i="19"/>
  <c r="T82" i="19"/>
  <c r="S82" i="19"/>
  <c r="R82" i="19"/>
  <c r="Q82" i="19"/>
  <c r="V81" i="19"/>
  <c r="T81" i="19"/>
  <c r="S81" i="19"/>
  <c r="R81" i="19"/>
  <c r="Q81" i="19"/>
  <c r="V80" i="19"/>
  <c r="T80" i="19"/>
  <c r="S80" i="19"/>
  <c r="R80" i="19"/>
  <c r="Q80" i="19"/>
  <c r="V79" i="19"/>
  <c r="T79" i="19"/>
  <c r="S79" i="19"/>
  <c r="R79" i="19"/>
  <c r="Q79" i="19"/>
  <c r="V78" i="19"/>
  <c r="T78" i="19"/>
  <c r="S78" i="19"/>
  <c r="R78" i="19"/>
  <c r="Q78" i="19"/>
  <c r="V77" i="19"/>
  <c r="T77" i="19"/>
  <c r="S77" i="19"/>
  <c r="R77" i="19"/>
  <c r="Q77" i="19"/>
  <c r="V76" i="19"/>
  <c r="T76" i="19"/>
  <c r="S76" i="19"/>
  <c r="R76" i="19"/>
  <c r="Q76" i="19"/>
  <c r="V75" i="19"/>
  <c r="T75" i="19"/>
  <c r="S75" i="19"/>
  <c r="R75" i="19"/>
  <c r="Q75" i="19"/>
  <c r="V74" i="19"/>
  <c r="T74" i="19"/>
  <c r="S74" i="19"/>
  <c r="R74" i="19"/>
  <c r="Q74" i="19"/>
  <c r="V73" i="19"/>
  <c r="T73" i="19"/>
  <c r="S73" i="19"/>
  <c r="R73" i="19"/>
  <c r="Q73" i="19"/>
  <c r="V72" i="19"/>
  <c r="T72" i="19"/>
  <c r="S72" i="19"/>
  <c r="R72" i="19"/>
  <c r="Q72" i="19"/>
  <c r="V71" i="19"/>
  <c r="T71" i="19"/>
  <c r="S71" i="19"/>
  <c r="R71" i="19"/>
  <c r="Q71" i="19"/>
  <c r="V70" i="19"/>
  <c r="T70" i="19"/>
  <c r="S70" i="19"/>
  <c r="R70" i="19"/>
  <c r="Q70" i="19"/>
  <c r="V69" i="19"/>
  <c r="T69" i="19"/>
  <c r="S69" i="19"/>
  <c r="R69" i="19"/>
  <c r="Q69" i="19"/>
  <c r="V68" i="19"/>
  <c r="T68" i="19"/>
  <c r="S68" i="19"/>
  <c r="R68" i="19"/>
  <c r="Q68" i="19"/>
  <c r="V67" i="19"/>
  <c r="T67" i="19"/>
  <c r="S67" i="19"/>
  <c r="R67" i="19"/>
  <c r="Q67" i="19"/>
  <c r="V66" i="19"/>
  <c r="T66" i="19"/>
  <c r="S66" i="19"/>
  <c r="R66" i="19"/>
  <c r="Q66" i="19"/>
  <c r="V65" i="19"/>
  <c r="T65" i="19"/>
  <c r="S65" i="19"/>
  <c r="R65" i="19"/>
  <c r="Q65" i="19"/>
  <c r="V64" i="19"/>
  <c r="T64" i="19"/>
  <c r="S64" i="19"/>
  <c r="R64" i="19"/>
  <c r="Q64" i="19"/>
  <c r="V63" i="19"/>
  <c r="T63" i="19"/>
  <c r="S63" i="19"/>
  <c r="R63" i="19"/>
  <c r="Q63" i="19"/>
  <c r="V62" i="19"/>
  <c r="T62" i="19"/>
  <c r="S62" i="19"/>
  <c r="R62" i="19"/>
  <c r="Q62" i="19"/>
  <c r="V61" i="19"/>
  <c r="T61" i="19"/>
  <c r="S61" i="19"/>
  <c r="R61" i="19"/>
  <c r="Q61" i="19"/>
  <c r="V60" i="19"/>
  <c r="T60" i="19"/>
  <c r="S60" i="19"/>
  <c r="R60" i="19"/>
  <c r="Q60" i="19"/>
  <c r="V59" i="19"/>
  <c r="T59" i="19"/>
  <c r="S59" i="19"/>
  <c r="R59" i="19"/>
  <c r="Q59" i="19"/>
  <c r="V58" i="19"/>
  <c r="T58" i="19"/>
  <c r="S58" i="19"/>
  <c r="R58" i="19"/>
  <c r="Q58" i="19"/>
  <c r="V57" i="19"/>
  <c r="T57" i="19"/>
  <c r="S57" i="19"/>
  <c r="R57" i="19"/>
  <c r="Q57" i="19"/>
  <c r="V56" i="19"/>
  <c r="T56" i="19"/>
  <c r="S56" i="19"/>
  <c r="R56" i="19"/>
  <c r="Q56" i="19"/>
  <c r="V55" i="19"/>
  <c r="T55" i="19"/>
  <c r="S55" i="19"/>
  <c r="R55" i="19"/>
  <c r="Q55" i="19"/>
  <c r="V54" i="19"/>
  <c r="T54" i="19"/>
  <c r="S54" i="19"/>
  <c r="R54" i="19"/>
  <c r="Q54" i="19"/>
  <c r="V53" i="19"/>
  <c r="T53" i="19"/>
  <c r="S53" i="19"/>
  <c r="R53" i="19"/>
  <c r="Q53" i="19"/>
  <c r="V52" i="19"/>
  <c r="T52" i="19"/>
  <c r="S52" i="19"/>
  <c r="R52" i="19"/>
  <c r="Q52" i="19"/>
  <c r="V51" i="19"/>
  <c r="T51" i="19"/>
  <c r="S51" i="19"/>
  <c r="R51" i="19"/>
  <c r="Q51" i="19"/>
  <c r="V50" i="19"/>
  <c r="T50" i="19"/>
  <c r="S50" i="19"/>
  <c r="R50" i="19"/>
  <c r="Q50" i="19"/>
  <c r="V49" i="19"/>
  <c r="T49" i="19"/>
  <c r="S49" i="19"/>
  <c r="R49" i="19"/>
  <c r="Q49" i="19"/>
  <c r="V48" i="19"/>
  <c r="T48" i="19"/>
  <c r="S48" i="19"/>
  <c r="R48" i="19"/>
  <c r="Q48" i="19"/>
  <c r="V47" i="19"/>
  <c r="T47" i="19"/>
  <c r="S47" i="19"/>
  <c r="R47" i="19"/>
  <c r="Q47" i="19"/>
  <c r="V46" i="19"/>
  <c r="T46" i="19"/>
  <c r="S46" i="19"/>
  <c r="R46" i="19"/>
  <c r="Q46" i="19"/>
  <c r="V45" i="19"/>
  <c r="T45" i="19"/>
  <c r="S45" i="19"/>
  <c r="R45" i="19"/>
  <c r="Q45" i="19"/>
  <c r="V44" i="19"/>
  <c r="T44" i="19"/>
  <c r="S44" i="19"/>
  <c r="R44" i="19"/>
  <c r="Q44" i="19"/>
  <c r="V43" i="19"/>
  <c r="T43" i="19"/>
  <c r="S43" i="19"/>
  <c r="R43" i="19"/>
  <c r="Q43" i="19"/>
  <c r="V42" i="19"/>
  <c r="T42" i="19"/>
  <c r="S42" i="19"/>
  <c r="R42" i="19"/>
  <c r="Q42" i="19"/>
  <c r="V41" i="19"/>
  <c r="T41" i="19"/>
  <c r="S41" i="19"/>
  <c r="R41" i="19"/>
  <c r="Q41" i="19"/>
  <c r="V40" i="19"/>
  <c r="T40" i="19"/>
  <c r="S40" i="19"/>
  <c r="R40" i="19"/>
  <c r="Q40" i="19"/>
  <c r="V39" i="19"/>
  <c r="T39" i="19"/>
  <c r="S39" i="19"/>
  <c r="R39" i="19"/>
  <c r="Q39" i="19"/>
  <c r="V38" i="19"/>
  <c r="T38" i="19"/>
  <c r="S38" i="19"/>
  <c r="R38" i="19"/>
  <c r="Q38" i="19"/>
  <c r="V37" i="19"/>
  <c r="T37" i="19"/>
  <c r="S37" i="19"/>
  <c r="R37" i="19"/>
  <c r="Q37" i="19"/>
  <c r="V36" i="19"/>
  <c r="T36" i="19"/>
  <c r="S36" i="19"/>
  <c r="R36" i="19"/>
  <c r="Q36" i="19"/>
  <c r="V35" i="19"/>
  <c r="T35" i="19"/>
  <c r="S35" i="19"/>
  <c r="R35" i="19"/>
  <c r="Q35" i="19"/>
  <c r="V34" i="19"/>
  <c r="T34" i="19"/>
  <c r="S34" i="19"/>
  <c r="R34" i="19"/>
  <c r="Q34" i="19"/>
  <c r="V33" i="19"/>
  <c r="T33" i="19"/>
  <c r="S33" i="19"/>
  <c r="R33" i="19"/>
  <c r="Q33" i="19"/>
  <c r="V32" i="19"/>
  <c r="T32" i="19"/>
  <c r="S32" i="19"/>
  <c r="R32" i="19"/>
  <c r="Q32" i="19"/>
  <c r="V31" i="19"/>
  <c r="T31" i="19"/>
  <c r="S31" i="19"/>
  <c r="R31" i="19"/>
  <c r="Q31" i="19"/>
  <c r="V30" i="19"/>
  <c r="T30" i="19"/>
  <c r="S30" i="19"/>
  <c r="R30" i="19"/>
  <c r="Q30" i="19"/>
  <c r="V29" i="19"/>
  <c r="T29" i="19"/>
  <c r="S29" i="19"/>
  <c r="R29" i="19"/>
  <c r="Q29" i="19"/>
  <c r="V28" i="19"/>
  <c r="T28" i="19"/>
  <c r="S28" i="19"/>
  <c r="R28" i="19"/>
  <c r="Q28" i="19"/>
  <c r="V27" i="19"/>
  <c r="T27" i="19"/>
  <c r="S27" i="19"/>
  <c r="R27" i="19"/>
  <c r="Q27" i="19"/>
  <c r="V26" i="19"/>
  <c r="T26" i="19"/>
  <c r="S26" i="19"/>
  <c r="R26" i="19"/>
  <c r="Q26" i="19"/>
  <c r="V25" i="19"/>
  <c r="T25" i="19"/>
  <c r="S25" i="19"/>
  <c r="R25" i="19"/>
  <c r="Q25" i="19"/>
  <c r="V24" i="19"/>
  <c r="T24" i="19"/>
  <c r="S24" i="19"/>
  <c r="R24" i="19"/>
  <c r="Q24" i="19"/>
  <c r="V23" i="19"/>
  <c r="T23" i="19"/>
  <c r="S23" i="19"/>
  <c r="R23" i="19"/>
  <c r="Q23" i="19"/>
  <c r="V22" i="19"/>
  <c r="T22" i="19"/>
  <c r="S22" i="19"/>
  <c r="R22" i="19"/>
  <c r="Q22" i="19"/>
  <c r="V21" i="19"/>
  <c r="T21" i="19"/>
  <c r="S21" i="19"/>
  <c r="R21" i="19"/>
  <c r="Q21" i="19"/>
  <c r="V20" i="19"/>
  <c r="T20" i="19"/>
  <c r="S20" i="19"/>
  <c r="R20" i="19"/>
  <c r="Q20" i="19"/>
  <c r="V19" i="19"/>
  <c r="T19" i="19"/>
  <c r="S19" i="19"/>
  <c r="R19" i="19"/>
  <c r="Q19" i="19"/>
  <c r="V18" i="19"/>
  <c r="T18" i="19"/>
  <c r="S18" i="19"/>
  <c r="R18" i="19"/>
  <c r="Q18" i="19"/>
  <c r="V17" i="19"/>
  <c r="T17" i="19"/>
  <c r="S17" i="19"/>
  <c r="R17" i="19"/>
  <c r="Q17" i="19"/>
  <c r="V16" i="19"/>
  <c r="T16" i="19"/>
  <c r="S16" i="19"/>
  <c r="R16" i="19"/>
  <c r="Q16" i="19"/>
  <c r="V15" i="19"/>
  <c r="T15" i="19"/>
  <c r="S15" i="19"/>
  <c r="R15" i="19"/>
  <c r="Q15" i="19"/>
  <c r="V14" i="19"/>
  <c r="T14" i="19"/>
  <c r="S14" i="19"/>
  <c r="R14" i="19"/>
  <c r="Q14" i="19"/>
  <c r="V13" i="19"/>
  <c r="T13" i="19"/>
  <c r="S13" i="19"/>
  <c r="R13" i="19"/>
  <c r="Q13" i="19"/>
  <c r="V12" i="19"/>
  <c r="T12" i="19"/>
  <c r="S12" i="19"/>
  <c r="R12" i="19"/>
  <c r="Q12" i="19"/>
  <c r="V11" i="19"/>
  <c r="T11" i="19"/>
  <c r="S11" i="19"/>
  <c r="R11" i="19"/>
  <c r="Q11" i="19"/>
  <c r="V10" i="19"/>
  <c r="T10" i="19"/>
  <c r="S10" i="19"/>
  <c r="R10" i="19"/>
  <c r="Q10" i="19"/>
  <c r="V9" i="19"/>
  <c r="T9" i="19"/>
  <c r="S9" i="19"/>
  <c r="R9" i="19"/>
  <c r="Q9" i="19"/>
  <c r="V8" i="19"/>
  <c r="T8" i="19"/>
  <c r="S8" i="19"/>
  <c r="R8" i="19"/>
  <c r="Q8" i="19"/>
  <c r="I102" i="18"/>
  <c r="H102" i="18"/>
  <c r="G102" i="18"/>
  <c r="J101" i="18"/>
  <c r="J102" i="18" s="1"/>
  <c r="I101" i="18"/>
  <c r="H101" i="18"/>
  <c r="G101" i="18"/>
  <c r="F101" i="18"/>
  <c r="F102" i="18" s="1"/>
  <c r="J101" i="17"/>
  <c r="I101" i="17"/>
  <c r="J100" i="17"/>
  <c r="I100" i="17"/>
  <c r="H100" i="17"/>
  <c r="H101" i="17" s="1"/>
  <c r="G100" i="17"/>
  <c r="G101" i="17" s="1"/>
  <c r="F100" i="17"/>
  <c r="F101" i="17" s="1"/>
  <c r="I101" i="16"/>
  <c r="H101" i="16"/>
  <c r="J100" i="16"/>
  <c r="J101" i="16" s="1"/>
  <c r="H100" i="16"/>
  <c r="G100" i="16"/>
  <c r="G101" i="16" s="1"/>
  <c r="F100" i="16"/>
  <c r="F101" i="16" s="1"/>
  <c r="T100" i="15"/>
  <c r="Q100" i="15"/>
  <c r="U99" i="15"/>
  <c r="U100" i="15" s="1"/>
  <c r="R99" i="15"/>
  <c r="T94" i="15"/>
  <c r="V94" i="15" s="1"/>
  <c r="S94" i="15"/>
  <c r="Q94" i="15"/>
  <c r="T93" i="15"/>
  <c r="S93" i="15"/>
  <c r="Q93" i="15"/>
  <c r="V93" i="15" s="1"/>
  <c r="T92" i="15"/>
  <c r="V92" i="15" s="1"/>
  <c r="S92" i="15"/>
  <c r="Q92" i="15"/>
  <c r="T91" i="15"/>
  <c r="S91" i="15"/>
  <c r="Q91" i="15"/>
  <c r="V91" i="15" s="1"/>
  <c r="T90" i="15"/>
  <c r="V90" i="15" s="1"/>
  <c r="S90" i="15"/>
  <c r="Q90" i="15"/>
  <c r="T89" i="15"/>
  <c r="S89" i="15"/>
  <c r="Q89" i="15"/>
  <c r="V89" i="15" s="1"/>
  <c r="T88" i="15"/>
  <c r="V88" i="15" s="1"/>
  <c r="S88" i="15"/>
  <c r="Q88" i="15"/>
  <c r="T87" i="15"/>
  <c r="S87" i="15"/>
  <c r="Q87" i="15"/>
  <c r="V87" i="15" s="1"/>
  <c r="T86" i="15"/>
  <c r="V86" i="15" s="1"/>
  <c r="S86" i="15"/>
  <c r="Q86" i="15"/>
  <c r="T85" i="15"/>
  <c r="S85" i="15"/>
  <c r="Q85" i="15"/>
  <c r="V85" i="15" s="1"/>
  <c r="T84" i="15"/>
  <c r="V84" i="15" s="1"/>
  <c r="S84" i="15"/>
  <c r="Q84" i="15"/>
  <c r="T83" i="15"/>
  <c r="S83" i="15"/>
  <c r="Q83" i="15"/>
  <c r="V83" i="15" s="1"/>
  <c r="T82" i="15"/>
  <c r="V82" i="15" s="1"/>
  <c r="S82" i="15"/>
  <c r="Q82" i="15"/>
  <c r="T81" i="15"/>
  <c r="S81" i="15"/>
  <c r="Q81" i="15"/>
  <c r="V81" i="15" s="1"/>
  <c r="T80" i="15"/>
  <c r="V80" i="15" s="1"/>
  <c r="S80" i="15"/>
  <c r="Q80" i="15"/>
  <c r="T79" i="15"/>
  <c r="S79" i="15"/>
  <c r="Q79" i="15"/>
  <c r="V79" i="15" s="1"/>
  <c r="T78" i="15"/>
  <c r="V78" i="15" s="1"/>
  <c r="S78" i="15"/>
  <c r="Q78" i="15"/>
  <c r="T77" i="15"/>
  <c r="S77" i="15"/>
  <c r="Q77" i="15"/>
  <c r="V77" i="15" s="1"/>
  <c r="T76" i="15"/>
  <c r="V76" i="15" s="1"/>
  <c r="S76" i="15"/>
  <c r="Q76" i="15"/>
  <c r="T75" i="15"/>
  <c r="S75" i="15"/>
  <c r="Q75" i="15"/>
  <c r="V75" i="15" s="1"/>
  <c r="T74" i="15"/>
  <c r="V74" i="15" s="1"/>
  <c r="S74" i="15"/>
  <c r="Q74" i="15"/>
  <c r="T73" i="15"/>
  <c r="S73" i="15"/>
  <c r="Q73" i="15"/>
  <c r="V73" i="15" s="1"/>
  <c r="T72" i="15"/>
  <c r="V72" i="15" s="1"/>
  <c r="S72" i="15"/>
  <c r="Q72" i="15"/>
  <c r="T71" i="15"/>
  <c r="S71" i="15"/>
  <c r="Q71" i="15"/>
  <c r="V71" i="15" s="1"/>
  <c r="T70" i="15"/>
  <c r="V70" i="15" s="1"/>
  <c r="S70" i="15"/>
  <c r="Q70" i="15"/>
  <c r="T69" i="15"/>
  <c r="S69" i="15"/>
  <c r="Q69" i="15"/>
  <c r="V69" i="15" s="1"/>
  <c r="T68" i="15"/>
  <c r="V68" i="15" s="1"/>
  <c r="S68" i="15"/>
  <c r="Q68" i="15"/>
  <c r="T67" i="15"/>
  <c r="S67" i="15"/>
  <c r="Q67" i="15"/>
  <c r="V67" i="15" s="1"/>
  <c r="T66" i="15"/>
  <c r="V66" i="15" s="1"/>
  <c r="S66" i="15"/>
  <c r="Q66" i="15"/>
  <c r="T65" i="15"/>
  <c r="S65" i="15"/>
  <c r="Q65" i="15"/>
  <c r="V65" i="15" s="1"/>
  <c r="T64" i="15"/>
  <c r="V64" i="15" s="1"/>
  <c r="S64" i="15"/>
  <c r="Q64" i="15"/>
  <c r="T63" i="15"/>
  <c r="S63" i="15"/>
  <c r="Q63" i="15"/>
  <c r="V63" i="15" s="1"/>
  <c r="T62" i="15"/>
  <c r="V62" i="15" s="1"/>
  <c r="S62" i="15"/>
  <c r="Q62" i="15"/>
  <c r="T61" i="15"/>
  <c r="S61" i="15"/>
  <c r="Q61" i="15"/>
  <c r="V61" i="15" s="1"/>
  <c r="T60" i="15"/>
  <c r="V60" i="15" s="1"/>
  <c r="S60" i="15"/>
  <c r="Q60" i="15"/>
  <c r="T59" i="15"/>
  <c r="S59" i="15"/>
  <c r="Q59" i="15"/>
  <c r="V59" i="15" s="1"/>
  <c r="T58" i="15"/>
  <c r="V58" i="15" s="1"/>
  <c r="S58" i="15"/>
  <c r="Q58" i="15"/>
  <c r="T57" i="15"/>
  <c r="S57" i="15"/>
  <c r="Q57" i="15"/>
  <c r="V57" i="15" s="1"/>
  <c r="T56" i="15"/>
  <c r="V56" i="15" s="1"/>
  <c r="S56" i="15"/>
  <c r="Q56" i="15"/>
  <c r="T55" i="15"/>
  <c r="S55" i="15"/>
  <c r="Q55" i="15"/>
  <c r="V55" i="15" s="1"/>
  <c r="T54" i="15"/>
  <c r="V54" i="15" s="1"/>
  <c r="S54" i="15"/>
  <c r="Q54" i="15"/>
  <c r="T53" i="15"/>
  <c r="S53" i="15"/>
  <c r="Q53" i="15"/>
  <c r="V53" i="15" s="1"/>
  <c r="T52" i="15"/>
  <c r="V52" i="15" s="1"/>
  <c r="S52" i="15"/>
  <c r="Q52" i="15"/>
  <c r="T51" i="15"/>
  <c r="S51" i="15"/>
  <c r="Q51" i="15"/>
  <c r="V51" i="15" s="1"/>
  <c r="T50" i="15"/>
  <c r="V50" i="15" s="1"/>
  <c r="S50" i="15"/>
  <c r="Q50" i="15"/>
  <c r="T49" i="15"/>
  <c r="S49" i="15"/>
  <c r="Q49" i="15"/>
  <c r="V49" i="15" s="1"/>
  <c r="T48" i="15"/>
  <c r="V48" i="15" s="1"/>
  <c r="S48" i="15"/>
  <c r="Q48" i="15"/>
  <c r="T47" i="15"/>
  <c r="S47" i="15"/>
  <c r="Q47" i="15"/>
  <c r="V47" i="15" s="1"/>
  <c r="T46" i="15"/>
  <c r="V46" i="15" s="1"/>
  <c r="S46" i="15"/>
  <c r="Q46" i="15"/>
  <c r="T45" i="15"/>
  <c r="S45" i="15"/>
  <c r="Q45" i="15"/>
  <c r="V45" i="15" s="1"/>
  <c r="T44" i="15"/>
  <c r="V44" i="15" s="1"/>
  <c r="S44" i="15"/>
  <c r="Q44" i="15"/>
  <c r="T43" i="15"/>
  <c r="S43" i="15"/>
  <c r="Q43" i="15"/>
  <c r="V43" i="15" s="1"/>
  <c r="T42" i="15"/>
  <c r="V42" i="15" s="1"/>
  <c r="S42" i="15"/>
  <c r="Q42" i="15"/>
  <c r="T41" i="15"/>
  <c r="S41" i="15"/>
  <c r="Q41" i="15"/>
  <c r="V41" i="15" s="1"/>
  <c r="T40" i="15"/>
  <c r="V40" i="15" s="1"/>
  <c r="S40" i="15"/>
  <c r="Q40" i="15"/>
  <c r="T39" i="15"/>
  <c r="S39" i="15"/>
  <c r="Q39" i="15"/>
  <c r="V39" i="15" s="1"/>
  <c r="T38" i="15"/>
  <c r="V38" i="15" s="1"/>
  <c r="S38" i="15"/>
  <c r="Q38" i="15"/>
  <c r="T37" i="15"/>
  <c r="S37" i="15"/>
  <c r="Q37" i="15"/>
  <c r="V37" i="15" s="1"/>
  <c r="T36" i="15"/>
  <c r="V36" i="15" s="1"/>
  <c r="S36" i="15"/>
  <c r="Q36" i="15"/>
  <c r="T35" i="15"/>
  <c r="S35" i="15"/>
  <c r="Q35" i="15"/>
  <c r="V35" i="15" s="1"/>
  <c r="T34" i="15"/>
  <c r="V34" i="15" s="1"/>
  <c r="S34" i="15"/>
  <c r="Q34" i="15"/>
  <c r="T33" i="15"/>
  <c r="S33" i="15"/>
  <c r="Q33" i="15"/>
  <c r="V33" i="15" s="1"/>
  <c r="T32" i="15"/>
  <c r="V32" i="15" s="1"/>
  <c r="S32" i="15"/>
  <c r="Q32" i="15"/>
  <c r="T31" i="15"/>
  <c r="S31" i="15"/>
  <c r="Q31" i="15"/>
  <c r="V31" i="15" s="1"/>
  <c r="T30" i="15"/>
  <c r="V30" i="15" s="1"/>
  <c r="S30" i="15"/>
  <c r="Q30" i="15"/>
  <c r="T29" i="15"/>
  <c r="S29" i="15"/>
  <c r="Q29" i="15"/>
  <c r="V29" i="15" s="1"/>
  <c r="T28" i="15"/>
  <c r="V28" i="15" s="1"/>
  <c r="S28" i="15"/>
  <c r="Q28" i="15"/>
  <c r="T27" i="15"/>
  <c r="S27" i="15"/>
  <c r="Q27" i="15"/>
  <c r="V27" i="15" s="1"/>
  <c r="T26" i="15"/>
  <c r="V26" i="15" s="1"/>
  <c r="S26" i="15"/>
  <c r="Q26" i="15"/>
  <c r="T25" i="15"/>
  <c r="S25" i="15"/>
  <c r="Q25" i="15"/>
  <c r="V25" i="15" s="1"/>
  <c r="T24" i="15"/>
  <c r="V24" i="15" s="1"/>
  <c r="S24" i="15"/>
  <c r="Q24" i="15"/>
  <c r="T23" i="15"/>
  <c r="S23" i="15"/>
  <c r="Q23" i="15"/>
  <c r="V22" i="15"/>
  <c r="T22" i="15"/>
  <c r="S22" i="15"/>
  <c r="Q22" i="15"/>
  <c r="T21" i="15"/>
  <c r="V21" i="15" s="1"/>
  <c r="S21" i="15"/>
  <c r="Q21" i="15"/>
  <c r="V20" i="15"/>
  <c r="T20" i="15"/>
  <c r="S20" i="15"/>
  <c r="Q20" i="15"/>
  <c r="T19" i="15"/>
  <c r="V19" i="15" s="1"/>
  <c r="S19" i="15"/>
  <c r="Q19" i="15"/>
  <c r="V18" i="15"/>
  <c r="T18" i="15"/>
  <c r="S18" i="15"/>
  <c r="Q18" i="15"/>
  <c r="T17" i="15"/>
  <c r="V17" i="15" s="1"/>
  <c r="S17" i="15"/>
  <c r="Q17" i="15"/>
  <c r="V16" i="15"/>
  <c r="T16" i="15"/>
  <c r="S16" i="15"/>
  <c r="Q16" i="15"/>
  <c r="T15" i="15"/>
  <c r="V15" i="15" s="1"/>
  <c r="S15" i="15"/>
  <c r="Q15" i="15"/>
  <c r="V14" i="15"/>
  <c r="T14" i="15"/>
  <c r="S14" i="15"/>
  <c r="Q14" i="15"/>
  <c r="T13" i="15"/>
  <c r="V13" i="15" s="1"/>
  <c r="S13" i="15"/>
  <c r="Q13" i="15"/>
  <c r="V12" i="15"/>
  <c r="T12" i="15"/>
  <c r="S12" i="15"/>
  <c r="Q12" i="15"/>
  <c r="T11" i="15"/>
  <c r="V11" i="15" s="1"/>
  <c r="S11" i="15"/>
  <c r="Q11" i="15"/>
  <c r="V10" i="15"/>
  <c r="T10" i="15"/>
  <c r="S10" i="15"/>
  <c r="Q10" i="15"/>
  <c r="T9" i="15"/>
  <c r="V9" i="15" s="1"/>
  <c r="S9" i="15"/>
  <c r="S95" i="15" s="1"/>
  <c r="Q9" i="15"/>
  <c r="V8" i="15"/>
  <c r="I81" i="14"/>
  <c r="H81" i="14"/>
  <c r="I80" i="14"/>
  <c r="H80" i="14"/>
  <c r="G80" i="14"/>
  <c r="G81" i="14" s="1"/>
  <c r="F80" i="14"/>
  <c r="F81" i="14" s="1"/>
  <c r="E80" i="14"/>
  <c r="E81" i="14" s="1"/>
  <c r="J81" i="13"/>
  <c r="J82" i="13" s="1"/>
  <c r="I81" i="13"/>
  <c r="I82" i="13" s="1"/>
  <c r="H81" i="13"/>
  <c r="H82" i="13" s="1"/>
  <c r="G81" i="13"/>
  <c r="G82" i="13" s="1"/>
  <c r="F81" i="13"/>
  <c r="F82" i="13" s="1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J82" i="12"/>
  <c r="F82" i="12"/>
  <c r="J81" i="12"/>
  <c r="I81" i="12"/>
  <c r="I82" i="12" s="1"/>
  <c r="H81" i="12"/>
  <c r="H82" i="12" s="1"/>
  <c r="G81" i="12"/>
  <c r="G82" i="12" s="1"/>
  <c r="F81" i="12"/>
  <c r="G82" i="11"/>
  <c r="F82" i="11"/>
  <c r="J81" i="11"/>
  <c r="J82" i="11" s="1"/>
  <c r="I81" i="11"/>
  <c r="I82" i="11" s="1"/>
  <c r="H81" i="11"/>
  <c r="H82" i="11" s="1"/>
  <c r="G81" i="11"/>
  <c r="F81" i="11"/>
  <c r="U81" i="10"/>
  <c r="U80" i="10"/>
  <c r="T79" i="10"/>
  <c r="S79" i="10"/>
  <c r="R79" i="10"/>
  <c r="Q79" i="10"/>
  <c r="V79" i="10" s="1"/>
  <c r="E79" i="10"/>
  <c r="T78" i="10"/>
  <c r="S78" i="10"/>
  <c r="R78" i="10"/>
  <c r="V78" i="10" s="1"/>
  <c r="Q78" i="10"/>
  <c r="E78" i="10"/>
  <c r="V77" i="10"/>
  <c r="T77" i="10"/>
  <c r="S77" i="10"/>
  <c r="R77" i="10"/>
  <c r="Q77" i="10"/>
  <c r="E77" i="10"/>
  <c r="T76" i="10"/>
  <c r="S76" i="10"/>
  <c r="R76" i="10"/>
  <c r="Q76" i="10"/>
  <c r="E76" i="10"/>
  <c r="T75" i="10"/>
  <c r="S75" i="10"/>
  <c r="R75" i="10"/>
  <c r="Q75" i="10"/>
  <c r="V75" i="10" s="1"/>
  <c r="E75" i="10"/>
  <c r="T74" i="10"/>
  <c r="S74" i="10"/>
  <c r="R74" i="10"/>
  <c r="V74" i="10" s="1"/>
  <c r="Q74" i="10"/>
  <c r="E74" i="10"/>
  <c r="T73" i="10"/>
  <c r="V73" i="10" s="1"/>
  <c r="S73" i="10"/>
  <c r="R73" i="10"/>
  <c r="Q73" i="10"/>
  <c r="E73" i="10"/>
  <c r="T72" i="10"/>
  <c r="S72" i="10"/>
  <c r="R72" i="10"/>
  <c r="Q72" i="10"/>
  <c r="V72" i="10" s="1"/>
  <c r="E72" i="10"/>
  <c r="T71" i="10"/>
  <c r="S71" i="10"/>
  <c r="R71" i="10"/>
  <c r="Q71" i="10"/>
  <c r="V71" i="10" s="1"/>
  <c r="E71" i="10"/>
  <c r="V70" i="10"/>
  <c r="T70" i="10"/>
  <c r="S70" i="10"/>
  <c r="R70" i="10"/>
  <c r="Q70" i="10"/>
  <c r="E70" i="10"/>
  <c r="T69" i="10"/>
  <c r="S69" i="10"/>
  <c r="V69" i="10" s="1"/>
  <c r="R69" i="10"/>
  <c r="Q69" i="10"/>
  <c r="E69" i="10"/>
  <c r="T68" i="10"/>
  <c r="S68" i="10"/>
  <c r="R68" i="10"/>
  <c r="Q68" i="10"/>
  <c r="V68" i="10" s="1"/>
  <c r="E68" i="10"/>
  <c r="T67" i="10"/>
  <c r="S67" i="10"/>
  <c r="R67" i="10"/>
  <c r="Q67" i="10"/>
  <c r="V67" i="10" s="1"/>
  <c r="E67" i="10"/>
  <c r="V66" i="10"/>
  <c r="T66" i="10"/>
  <c r="S66" i="10"/>
  <c r="R66" i="10"/>
  <c r="Q66" i="10"/>
  <c r="E66" i="10"/>
  <c r="T65" i="10"/>
  <c r="S65" i="10"/>
  <c r="V65" i="10" s="1"/>
  <c r="R65" i="10"/>
  <c r="Q65" i="10"/>
  <c r="E65" i="10"/>
  <c r="T64" i="10"/>
  <c r="S64" i="10"/>
  <c r="R64" i="10"/>
  <c r="Q64" i="10"/>
  <c r="E64" i="10"/>
  <c r="V63" i="10"/>
  <c r="T63" i="10"/>
  <c r="S63" i="10"/>
  <c r="R63" i="10"/>
  <c r="Q63" i="10"/>
  <c r="E63" i="10"/>
  <c r="T62" i="10"/>
  <c r="S62" i="10"/>
  <c r="V62" i="10" s="1"/>
  <c r="R62" i="10"/>
  <c r="Q62" i="10"/>
  <c r="E62" i="10"/>
  <c r="T61" i="10"/>
  <c r="S61" i="10"/>
  <c r="R61" i="10"/>
  <c r="Q61" i="10"/>
  <c r="V61" i="10" s="1"/>
  <c r="E61" i="10"/>
  <c r="T60" i="10"/>
  <c r="S60" i="10"/>
  <c r="R60" i="10"/>
  <c r="Q60" i="10"/>
  <c r="V60" i="10" s="1"/>
  <c r="E60" i="10"/>
  <c r="T59" i="10"/>
  <c r="V59" i="10" s="1"/>
  <c r="S59" i="10"/>
  <c r="R59" i="10"/>
  <c r="Q59" i="10"/>
  <c r="E59" i="10"/>
  <c r="T58" i="10"/>
  <c r="S58" i="10"/>
  <c r="R58" i="10"/>
  <c r="V58" i="10" s="1"/>
  <c r="Q58" i="10"/>
  <c r="E58" i="10"/>
  <c r="T57" i="10"/>
  <c r="S57" i="10"/>
  <c r="R57" i="10"/>
  <c r="Q57" i="10"/>
  <c r="V57" i="10" s="1"/>
  <c r="E57" i="10"/>
  <c r="T56" i="10"/>
  <c r="S56" i="10"/>
  <c r="R56" i="10"/>
  <c r="Q56" i="10"/>
  <c r="E56" i="10"/>
  <c r="T55" i="10"/>
  <c r="V55" i="10" s="1"/>
  <c r="S55" i="10"/>
  <c r="R55" i="10"/>
  <c r="Q55" i="10"/>
  <c r="E55" i="10"/>
  <c r="T54" i="10"/>
  <c r="S54" i="10"/>
  <c r="R54" i="10"/>
  <c r="V54" i="10" s="1"/>
  <c r="Q54" i="10"/>
  <c r="E54" i="10"/>
  <c r="T53" i="10"/>
  <c r="S53" i="10"/>
  <c r="R53" i="10"/>
  <c r="Q53" i="10"/>
  <c r="V53" i="10" s="1"/>
  <c r="E53" i="10"/>
  <c r="T52" i="10"/>
  <c r="S52" i="10"/>
  <c r="R52" i="10"/>
  <c r="Q52" i="10"/>
  <c r="V52" i="10" s="1"/>
  <c r="E52" i="10"/>
  <c r="V51" i="10"/>
  <c r="T51" i="10"/>
  <c r="S51" i="10"/>
  <c r="R51" i="10"/>
  <c r="Q51" i="10"/>
  <c r="E51" i="10"/>
  <c r="T50" i="10"/>
  <c r="S50" i="10"/>
  <c r="V50" i="10" s="1"/>
  <c r="R50" i="10"/>
  <c r="Q50" i="10"/>
  <c r="E50" i="10"/>
  <c r="T49" i="10"/>
  <c r="S49" i="10"/>
  <c r="R49" i="10"/>
  <c r="Q49" i="10"/>
  <c r="V49" i="10" s="1"/>
  <c r="E49" i="10"/>
  <c r="T48" i="10"/>
  <c r="S48" i="10"/>
  <c r="R48" i="10"/>
  <c r="Q48" i="10"/>
  <c r="E48" i="10"/>
  <c r="T47" i="10"/>
  <c r="S47" i="10"/>
  <c r="R47" i="10"/>
  <c r="Q47" i="10"/>
  <c r="V47" i="10" s="1"/>
  <c r="E47" i="10"/>
  <c r="T46" i="10"/>
  <c r="S46" i="10"/>
  <c r="R46" i="10"/>
  <c r="V46" i="10" s="1"/>
  <c r="Q46" i="10"/>
  <c r="E46" i="10"/>
  <c r="V45" i="10"/>
  <c r="T45" i="10"/>
  <c r="S45" i="10"/>
  <c r="R45" i="10"/>
  <c r="Q45" i="10"/>
  <c r="E45" i="10"/>
  <c r="T44" i="10"/>
  <c r="S44" i="10"/>
  <c r="R44" i="10"/>
  <c r="Q44" i="10"/>
  <c r="E44" i="10"/>
  <c r="T43" i="10"/>
  <c r="S43" i="10"/>
  <c r="R43" i="10"/>
  <c r="Q43" i="10"/>
  <c r="V43" i="10" s="1"/>
  <c r="E43" i="10"/>
  <c r="T42" i="10"/>
  <c r="S42" i="10"/>
  <c r="R42" i="10"/>
  <c r="V42" i="10" s="1"/>
  <c r="Q42" i="10"/>
  <c r="E42" i="10"/>
  <c r="T41" i="10"/>
  <c r="V41" i="10" s="1"/>
  <c r="S41" i="10"/>
  <c r="R41" i="10"/>
  <c r="Q41" i="10"/>
  <c r="E41" i="10"/>
  <c r="T40" i="10"/>
  <c r="S40" i="10"/>
  <c r="R40" i="10"/>
  <c r="Q40" i="10"/>
  <c r="V40" i="10" s="1"/>
  <c r="E40" i="10"/>
  <c r="T39" i="10"/>
  <c r="S39" i="10"/>
  <c r="R39" i="10"/>
  <c r="Q39" i="10"/>
  <c r="V39" i="10" s="1"/>
  <c r="E39" i="10"/>
  <c r="V38" i="10"/>
  <c r="T38" i="10"/>
  <c r="S38" i="10"/>
  <c r="R38" i="10"/>
  <c r="Q38" i="10"/>
  <c r="E38" i="10"/>
  <c r="T37" i="10"/>
  <c r="S37" i="10"/>
  <c r="V37" i="10" s="1"/>
  <c r="R37" i="10"/>
  <c r="Q37" i="10"/>
  <c r="E37" i="10"/>
  <c r="T36" i="10"/>
  <c r="S36" i="10"/>
  <c r="R36" i="10"/>
  <c r="Q36" i="10"/>
  <c r="V36" i="10" s="1"/>
  <c r="E36" i="10"/>
  <c r="T35" i="10"/>
  <c r="S35" i="10"/>
  <c r="R35" i="10"/>
  <c r="Q35" i="10"/>
  <c r="V35" i="10" s="1"/>
  <c r="E35" i="10"/>
  <c r="T34" i="10"/>
  <c r="V34" i="10" s="1"/>
  <c r="S34" i="10"/>
  <c r="R34" i="10"/>
  <c r="Q34" i="10"/>
  <c r="E34" i="10"/>
  <c r="T33" i="10"/>
  <c r="S33" i="10"/>
  <c r="R33" i="10"/>
  <c r="V33" i="10" s="1"/>
  <c r="Q33" i="10"/>
  <c r="E33" i="10"/>
  <c r="T32" i="10"/>
  <c r="S32" i="10"/>
  <c r="R32" i="10"/>
  <c r="Q32" i="10"/>
  <c r="E32" i="10"/>
  <c r="V31" i="10"/>
  <c r="T31" i="10"/>
  <c r="S31" i="10"/>
  <c r="R31" i="10"/>
  <c r="Q31" i="10"/>
  <c r="E31" i="10"/>
  <c r="T30" i="10"/>
  <c r="S30" i="10"/>
  <c r="V30" i="10" s="1"/>
  <c r="R30" i="10"/>
  <c r="Q30" i="10"/>
  <c r="E30" i="10"/>
  <c r="T29" i="10"/>
  <c r="S29" i="10"/>
  <c r="R29" i="10"/>
  <c r="Q29" i="10"/>
  <c r="V29" i="10" s="1"/>
  <c r="E29" i="10"/>
  <c r="T28" i="10"/>
  <c r="S28" i="10"/>
  <c r="R28" i="10"/>
  <c r="Q28" i="10"/>
  <c r="V28" i="10" s="1"/>
  <c r="E28" i="10"/>
  <c r="T27" i="10"/>
  <c r="V27" i="10" s="1"/>
  <c r="S27" i="10"/>
  <c r="R27" i="10"/>
  <c r="Q27" i="10"/>
  <c r="E27" i="10"/>
  <c r="T26" i="10"/>
  <c r="S26" i="10"/>
  <c r="R26" i="10"/>
  <c r="V26" i="10" s="1"/>
  <c r="Q26" i="10"/>
  <c r="E26" i="10"/>
  <c r="T25" i="10"/>
  <c r="S25" i="10"/>
  <c r="R25" i="10"/>
  <c r="Q25" i="10"/>
  <c r="V25" i="10" s="1"/>
  <c r="E25" i="10"/>
  <c r="T24" i="10"/>
  <c r="S24" i="10"/>
  <c r="R24" i="10"/>
  <c r="Q24" i="10"/>
  <c r="E24" i="10"/>
  <c r="T23" i="10"/>
  <c r="V23" i="10" s="1"/>
  <c r="S23" i="10"/>
  <c r="R23" i="10"/>
  <c r="Q23" i="10"/>
  <c r="E23" i="10"/>
  <c r="T22" i="10"/>
  <c r="S22" i="10"/>
  <c r="R22" i="10"/>
  <c r="V22" i="10" s="1"/>
  <c r="Q22" i="10"/>
  <c r="E22" i="10"/>
  <c r="T21" i="10"/>
  <c r="S21" i="10"/>
  <c r="R21" i="10"/>
  <c r="Q21" i="10"/>
  <c r="V21" i="10" s="1"/>
  <c r="E21" i="10"/>
  <c r="T20" i="10"/>
  <c r="S20" i="10"/>
  <c r="R20" i="10"/>
  <c r="Q20" i="10"/>
  <c r="V20" i="10" s="1"/>
  <c r="E20" i="10"/>
  <c r="V19" i="10"/>
  <c r="T19" i="10"/>
  <c r="S19" i="10"/>
  <c r="R19" i="10"/>
  <c r="Q19" i="10"/>
  <c r="E19" i="10"/>
  <c r="T18" i="10"/>
  <c r="S18" i="10"/>
  <c r="V18" i="10" s="1"/>
  <c r="R18" i="10"/>
  <c r="Q18" i="10"/>
  <c r="E18" i="10"/>
  <c r="T17" i="10"/>
  <c r="S17" i="10"/>
  <c r="R17" i="10"/>
  <c r="Q17" i="10"/>
  <c r="V17" i="10" s="1"/>
  <c r="E17" i="10"/>
  <c r="T16" i="10"/>
  <c r="S16" i="10"/>
  <c r="R16" i="10"/>
  <c r="Q16" i="10"/>
  <c r="E16" i="10"/>
  <c r="T15" i="10"/>
  <c r="S15" i="10"/>
  <c r="R15" i="10"/>
  <c r="Q15" i="10"/>
  <c r="V15" i="10" s="1"/>
  <c r="E15" i="10"/>
  <c r="T14" i="10"/>
  <c r="S14" i="10"/>
  <c r="R14" i="10"/>
  <c r="V14" i="10" s="1"/>
  <c r="Q14" i="10"/>
  <c r="E14" i="10"/>
  <c r="V13" i="10"/>
  <c r="T13" i="10"/>
  <c r="S13" i="10"/>
  <c r="R13" i="10"/>
  <c r="Q13" i="10"/>
  <c r="E13" i="10"/>
  <c r="T12" i="10"/>
  <c r="S12" i="10"/>
  <c r="R12" i="10"/>
  <c r="R80" i="10" s="1"/>
  <c r="R81" i="10" s="1"/>
  <c r="Q12" i="10"/>
  <c r="E12" i="10"/>
  <c r="T11" i="10"/>
  <c r="S11" i="10"/>
  <c r="R11" i="10"/>
  <c r="Q11" i="10"/>
  <c r="V11" i="10" s="1"/>
  <c r="E11" i="10"/>
  <c r="T10" i="10"/>
  <c r="S10" i="10"/>
  <c r="S80" i="10" s="1"/>
  <c r="S81" i="10" s="1"/>
  <c r="R10" i="10"/>
  <c r="V10" i="10" s="1"/>
  <c r="Q10" i="10"/>
  <c r="E10" i="10"/>
  <c r="T9" i="10"/>
  <c r="T80" i="10" s="1"/>
  <c r="T81" i="10" s="1"/>
  <c r="S9" i="10"/>
  <c r="R9" i="10"/>
  <c r="Q9" i="10"/>
  <c r="E9" i="10"/>
  <c r="T8" i="10"/>
  <c r="S8" i="10"/>
  <c r="R8" i="10"/>
  <c r="Q8" i="10"/>
  <c r="V8" i="10" s="1"/>
  <c r="E8" i="10"/>
  <c r="H97" i="9"/>
  <c r="H96" i="9"/>
  <c r="G96" i="9"/>
  <c r="G97" i="9" s="1"/>
  <c r="F96" i="9"/>
  <c r="F97" i="9" s="1"/>
  <c r="H95" i="9"/>
  <c r="G95" i="9"/>
  <c r="F95" i="9"/>
  <c r="E95" i="9"/>
  <c r="E96" i="9" s="1"/>
  <c r="E97" i="9" s="1"/>
  <c r="I94" i="9"/>
  <c r="I93" i="9"/>
  <c r="A93" i="9"/>
  <c r="I92" i="9"/>
  <c r="A92" i="9"/>
  <c r="I91" i="9"/>
  <c r="A91" i="9"/>
  <c r="I90" i="9"/>
  <c r="A90" i="9"/>
  <c r="I89" i="9"/>
  <c r="A89" i="9"/>
  <c r="I88" i="9"/>
  <c r="A88" i="9"/>
  <c r="I87" i="9"/>
  <c r="A87" i="9"/>
  <c r="I86" i="9"/>
  <c r="A86" i="9"/>
  <c r="I85" i="9"/>
  <c r="A85" i="9"/>
  <c r="I84" i="9"/>
  <c r="A84" i="9"/>
  <c r="I83" i="9"/>
  <c r="A83" i="9"/>
  <c r="I82" i="9"/>
  <c r="A82" i="9"/>
  <c r="I81" i="9"/>
  <c r="A81" i="9"/>
  <c r="I80" i="9"/>
  <c r="A80" i="9"/>
  <c r="I79" i="9"/>
  <c r="A79" i="9"/>
  <c r="I78" i="9"/>
  <c r="A78" i="9"/>
  <c r="I77" i="9"/>
  <c r="A77" i="9"/>
  <c r="I76" i="9"/>
  <c r="A76" i="9"/>
  <c r="I75" i="9"/>
  <c r="A75" i="9"/>
  <c r="I74" i="9"/>
  <c r="A74" i="9"/>
  <c r="I73" i="9"/>
  <c r="A73" i="9"/>
  <c r="I72" i="9"/>
  <c r="A72" i="9"/>
  <c r="I71" i="9"/>
  <c r="A71" i="9"/>
  <c r="I70" i="9"/>
  <c r="A70" i="9"/>
  <c r="I69" i="9"/>
  <c r="A69" i="9"/>
  <c r="I68" i="9"/>
  <c r="A68" i="9"/>
  <c r="I67" i="9"/>
  <c r="A67" i="9"/>
  <c r="I66" i="9"/>
  <c r="A66" i="9"/>
  <c r="I65" i="9"/>
  <c r="A65" i="9"/>
  <c r="I64" i="9"/>
  <c r="A64" i="9"/>
  <c r="I63" i="9"/>
  <c r="A63" i="9"/>
  <c r="I62" i="9"/>
  <c r="A62" i="9"/>
  <c r="I61" i="9"/>
  <c r="A61" i="9"/>
  <c r="I60" i="9"/>
  <c r="A60" i="9"/>
  <c r="I59" i="9"/>
  <c r="A59" i="9"/>
  <c r="I58" i="9"/>
  <c r="A58" i="9"/>
  <c r="I57" i="9"/>
  <c r="A57" i="9"/>
  <c r="I56" i="9"/>
  <c r="A56" i="9"/>
  <c r="I55" i="9"/>
  <c r="A55" i="9"/>
  <c r="I54" i="9"/>
  <c r="A54" i="9"/>
  <c r="I53" i="9"/>
  <c r="A53" i="9"/>
  <c r="I52" i="9"/>
  <c r="A52" i="9"/>
  <c r="I51" i="9"/>
  <c r="A51" i="9"/>
  <c r="I50" i="9"/>
  <c r="A50" i="9"/>
  <c r="I49" i="9"/>
  <c r="A49" i="9"/>
  <c r="I48" i="9"/>
  <c r="A48" i="9"/>
  <c r="I47" i="9"/>
  <c r="A47" i="9"/>
  <c r="I46" i="9"/>
  <c r="A46" i="9"/>
  <c r="I45" i="9"/>
  <c r="A45" i="9"/>
  <c r="I44" i="9"/>
  <c r="A44" i="9"/>
  <c r="I43" i="9"/>
  <c r="A43" i="9"/>
  <c r="I42" i="9"/>
  <c r="A42" i="9"/>
  <c r="I41" i="9"/>
  <c r="A41" i="9"/>
  <c r="I40" i="9"/>
  <c r="A40" i="9"/>
  <c r="I39" i="9"/>
  <c r="A39" i="9"/>
  <c r="I38" i="9"/>
  <c r="A38" i="9"/>
  <c r="I37" i="9"/>
  <c r="A37" i="9"/>
  <c r="I36" i="9"/>
  <c r="A36" i="9"/>
  <c r="I35" i="9"/>
  <c r="A35" i="9"/>
  <c r="I34" i="9"/>
  <c r="A34" i="9"/>
  <c r="I33" i="9"/>
  <c r="A33" i="9"/>
  <c r="I32" i="9"/>
  <c r="A32" i="9"/>
  <c r="I31" i="9"/>
  <c r="A31" i="9"/>
  <c r="I30" i="9"/>
  <c r="A30" i="9"/>
  <c r="I29" i="9"/>
  <c r="A29" i="9"/>
  <c r="I28" i="9"/>
  <c r="A28" i="9"/>
  <c r="I27" i="9"/>
  <c r="A27" i="9"/>
  <c r="I26" i="9"/>
  <c r="A26" i="9"/>
  <c r="I25" i="9"/>
  <c r="A25" i="9"/>
  <c r="I24" i="9"/>
  <c r="A24" i="9"/>
  <c r="I23" i="9"/>
  <c r="A23" i="9"/>
  <c r="I22" i="9"/>
  <c r="A22" i="9"/>
  <c r="I21" i="9"/>
  <c r="A21" i="9"/>
  <c r="I20" i="9"/>
  <c r="A20" i="9"/>
  <c r="I19" i="9"/>
  <c r="A19" i="9"/>
  <c r="I18" i="9"/>
  <c r="A18" i="9"/>
  <c r="I17" i="9"/>
  <c r="A17" i="9"/>
  <c r="I16" i="9"/>
  <c r="A16" i="9"/>
  <c r="I15" i="9"/>
  <c r="A15" i="9"/>
  <c r="I14" i="9"/>
  <c r="A14" i="9"/>
  <c r="I13" i="9"/>
  <c r="A13" i="9"/>
  <c r="I12" i="9"/>
  <c r="A12" i="9"/>
  <c r="I11" i="9"/>
  <c r="A11" i="9"/>
  <c r="I10" i="9"/>
  <c r="A10" i="9"/>
  <c r="I9" i="9"/>
  <c r="I95" i="9" s="1"/>
  <c r="I96" i="9" s="1"/>
  <c r="I97" i="9" s="1"/>
  <c r="A9" i="9"/>
  <c r="H96" i="8"/>
  <c r="H97" i="8" s="1"/>
  <c r="J95" i="8"/>
  <c r="J96" i="8" s="1"/>
  <c r="J97" i="8" s="1"/>
  <c r="I95" i="8"/>
  <c r="I96" i="8" s="1"/>
  <c r="I97" i="8" s="1"/>
  <c r="H95" i="8"/>
  <c r="G95" i="8"/>
  <c r="G96" i="8" s="1"/>
  <c r="G97" i="8" s="1"/>
  <c r="F95" i="8"/>
  <c r="F96" i="8" s="1"/>
  <c r="F97" i="8" s="1"/>
  <c r="E94" i="8"/>
  <c r="E93" i="8"/>
  <c r="A93" i="8"/>
  <c r="E92" i="8"/>
  <c r="A92" i="8"/>
  <c r="E91" i="8"/>
  <c r="A91" i="8"/>
  <c r="E90" i="8"/>
  <c r="A90" i="8"/>
  <c r="E89" i="8"/>
  <c r="A89" i="8"/>
  <c r="E88" i="8"/>
  <c r="A88" i="8"/>
  <c r="E87" i="8"/>
  <c r="A87" i="8"/>
  <c r="E86" i="8"/>
  <c r="A86" i="8"/>
  <c r="E85" i="8"/>
  <c r="A85" i="8"/>
  <c r="E84" i="8"/>
  <c r="A84" i="8"/>
  <c r="E83" i="8"/>
  <c r="A83" i="8"/>
  <c r="E82" i="8"/>
  <c r="A82" i="8"/>
  <c r="E81" i="8"/>
  <c r="A81" i="8"/>
  <c r="E80" i="8"/>
  <c r="A80" i="8"/>
  <c r="E79" i="8"/>
  <c r="A79" i="8"/>
  <c r="E78" i="8"/>
  <c r="A78" i="8"/>
  <c r="E77" i="8"/>
  <c r="A77" i="8"/>
  <c r="E76" i="8"/>
  <c r="A76" i="8"/>
  <c r="E75" i="8"/>
  <c r="A75" i="8"/>
  <c r="E74" i="8"/>
  <c r="A74" i="8"/>
  <c r="E73" i="8"/>
  <c r="A73" i="8"/>
  <c r="E72" i="8"/>
  <c r="A72" i="8"/>
  <c r="E71" i="8"/>
  <c r="A71" i="8"/>
  <c r="E70" i="8"/>
  <c r="A70" i="8"/>
  <c r="E69" i="8"/>
  <c r="A69" i="8"/>
  <c r="E68" i="8"/>
  <c r="A68" i="8"/>
  <c r="E67" i="8"/>
  <c r="A67" i="8"/>
  <c r="E66" i="8"/>
  <c r="A66" i="8"/>
  <c r="E65" i="8"/>
  <c r="A65" i="8"/>
  <c r="E64" i="8"/>
  <c r="A64" i="8"/>
  <c r="E63" i="8"/>
  <c r="A63" i="8"/>
  <c r="E62" i="8"/>
  <c r="A62" i="8"/>
  <c r="E61" i="8"/>
  <c r="A61" i="8"/>
  <c r="E60" i="8"/>
  <c r="A60" i="8"/>
  <c r="E59" i="8"/>
  <c r="A59" i="8"/>
  <c r="E58" i="8"/>
  <c r="A58" i="8"/>
  <c r="E57" i="8"/>
  <c r="A57" i="8"/>
  <c r="E56" i="8"/>
  <c r="A56" i="8"/>
  <c r="E55" i="8"/>
  <c r="A55" i="8"/>
  <c r="E54" i="8"/>
  <c r="A54" i="8"/>
  <c r="E53" i="8"/>
  <c r="A53" i="8"/>
  <c r="E52" i="8"/>
  <c r="A52" i="8"/>
  <c r="E51" i="8"/>
  <c r="A51" i="8"/>
  <c r="E50" i="8"/>
  <c r="A50" i="8"/>
  <c r="E49" i="8"/>
  <c r="A49" i="8"/>
  <c r="E48" i="8"/>
  <c r="A48" i="8"/>
  <c r="E47" i="8"/>
  <c r="A47" i="8"/>
  <c r="E46" i="8"/>
  <c r="A46" i="8"/>
  <c r="E45" i="8"/>
  <c r="A45" i="8"/>
  <c r="E44" i="8"/>
  <c r="A44" i="8"/>
  <c r="E43" i="8"/>
  <c r="A43" i="8"/>
  <c r="E42" i="8"/>
  <c r="A42" i="8"/>
  <c r="E41" i="8"/>
  <c r="A41" i="8"/>
  <c r="E40" i="8"/>
  <c r="A40" i="8"/>
  <c r="E39" i="8"/>
  <c r="A39" i="8"/>
  <c r="E38" i="8"/>
  <c r="A38" i="8"/>
  <c r="E37" i="8"/>
  <c r="A37" i="8"/>
  <c r="E36" i="8"/>
  <c r="A36" i="8"/>
  <c r="E35" i="8"/>
  <c r="A35" i="8"/>
  <c r="E34" i="8"/>
  <c r="A34" i="8"/>
  <c r="E33" i="8"/>
  <c r="A33" i="8"/>
  <c r="E32" i="8"/>
  <c r="A32" i="8"/>
  <c r="E31" i="8"/>
  <c r="A31" i="8"/>
  <c r="E30" i="8"/>
  <c r="A30" i="8"/>
  <c r="E29" i="8"/>
  <c r="A29" i="8"/>
  <c r="E28" i="8"/>
  <c r="A28" i="8"/>
  <c r="E27" i="8"/>
  <c r="A27" i="8"/>
  <c r="E26" i="8"/>
  <c r="A26" i="8"/>
  <c r="E25" i="8"/>
  <c r="A25" i="8"/>
  <c r="E24" i="8"/>
  <c r="A24" i="8"/>
  <c r="E23" i="8"/>
  <c r="A23" i="8"/>
  <c r="E22" i="8"/>
  <c r="A22" i="8"/>
  <c r="E21" i="8"/>
  <c r="A21" i="8"/>
  <c r="E20" i="8"/>
  <c r="A20" i="8"/>
  <c r="E19" i="8"/>
  <c r="A19" i="8"/>
  <c r="E18" i="8"/>
  <c r="A18" i="8"/>
  <c r="E17" i="8"/>
  <c r="A17" i="8"/>
  <c r="E16" i="8"/>
  <c r="A16" i="8"/>
  <c r="E15" i="8"/>
  <c r="A15" i="8"/>
  <c r="E14" i="8"/>
  <c r="A14" i="8"/>
  <c r="E13" i="8"/>
  <c r="A13" i="8"/>
  <c r="E12" i="8"/>
  <c r="A12" i="8"/>
  <c r="E11" i="8"/>
  <c r="A11" i="8"/>
  <c r="E10" i="8"/>
  <c r="A10" i="8"/>
  <c r="E9" i="8"/>
  <c r="A9" i="8"/>
  <c r="F97" i="7"/>
  <c r="G96" i="7"/>
  <c r="G97" i="7" s="1"/>
  <c r="F96" i="7"/>
  <c r="J95" i="7"/>
  <c r="J96" i="7" s="1"/>
  <c r="J97" i="7" s="1"/>
  <c r="I95" i="7"/>
  <c r="I96" i="7" s="1"/>
  <c r="I97" i="7" s="1"/>
  <c r="H95" i="7"/>
  <c r="H96" i="7" s="1"/>
  <c r="H97" i="7" s="1"/>
  <c r="G95" i="7"/>
  <c r="F95" i="7"/>
  <c r="E94" i="7"/>
  <c r="E93" i="7"/>
  <c r="A93" i="7"/>
  <c r="E92" i="7"/>
  <c r="A92" i="7"/>
  <c r="E91" i="7"/>
  <c r="A91" i="7"/>
  <c r="E90" i="7"/>
  <c r="A90" i="7"/>
  <c r="E89" i="7"/>
  <c r="A89" i="7"/>
  <c r="E88" i="7"/>
  <c r="A88" i="7"/>
  <c r="E87" i="7"/>
  <c r="A87" i="7"/>
  <c r="E86" i="7"/>
  <c r="A86" i="7"/>
  <c r="E85" i="7"/>
  <c r="A85" i="7"/>
  <c r="E84" i="7"/>
  <c r="A84" i="7"/>
  <c r="E83" i="7"/>
  <c r="A83" i="7"/>
  <c r="E82" i="7"/>
  <c r="A82" i="7"/>
  <c r="E81" i="7"/>
  <c r="A81" i="7"/>
  <c r="E80" i="7"/>
  <c r="A80" i="7"/>
  <c r="E79" i="7"/>
  <c r="A79" i="7"/>
  <c r="E78" i="7"/>
  <c r="A78" i="7"/>
  <c r="E77" i="7"/>
  <c r="A77" i="7"/>
  <c r="E76" i="7"/>
  <c r="A76" i="7"/>
  <c r="E75" i="7"/>
  <c r="A75" i="7"/>
  <c r="E74" i="7"/>
  <c r="A74" i="7"/>
  <c r="E73" i="7"/>
  <c r="A73" i="7"/>
  <c r="E72" i="7"/>
  <c r="A72" i="7"/>
  <c r="E71" i="7"/>
  <c r="A71" i="7"/>
  <c r="E70" i="7"/>
  <c r="A70" i="7"/>
  <c r="E69" i="7"/>
  <c r="A69" i="7"/>
  <c r="E68" i="7"/>
  <c r="A68" i="7"/>
  <c r="E67" i="7"/>
  <c r="A67" i="7"/>
  <c r="E66" i="7"/>
  <c r="A66" i="7"/>
  <c r="E65" i="7"/>
  <c r="A65" i="7"/>
  <c r="E64" i="7"/>
  <c r="A64" i="7"/>
  <c r="E63" i="7"/>
  <c r="A63" i="7"/>
  <c r="E62" i="7"/>
  <c r="A62" i="7"/>
  <c r="E61" i="7"/>
  <c r="A61" i="7"/>
  <c r="E60" i="7"/>
  <c r="A60" i="7"/>
  <c r="E59" i="7"/>
  <c r="A59" i="7"/>
  <c r="E58" i="7"/>
  <c r="A58" i="7"/>
  <c r="E57" i="7"/>
  <c r="A57" i="7"/>
  <c r="E56" i="7"/>
  <c r="A56" i="7"/>
  <c r="E55" i="7"/>
  <c r="A55" i="7"/>
  <c r="E54" i="7"/>
  <c r="A54" i="7"/>
  <c r="E53" i="7"/>
  <c r="A53" i="7"/>
  <c r="E52" i="7"/>
  <c r="A52" i="7"/>
  <c r="E51" i="7"/>
  <c r="A51" i="7"/>
  <c r="E50" i="7"/>
  <c r="A50" i="7"/>
  <c r="E49" i="7"/>
  <c r="A49" i="7"/>
  <c r="E48" i="7"/>
  <c r="A48" i="7"/>
  <c r="E47" i="7"/>
  <c r="A47" i="7"/>
  <c r="E46" i="7"/>
  <c r="A46" i="7"/>
  <c r="E45" i="7"/>
  <c r="A45" i="7"/>
  <c r="E44" i="7"/>
  <c r="A44" i="7"/>
  <c r="E43" i="7"/>
  <c r="A43" i="7"/>
  <c r="E42" i="7"/>
  <c r="A42" i="7"/>
  <c r="E41" i="7"/>
  <c r="A41" i="7"/>
  <c r="E40" i="7"/>
  <c r="A40" i="7"/>
  <c r="E39" i="7"/>
  <c r="A39" i="7"/>
  <c r="E38" i="7"/>
  <c r="A38" i="7"/>
  <c r="E37" i="7"/>
  <c r="A37" i="7"/>
  <c r="E36" i="7"/>
  <c r="A36" i="7"/>
  <c r="E35" i="7"/>
  <c r="A35" i="7"/>
  <c r="E34" i="7"/>
  <c r="A34" i="7"/>
  <c r="E33" i="7"/>
  <c r="A33" i="7"/>
  <c r="E32" i="7"/>
  <c r="A32" i="7"/>
  <c r="E31" i="7"/>
  <c r="A31" i="7"/>
  <c r="E30" i="7"/>
  <c r="A30" i="7"/>
  <c r="E29" i="7"/>
  <c r="A29" i="7"/>
  <c r="E28" i="7"/>
  <c r="A28" i="7"/>
  <c r="E27" i="7"/>
  <c r="A27" i="7"/>
  <c r="E26" i="7"/>
  <c r="A26" i="7"/>
  <c r="E25" i="7"/>
  <c r="A25" i="7"/>
  <c r="E24" i="7"/>
  <c r="A24" i="7"/>
  <c r="E23" i="7"/>
  <c r="A23" i="7"/>
  <c r="E22" i="7"/>
  <c r="A22" i="7"/>
  <c r="E21" i="7"/>
  <c r="A21" i="7"/>
  <c r="E20" i="7"/>
  <c r="A20" i="7"/>
  <c r="E19" i="7"/>
  <c r="A19" i="7"/>
  <c r="E18" i="7"/>
  <c r="A18" i="7"/>
  <c r="E17" i="7"/>
  <c r="A17" i="7"/>
  <c r="E16" i="7"/>
  <c r="A16" i="7"/>
  <c r="E15" i="7"/>
  <c r="A15" i="7"/>
  <c r="E14" i="7"/>
  <c r="A14" i="7"/>
  <c r="E13" i="7"/>
  <c r="A13" i="7"/>
  <c r="E12" i="7"/>
  <c r="A12" i="7"/>
  <c r="E11" i="7"/>
  <c r="A11" i="7"/>
  <c r="E10" i="7"/>
  <c r="A10" i="7"/>
  <c r="E9" i="7"/>
  <c r="A9" i="7"/>
  <c r="H96" i="6"/>
  <c r="H97" i="6" s="1"/>
  <c r="G96" i="6"/>
  <c r="G97" i="6" s="1"/>
  <c r="J95" i="6"/>
  <c r="J96" i="6" s="1"/>
  <c r="J97" i="6" s="1"/>
  <c r="I95" i="6"/>
  <c r="I96" i="6" s="1"/>
  <c r="I97" i="6" s="1"/>
  <c r="H95" i="6"/>
  <c r="G95" i="6"/>
  <c r="F95" i="6"/>
  <c r="F96" i="6" s="1"/>
  <c r="F97" i="6" s="1"/>
  <c r="E94" i="6"/>
  <c r="E93" i="6"/>
  <c r="A93" i="6"/>
  <c r="E92" i="6"/>
  <c r="A92" i="6"/>
  <c r="E91" i="6"/>
  <c r="A91" i="6"/>
  <c r="E90" i="6"/>
  <c r="A90" i="6"/>
  <c r="E89" i="6"/>
  <c r="A89" i="6"/>
  <c r="E88" i="6"/>
  <c r="A88" i="6"/>
  <c r="E87" i="6"/>
  <c r="A87" i="6"/>
  <c r="E86" i="6"/>
  <c r="A86" i="6"/>
  <c r="E85" i="6"/>
  <c r="A85" i="6"/>
  <c r="E84" i="6"/>
  <c r="A84" i="6"/>
  <c r="E83" i="6"/>
  <c r="A83" i="6"/>
  <c r="E82" i="6"/>
  <c r="A82" i="6"/>
  <c r="E81" i="6"/>
  <c r="A81" i="6"/>
  <c r="E80" i="6"/>
  <c r="A80" i="6"/>
  <c r="E79" i="6"/>
  <c r="A79" i="6"/>
  <c r="E78" i="6"/>
  <c r="A78" i="6"/>
  <c r="E77" i="6"/>
  <c r="A77" i="6"/>
  <c r="E76" i="6"/>
  <c r="A76" i="6"/>
  <c r="E75" i="6"/>
  <c r="A75" i="6"/>
  <c r="E74" i="6"/>
  <c r="A74" i="6"/>
  <c r="E73" i="6"/>
  <c r="A73" i="6"/>
  <c r="E72" i="6"/>
  <c r="A72" i="6"/>
  <c r="E71" i="6"/>
  <c r="A71" i="6"/>
  <c r="E70" i="6"/>
  <c r="A70" i="6"/>
  <c r="E69" i="6"/>
  <c r="A69" i="6"/>
  <c r="E68" i="6"/>
  <c r="A68" i="6"/>
  <c r="E67" i="6"/>
  <c r="A67" i="6"/>
  <c r="E66" i="6"/>
  <c r="A66" i="6"/>
  <c r="E65" i="6"/>
  <c r="A65" i="6"/>
  <c r="E64" i="6"/>
  <c r="A64" i="6"/>
  <c r="E63" i="6"/>
  <c r="A63" i="6"/>
  <c r="E62" i="6"/>
  <c r="A62" i="6"/>
  <c r="E61" i="6"/>
  <c r="A61" i="6"/>
  <c r="E60" i="6"/>
  <c r="A60" i="6"/>
  <c r="E59" i="6"/>
  <c r="A59" i="6"/>
  <c r="E58" i="6"/>
  <c r="A58" i="6"/>
  <c r="E57" i="6"/>
  <c r="A57" i="6"/>
  <c r="E56" i="6"/>
  <c r="A56" i="6"/>
  <c r="E55" i="6"/>
  <c r="A55" i="6"/>
  <c r="E54" i="6"/>
  <c r="A54" i="6"/>
  <c r="E53" i="6"/>
  <c r="A53" i="6"/>
  <c r="E52" i="6"/>
  <c r="A52" i="6"/>
  <c r="E51" i="6"/>
  <c r="A51" i="6"/>
  <c r="E50" i="6"/>
  <c r="A50" i="6"/>
  <c r="E49" i="6"/>
  <c r="A49" i="6"/>
  <c r="E48" i="6"/>
  <c r="A48" i="6"/>
  <c r="E47" i="6"/>
  <c r="A47" i="6"/>
  <c r="E46" i="6"/>
  <c r="A46" i="6"/>
  <c r="E45" i="6"/>
  <c r="A45" i="6"/>
  <c r="E44" i="6"/>
  <c r="A44" i="6"/>
  <c r="E43" i="6"/>
  <c r="A43" i="6"/>
  <c r="E42" i="6"/>
  <c r="A42" i="6"/>
  <c r="E41" i="6"/>
  <c r="A41" i="6"/>
  <c r="E40" i="6"/>
  <c r="A40" i="6"/>
  <c r="E39" i="6"/>
  <c r="A39" i="6"/>
  <c r="E38" i="6"/>
  <c r="A38" i="6"/>
  <c r="E37" i="6"/>
  <c r="A37" i="6"/>
  <c r="E36" i="6"/>
  <c r="A36" i="6"/>
  <c r="E35" i="6"/>
  <c r="A35" i="6"/>
  <c r="E34" i="6"/>
  <c r="A34" i="6"/>
  <c r="E33" i="6"/>
  <c r="A33" i="6"/>
  <c r="E32" i="6"/>
  <c r="A32" i="6"/>
  <c r="E31" i="6"/>
  <c r="A31" i="6"/>
  <c r="E30" i="6"/>
  <c r="A30" i="6"/>
  <c r="E29" i="6"/>
  <c r="A29" i="6"/>
  <c r="E28" i="6"/>
  <c r="A28" i="6"/>
  <c r="E27" i="6"/>
  <c r="A27" i="6"/>
  <c r="E26" i="6"/>
  <c r="A26" i="6"/>
  <c r="E25" i="6"/>
  <c r="A25" i="6"/>
  <c r="E24" i="6"/>
  <c r="A24" i="6"/>
  <c r="E23" i="6"/>
  <c r="A23" i="6"/>
  <c r="E22" i="6"/>
  <c r="A22" i="6"/>
  <c r="E21" i="6"/>
  <c r="A21" i="6"/>
  <c r="E20" i="6"/>
  <c r="A20" i="6"/>
  <c r="E19" i="6"/>
  <c r="A19" i="6"/>
  <c r="E18" i="6"/>
  <c r="A18" i="6"/>
  <c r="E17" i="6"/>
  <c r="A17" i="6"/>
  <c r="E16" i="6"/>
  <c r="A16" i="6"/>
  <c r="E15" i="6"/>
  <c r="A15" i="6"/>
  <c r="E14" i="6"/>
  <c r="A14" i="6"/>
  <c r="E13" i="6"/>
  <c r="A13" i="6"/>
  <c r="E12" i="6"/>
  <c r="A12" i="6"/>
  <c r="E11" i="6"/>
  <c r="A11" i="6"/>
  <c r="E10" i="6"/>
  <c r="A10" i="6"/>
  <c r="E9" i="6"/>
  <c r="A9" i="6"/>
  <c r="T97" i="5"/>
  <c r="T96" i="5"/>
  <c r="Q95" i="5"/>
  <c r="Q96" i="5" s="1"/>
  <c r="Q97" i="5" s="1"/>
  <c r="S94" i="5"/>
  <c r="R94" i="5"/>
  <c r="Q94" i="5"/>
  <c r="E94" i="5"/>
  <c r="U94" i="5" s="1"/>
  <c r="U93" i="5"/>
  <c r="S93" i="5"/>
  <c r="R93" i="5"/>
  <c r="Q93" i="5"/>
  <c r="E93" i="5"/>
  <c r="A93" i="5"/>
  <c r="S92" i="5"/>
  <c r="R92" i="5"/>
  <c r="Q92" i="5"/>
  <c r="E92" i="5"/>
  <c r="U92" i="5" s="1"/>
  <c r="A92" i="5"/>
  <c r="S91" i="5"/>
  <c r="R91" i="5"/>
  <c r="Q91" i="5"/>
  <c r="E91" i="5"/>
  <c r="U91" i="5" s="1"/>
  <c r="A91" i="5"/>
  <c r="U90" i="5"/>
  <c r="S90" i="5"/>
  <c r="R90" i="5"/>
  <c r="Q90" i="5"/>
  <c r="E90" i="5"/>
  <c r="A90" i="5"/>
  <c r="U89" i="5"/>
  <c r="S89" i="5"/>
  <c r="R89" i="5"/>
  <c r="Q89" i="5"/>
  <c r="E89" i="5"/>
  <c r="A89" i="5"/>
  <c r="S88" i="5"/>
  <c r="R88" i="5"/>
  <c r="Q88" i="5"/>
  <c r="E88" i="5"/>
  <c r="U88" i="5" s="1"/>
  <c r="A88" i="5"/>
  <c r="S87" i="5"/>
  <c r="R87" i="5"/>
  <c r="Q87" i="5"/>
  <c r="E87" i="5"/>
  <c r="U87" i="5" s="1"/>
  <c r="A87" i="5"/>
  <c r="U86" i="5"/>
  <c r="S86" i="5"/>
  <c r="R86" i="5"/>
  <c r="Q86" i="5"/>
  <c r="E86" i="5"/>
  <c r="A86" i="5"/>
  <c r="U85" i="5"/>
  <c r="S85" i="5"/>
  <c r="R85" i="5"/>
  <c r="Q85" i="5"/>
  <c r="E85" i="5"/>
  <c r="A85" i="5"/>
  <c r="S84" i="5"/>
  <c r="R84" i="5"/>
  <c r="Q84" i="5"/>
  <c r="E84" i="5"/>
  <c r="U84" i="5" s="1"/>
  <c r="A84" i="5"/>
  <c r="S83" i="5"/>
  <c r="R83" i="5"/>
  <c r="Q83" i="5"/>
  <c r="E83" i="5"/>
  <c r="U83" i="5" s="1"/>
  <c r="A83" i="5"/>
  <c r="U82" i="5"/>
  <c r="S82" i="5"/>
  <c r="R82" i="5"/>
  <c r="Q82" i="5"/>
  <c r="E82" i="5"/>
  <c r="A82" i="5"/>
  <c r="U81" i="5"/>
  <c r="S81" i="5"/>
  <c r="R81" i="5"/>
  <c r="Q81" i="5"/>
  <c r="E81" i="5"/>
  <c r="A81" i="5"/>
  <c r="S80" i="5"/>
  <c r="R80" i="5"/>
  <c r="Q80" i="5"/>
  <c r="E80" i="5"/>
  <c r="U80" i="5" s="1"/>
  <c r="A80" i="5"/>
  <c r="S79" i="5"/>
  <c r="R79" i="5"/>
  <c r="Q79" i="5"/>
  <c r="E79" i="5"/>
  <c r="U79" i="5" s="1"/>
  <c r="A79" i="5"/>
  <c r="U78" i="5"/>
  <c r="S78" i="5"/>
  <c r="R78" i="5"/>
  <c r="Q78" i="5"/>
  <c r="E78" i="5"/>
  <c r="A78" i="5"/>
  <c r="U77" i="5"/>
  <c r="S77" i="5"/>
  <c r="R77" i="5"/>
  <c r="Q77" i="5"/>
  <c r="E77" i="5"/>
  <c r="A77" i="5"/>
  <c r="S76" i="5"/>
  <c r="R76" i="5"/>
  <c r="Q76" i="5"/>
  <c r="E76" i="5"/>
  <c r="U76" i="5" s="1"/>
  <c r="A76" i="5"/>
  <c r="S75" i="5"/>
  <c r="R75" i="5"/>
  <c r="Q75" i="5"/>
  <c r="E75" i="5"/>
  <c r="U75" i="5" s="1"/>
  <c r="A75" i="5"/>
  <c r="U74" i="5"/>
  <c r="S74" i="5"/>
  <c r="R74" i="5"/>
  <c r="Q74" i="5"/>
  <c r="E74" i="5"/>
  <c r="A74" i="5"/>
  <c r="U73" i="5"/>
  <c r="S73" i="5"/>
  <c r="R73" i="5"/>
  <c r="Q73" i="5"/>
  <c r="E73" i="5"/>
  <c r="A73" i="5"/>
  <c r="S72" i="5"/>
  <c r="R72" i="5"/>
  <c r="Q72" i="5"/>
  <c r="E72" i="5"/>
  <c r="U72" i="5" s="1"/>
  <c r="A72" i="5"/>
  <c r="S71" i="5"/>
  <c r="R71" i="5"/>
  <c r="Q71" i="5"/>
  <c r="E71" i="5"/>
  <c r="U71" i="5" s="1"/>
  <c r="A71" i="5"/>
  <c r="U70" i="5"/>
  <c r="S70" i="5"/>
  <c r="R70" i="5"/>
  <c r="Q70" i="5"/>
  <c r="E70" i="5"/>
  <c r="A70" i="5"/>
  <c r="U69" i="5"/>
  <c r="S69" i="5"/>
  <c r="R69" i="5"/>
  <c r="Q69" i="5"/>
  <c r="E69" i="5"/>
  <c r="A69" i="5"/>
  <c r="S68" i="5"/>
  <c r="R68" i="5"/>
  <c r="Q68" i="5"/>
  <c r="E68" i="5"/>
  <c r="U68" i="5" s="1"/>
  <c r="A68" i="5"/>
  <c r="S67" i="5"/>
  <c r="R67" i="5"/>
  <c r="Q67" i="5"/>
  <c r="E67" i="5"/>
  <c r="U67" i="5" s="1"/>
  <c r="A67" i="5"/>
  <c r="U66" i="5"/>
  <c r="S66" i="5"/>
  <c r="R66" i="5"/>
  <c r="Q66" i="5"/>
  <c r="E66" i="5"/>
  <c r="A66" i="5"/>
  <c r="U65" i="5"/>
  <c r="S65" i="5"/>
  <c r="R65" i="5"/>
  <c r="Q65" i="5"/>
  <c r="E65" i="5"/>
  <c r="A65" i="5"/>
  <c r="S64" i="5"/>
  <c r="R64" i="5"/>
  <c r="Q64" i="5"/>
  <c r="E64" i="5"/>
  <c r="U64" i="5" s="1"/>
  <c r="A64" i="5"/>
  <c r="S63" i="5"/>
  <c r="R63" i="5"/>
  <c r="Q63" i="5"/>
  <c r="E63" i="5"/>
  <c r="U63" i="5" s="1"/>
  <c r="A63" i="5"/>
  <c r="U62" i="5"/>
  <c r="S62" i="5"/>
  <c r="R62" i="5"/>
  <c r="Q62" i="5"/>
  <c r="E62" i="5"/>
  <c r="A62" i="5"/>
  <c r="U61" i="5"/>
  <c r="S61" i="5"/>
  <c r="R61" i="5"/>
  <c r="Q61" i="5"/>
  <c r="E61" i="5"/>
  <c r="A61" i="5"/>
  <c r="S60" i="5"/>
  <c r="R60" i="5"/>
  <c r="Q60" i="5"/>
  <c r="E60" i="5"/>
  <c r="U60" i="5" s="1"/>
  <c r="A60" i="5"/>
  <c r="S59" i="5"/>
  <c r="R59" i="5"/>
  <c r="Q59" i="5"/>
  <c r="E59" i="5"/>
  <c r="U59" i="5" s="1"/>
  <c r="A59" i="5"/>
  <c r="U58" i="5"/>
  <c r="S58" i="5"/>
  <c r="R58" i="5"/>
  <c r="Q58" i="5"/>
  <c r="E58" i="5"/>
  <c r="A58" i="5"/>
  <c r="U57" i="5"/>
  <c r="S57" i="5"/>
  <c r="R57" i="5"/>
  <c r="Q57" i="5"/>
  <c r="E57" i="5"/>
  <c r="A57" i="5"/>
  <c r="S56" i="5"/>
  <c r="R56" i="5"/>
  <c r="Q56" i="5"/>
  <c r="E56" i="5"/>
  <c r="U56" i="5" s="1"/>
  <c r="A56" i="5"/>
  <c r="S55" i="5"/>
  <c r="R55" i="5"/>
  <c r="Q55" i="5"/>
  <c r="E55" i="5"/>
  <c r="U55" i="5" s="1"/>
  <c r="A55" i="5"/>
  <c r="U54" i="5"/>
  <c r="S54" i="5"/>
  <c r="R54" i="5"/>
  <c r="Q54" i="5"/>
  <c r="E54" i="5"/>
  <c r="A54" i="5"/>
  <c r="U53" i="5"/>
  <c r="S53" i="5"/>
  <c r="R53" i="5"/>
  <c r="Q53" i="5"/>
  <c r="E53" i="5"/>
  <c r="A53" i="5"/>
  <c r="S52" i="5"/>
  <c r="R52" i="5"/>
  <c r="Q52" i="5"/>
  <c r="E52" i="5"/>
  <c r="U52" i="5" s="1"/>
  <c r="A52" i="5"/>
  <c r="S51" i="5"/>
  <c r="R51" i="5"/>
  <c r="Q51" i="5"/>
  <c r="E51" i="5"/>
  <c r="U51" i="5" s="1"/>
  <c r="A51" i="5"/>
  <c r="U50" i="5"/>
  <c r="S50" i="5"/>
  <c r="R50" i="5"/>
  <c r="Q50" i="5"/>
  <c r="E50" i="5"/>
  <c r="A50" i="5"/>
  <c r="U49" i="5"/>
  <c r="S49" i="5"/>
  <c r="R49" i="5"/>
  <c r="Q49" i="5"/>
  <c r="E49" i="5"/>
  <c r="A49" i="5"/>
  <c r="S48" i="5"/>
  <c r="R48" i="5"/>
  <c r="Q48" i="5"/>
  <c r="E48" i="5"/>
  <c r="U48" i="5" s="1"/>
  <c r="A48" i="5"/>
  <c r="S47" i="5"/>
  <c r="R47" i="5"/>
  <c r="Q47" i="5"/>
  <c r="E47" i="5"/>
  <c r="U47" i="5" s="1"/>
  <c r="A47" i="5"/>
  <c r="U46" i="5"/>
  <c r="S46" i="5"/>
  <c r="R46" i="5"/>
  <c r="Q46" i="5"/>
  <c r="E46" i="5"/>
  <c r="A46" i="5"/>
  <c r="U45" i="5"/>
  <c r="S45" i="5"/>
  <c r="R45" i="5"/>
  <c r="Q45" i="5"/>
  <c r="E45" i="5"/>
  <c r="A45" i="5"/>
  <c r="S44" i="5"/>
  <c r="R44" i="5"/>
  <c r="Q44" i="5"/>
  <c r="E44" i="5"/>
  <c r="U44" i="5" s="1"/>
  <c r="A44" i="5"/>
  <c r="S43" i="5"/>
  <c r="R43" i="5"/>
  <c r="Q43" i="5"/>
  <c r="E43" i="5"/>
  <c r="U43" i="5" s="1"/>
  <c r="A43" i="5"/>
  <c r="U42" i="5"/>
  <c r="S42" i="5"/>
  <c r="R42" i="5"/>
  <c r="Q42" i="5"/>
  <c r="E42" i="5"/>
  <c r="A42" i="5"/>
  <c r="U41" i="5"/>
  <c r="S41" i="5"/>
  <c r="R41" i="5"/>
  <c r="Q41" i="5"/>
  <c r="E41" i="5"/>
  <c r="A41" i="5"/>
  <c r="S40" i="5"/>
  <c r="R40" i="5"/>
  <c r="Q40" i="5"/>
  <c r="E40" i="5"/>
  <c r="U40" i="5" s="1"/>
  <c r="A40" i="5"/>
  <c r="S39" i="5"/>
  <c r="R39" i="5"/>
  <c r="Q39" i="5"/>
  <c r="E39" i="5"/>
  <c r="U39" i="5" s="1"/>
  <c r="A39" i="5"/>
  <c r="U38" i="5"/>
  <c r="S38" i="5"/>
  <c r="R38" i="5"/>
  <c r="Q38" i="5"/>
  <c r="E38" i="5"/>
  <c r="A38" i="5"/>
  <c r="U37" i="5"/>
  <c r="S37" i="5"/>
  <c r="R37" i="5"/>
  <c r="Q37" i="5"/>
  <c r="E37" i="5"/>
  <c r="A37" i="5"/>
  <c r="S36" i="5"/>
  <c r="R36" i="5"/>
  <c r="Q36" i="5"/>
  <c r="E36" i="5"/>
  <c r="U36" i="5" s="1"/>
  <c r="A36" i="5"/>
  <c r="S35" i="5"/>
  <c r="R35" i="5"/>
  <c r="Q35" i="5"/>
  <c r="E35" i="5"/>
  <c r="U35" i="5" s="1"/>
  <c r="A35" i="5"/>
  <c r="U34" i="5"/>
  <c r="S34" i="5"/>
  <c r="R34" i="5"/>
  <c r="Q34" i="5"/>
  <c r="E34" i="5"/>
  <c r="A34" i="5"/>
  <c r="U33" i="5"/>
  <c r="S33" i="5"/>
  <c r="R33" i="5"/>
  <c r="Q33" i="5"/>
  <c r="E33" i="5"/>
  <c r="A33" i="5"/>
  <c r="S32" i="5"/>
  <c r="R32" i="5"/>
  <c r="Q32" i="5"/>
  <c r="E32" i="5"/>
  <c r="U32" i="5" s="1"/>
  <c r="A32" i="5"/>
  <c r="S31" i="5"/>
  <c r="R31" i="5"/>
  <c r="Q31" i="5"/>
  <c r="E31" i="5"/>
  <c r="U31" i="5" s="1"/>
  <c r="A31" i="5"/>
  <c r="U30" i="5"/>
  <c r="S30" i="5"/>
  <c r="R30" i="5"/>
  <c r="Q30" i="5"/>
  <c r="E30" i="5"/>
  <c r="A30" i="5"/>
  <c r="U29" i="5"/>
  <c r="S29" i="5"/>
  <c r="R29" i="5"/>
  <c r="Q29" i="5"/>
  <c r="E29" i="5"/>
  <c r="A29" i="5"/>
  <c r="S28" i="5"/>
  <c r="R28" i="5"/>
  <c r="Q28" i="5"/>
  <c r="E28" i="5"/>
  <c r="U28" i="5" s="1"/>
  <c r="A28" i="5"/>
  <c r="S27" i="5"/>
  <c r="R27" i="5"/>
  <c r="Q27" i="5"/>
  <c r="E27" i="5"/>
  <c r="U27" i="5" s="1"/>
  <c r="A27" i="5"/>
  <c r="U26" i="5"/>
  <c r="S26" i="5"/>
  <c r="R26" i="5"/>
  <c r="Q26" i="5"/>
  <c r="E26" i="5"/>
  <c r="A26" i="5"/>
  <c r="U25" i="5"/>
  <c r="S25" i="5"/>
  <c r="R25" i="5"/>
  <c r="Q25" i="5"/>
  <c r="E25" i="5"/>
  <c r="A25" i="5"/>
  <c r="S24" i="5"/>
  <c r="R24" i="5"/>
  <c r="Q24" i="5"/>
  <c r="E24" i="5"/>
  <c r="U24" i="5" s="1"/>
  <c r="A24" i="5"/>
  <c r="S23" i="5"/>
  <c r="R23" i="5"/>
  <c r="Q23" i="5"/>
  <c r="E23" i="5"/>
  <c r="U23" i="5" s="1"/>
  <c r="A23" i="5"/>
  <c r="U22" i="5"/>
  <c r="S22" i="5"/>
  <c r="R22" i="5"/>
  <c r="Q22" i="5"/>
  <c r="E22" i="5"/>
  <c r="A22" i="5"/>
  <c r="U21" i="5"/>
  <c r="S21" i="5"/>
  <c r="R21" i="5"/>
  <c r="Q21" i="5"/>
  <c r="E21" i="5"/>
  <c r="A21" i="5"/>
  <c r="S20" i="5"/>
  <c r="R20" i="5"/>
  <c r="Q20" i="5"/>
  <c r="E20" i="5"/>
  <c r="U20" i="5" s="1"/>
  <c r="A20" i="5"/>
  <c r="S19" i="5"/>
  <c r="R19" i="5"/>
  <c r="Q19" i="5"/>
  <c r="E19" i="5"/>
  <c r="U19" i="5" s="1"/>
  <c r="A19" i="5"/>
  <c r="U18" i="5"/>
  <c r="S18" i="5"/>
  <c r="R18" i="5"/>
  <c r="Q18" i="5"/>
  <c r="E18" i="5"/>
  <c r="A18" i="5"/>
  <c r="U17" i="5"/>
  <c r="S17" i="5"/>
  <c r="R17" i="5"/>
  <c r="Q17" i="5"/>
  <c r="E17" i="5"/>
  <c r="A17" i="5"/>
  <c r="S16" i="5"/>
  <c r="R16" i="5"/>
  <c r="Q16" i="5"/>
  <c r="E16" i="5"/>
  <c r="U16" i="5" s="1"/>
  <c r="A16" i="5"/>
  <c r="S15" i="5"/>
  <c r="R15" i="5"/>
  <c r="Q15" i="5"/>
  <c r="E15" i="5"/>
  <c r="U15" i="5" s="1"/>
  <c r="A15" i="5"/>
  <c r="U14" i="5"/>
  <c r="S14" i="5"/>
  <c r="R14" i="5"/>
  <c r="Q14" i="5"/>
  <c r="E14" i="5"/>
  <c r="A14" i="5"/>
  <c r="U13" i="5"/>
  <c r="S13" i="5"/>
  <c r="R13" i="5"/>
  <c r="Q13" i="5"/>
  <c r="E13" i="5"/>
  <c r="A13" i="5"/>
  <c r="S12" i="5"/>
  <c r="R12" i="5"/>
  <c r="Q12" i="5"/>
  <c r="E12" i="5"/>
  <c r="U12" i="5" s="1"/>
  <c r="A12" i="5"/>
  <c r="S11" i="5"/>
  <c r="R11" i="5"/>
  <c r="Q11" i="5"/>
  <c r="E11" i="5"/>
  <c r="U11" i="5" s="1"/>
  <c r="A11" i="5"/>
  <c r="U10" i="5"/>
  <c r="S10" i="5"/>
  <c r="R10" i="5"/>
  <c r="Q10" i="5"/>
  <c r="E10" i="5"/>
  <c r="A10" i="5"/>
  <c r="U9" i="5"/>
  <c r="S9" i="5"/>
  <c r="S95" i="5" s="1"/>
  <c r="S96" i="5" s="1"/>
  <c r="S97" i="5" s="1"/>
  <c r="R9" i="5"/>
  <c r="R95" i="5" s="1"/>
  <c r="R96" i="5" s="1"/>
  <c r="R97" i="5" s="1"/>
  <c r="Q9" i="5"/>
  <c r="E9" i="5"/>
  <c r="A9" i="5"/>
  <c r="G84" i="4"/>
  <c r="F84" i="4"/>
  <c r="G83" i="4"/>
  <c r="F83" i="4"/>
  <c r="J82" i="4"/>
  <c r="J83" i="4" s="1"/>
  <c r="J84" i="4" s="1"/>
  <c r="I82" i="4"/>
  <c r="I83" i="4" s="1"/>
  <c r="I84" i="4" s="1"/>
  <c r="H82" i="4"/>
  <c r="H83" i="4" s="1"/>
  <c r="H84" i="4" s="1"/>
  <c r="G82" i="4"/>
  <c r="F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F84" i="3"/>
  <c r="J83" i="3"/>
  <c r="J84" i="3" s="1"/>
  <c r="F83" i="3"/>
  <c r="J82" i="3"/>
  <c r="I82" i="3"/>
  <c r="I83" i="3" s="1"/>
  <c r="I84" i="3" s="1"/>
  <c r="H82" i="3"/>
  <c r="H83" i="3" s="1"/>
  <c r="H84" i="3" s="1"/>
  <c r="G82" i="3"/>
  <c r="G83" i="3" s="1"/>
  <c r="G84" i="3" s="1"/>
  <c r="F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J83" i="2"/>
  <c r="J84" i="2" s="1"/>
  <c r="I83" i="2"/>
  <c r="I84" i="2" s="1"/>
  <c r="J82" i="2"/>
  <c r="I82" i="2"/>
  <c r="H82" i="2"/>
  <c r="H83" i="2" s="1"/>
  <c r="H84" i="2" s="1"/>
  <c r="G82" i="2"/>
  <c r="G83" i="2" s="1"/>
  <c r="G84" i="2" s="1"/>
  <c r="F82" i="2"/>
  <c r="F83" i="2" s="1"/>
  <c r="F84" i="2" s="1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U84" i="1"/>
  <c r="T81" i="1"/>
  <c r="S81" i="1"/>
  <c r="R81" i="1"/>
  <c r="Q81" i="1"/>
  <c r="V81" i="1" s="1"/>
  <c r="E81" i="1" s="1"/>
  <c r="D81" i="1"/>
  <c r="T80" i="1"/>
  <c r="S80" i="1"/>
  <c r="R80" i="1"/>
  <c r="Q80" i="1"/>
  <c r="V80" i="1" s="1"/>
  <c r="E80" i="1" s="1"/>
  <c r="D80" i="1"/>
  <c r="T79" i="1"/>
  <c r="S79" i="1"/>
  <c r="R79" i="1"/>
  <c r="Q79" i="1"/>
  <c r="V79" i="1" s="1"/>
  <c r="E79" i="1" s="1"/>
  <c r="D79" i="1"/>
  <c r="T78" i="1"/>
  <c r="S78" i="1"/>
  <c r="R78" i="1"/>
  <c r="Q78" i="1"/>
  <c r="V78" i="1" s="1"/>
  <c r="E78" i="1" s="1"/>
  <c r="D78" i="1"/>
  <c r="T77" i="1"/>
  <c r="V77" i="1" s="1"/>
  <c r="E77" i="1" s="1"/>
  <c r="S77" i="1"/>
  <c r="R77" i="1"/>
  <c r="Q77" i="1"/>
  <c r="D77" i="1"/>
  <c r="T76" i="1"/>
  <c r="S76" i="1"/>
  <c r="V76" i="1" s="1"/>
  <c r="E76" i="1" s="1"/>
  <c r="R76" i="1"/>
  <c r="Q76" i="1"/>
  <c r="D76" i="1"/>
  <c r="T75" i="1"/>
  <c r="S75" i="1"/>
  <c r="R75" i="1"/>
  <c r="Q75" i="1"/>
  <c r="V75" i="1" s="1"/>
  <c r="E75" i="1" s="1"/>
  <c r="D75" i="1"/>
  <c r="T74" i="1"/>
  <c r="S74" i="1"/>
  <c r="R74" i="1"/>
  <c r="Q74" i="1"/>
  <c r="V74" i="1" s="1"/>
  <c r="E74" i="1" s="1"/>
  <c r="D74" i="1"/>
  <c r="T73" i="1"/>
  <c r="S73" i="1"/>
  <c r="R73" i="1"/>
  <c r="Q73" i="1"/>
  <c r="V73" i="1" s="1"/>
  <c r="E73" i="1" s="1"/>
  <c r="D73" i="1"/>
  <c r="T72" i="1"/>
  <c r="S72" i="1"/>
  <c r="R72" i="1"/>
  <c r="Q72" i="1"/>
  <c r="V72" i="1" s="1"/>
  <c r="E72" i="1" s="1"/>
  <c r="D72" i="1"/>
  <c r="T71" i="1"/>
  <c r="S71" i="1"/>
  <c r="R71" i="1"/>
  <c r="V71" i="1" s="1"/>
  <c r="E71" i="1" s="1"/>
  <c r="Q71" i="1"/>
  <c r="D71" i="1"/>
  <c r="V70" i="1"/>
  <c r="E70" i="1" s="1"/>
  <c r="T70" i="1"/>
  <c r="S70" i="1"/>
  <c r="R70" i="1"/>
  <c r="Q70" i="1"/>
  <c r="D70" i="1"/>
  <c r="T69" i="1"/>
  <c r="V69" i="1" s="1"/>
  <c r="E69" i="1" s="1"/>
  <c r="S69" i="1"/>
  <c r="R69" i="1"/>
  <c r="Q69" i="1"/>
  <c r="D69" i="1"/>
  <c r="T68" i="1"/>
  <c r="S68" i="1"/>
  <c r="V68" i="1" s="1"/>
  <c r="E68" i="1" s="1"/>
  <c r="R68" i="1"/>
  <c r="Q68" i="1"/>
  <c r="D68" i="1"/>
  <c r="T67" i="1"/>
  <c r="S67" i="1"/>
  <c r="R67" i="1"/>
  <c r="Q67" i="1"/>
  <c r="V67" i="1" s="1"/>
  <c r="E67" i="1" s="1"/>
  <c r="D67" i="1"/>
  <c r="T66" i="1"/>
  <c r="S66" i="1"/>
  <c r="R66" i="1"/>
  <c r="Q66" i="1"/>
  <c r="V66" i="1" s="1"/>
  <c r="E66" i="1" s="1"/>
  <c r="D66" i="1"/>
  <c r="T65" i="1"/>
  <c r="S65" i="1"/>
  <c r="R65" i="1"/>
  <c r="Q65" i="1"/>
  <c r="V65" i="1" s="1"/>
  <c r="E65" i="1" s="1"/>
  <c r="D65" i="1"/>
  <c r="T64" i="1"/>
  <c r="S64" i="1"/>
  <c r="R64" i="1"/>
  <c r="Q64" i="1"/>
  <c r="V64" i="1" s="1"/>
  <c r="E64" i="1" s="1"/>
  <c r="D64" i="1"/>
  <c r="T63" i="1"/>
  <c r="S63" i="1"/>
  <c r="V63" i="1" s="1"/>
  <c r="E63" i="1" s="1"/>
  <c r="R63" i="1"/>
  <c r="Q63" i="1"/>
  <c r="D63" i="1"/>
  <c r="V62" i="1"/>
  <c r="E62" i="1" s="1"/>
  <c r="T62" i="1"/>
  <c r="S62" i="1"/>
  <c r="R62" i="1"/>
  <c r="Q62" i="1"/>
  <c r="D62" i="1"/>
  <c r="T61" i="1"/>
  <c r="V61" i="1" s="1"/>
  <c r="E61" i="1" s="1"/>
  <c r="S61" i="1"/>
  <c r="R61" i="1"/>
  <c r="Q61" i="1"/>
  <c r="D61" i="1"/>
  <c r="T60" i="1"/>
  <c r="S60" i="1"/>
  <c r="V60" i="1" s="1"/>
  <c r="E60" i="1" s="1"/>
  <c r="R60" i="1"/>
  <c r="Q60" i="1"/>
  <c r="D60" i="1"/>
  <c r="T59" i="1"/>
  <c r="S59" i="1"/>
  <c r="R59" i="1"/>
  <c r="Q59" i="1"/>
  <c r="V59" i="1" s="1"/>
  <c r="E59" i="1" s="1"/>
  <c r="D59" i="1"/>
  <c r="T58" i="1"/>
  <c r="S58" i="1"/>
  <c r="R58" i="1"/>
  <c r="Q58" i="1"/>
  <c r="V58" i="1" s="1"/>
  <c r="E58" i="1" s="1"/>
  <c r="D58" i="1"/>
  <c r="T57" i="1"/>
  <c r="S57" i="1"/>
  <c r="R57" i="1"/>
  <c r="Q57" i="1"/>
  <c r="V57" i="1" s="1"/>
  <c r="E57" i="1" s="1"/>
  <c r="D57" i="1"/>
  <c r="T56" i="1"/>
  <c r="S56" i="1"/>
  <c r="R56" i="1"/>
  <c r="Q56" i="1"/>
  <c r="V56" i="1" s="1"/>
  <c r="E56" i="1" s="1"/>
  <c r="D56" i="1"/>
  <c r="T55" i="1"/>
  <c r="S55" i="1"/>
  <c r="R55" i="1"/>
  <c r="V55" i="1" s="1"/>
  <c r="E55" i="1" s="1"/>
  <c r="Q55" i="1"/>
  <c r="D55" i="1"/>
  <c r="V54" i="1"/>
  <c r="E54" i="1" s="1"/>
  <c r="T54" i="1"/>
  <c r="S54" i="1"/>
  <c r="R54" i="1"/>
  <c r="Q54" i="1"/>
  <c r="D54" i="1"/>
  <c r="T53" i="1"/>
  <c r="V53" i="1" s="1"/>
  <c r="E53" i="1" s="1"/>
  <c r="S53" i="1"/>
  <c r="R53" i="1"/>
  <c r="Q53" i="1"/>
  <c r="D53" i="1"/>
  <c r="T52" i="1"/>
  <c r="S52" i="1"/>
  <c r="V52" i="1" s="1"/>
  <c r="E52" i="1" s="1"/>
  <c r="R52" i="1"/>
  <c r="Q52" i="1"/>
  <c r="D52" i="1"/>
  <c r="T51" i="1"/>
  <c r="S51" i="1"/>
  <c r="R51" i="1"/>
  <c r="Q51" i="1"/>
  <c r="V51" i="1" s="1"/>
  <c r="E51" i="1" s="1"/>
  <c r="D51" i="1"/>
  <c r="T50" i="1"/>
  <c r="S50" i="1"/>
  <c r="R50" i="1"/>
  <c r="Q50" i="1"/>
  <c r="V50" i="1" s="1"/>
  <c r="E50" i="1" s="1"/>
  <c r="D50" i="1"/>
  <c r="T49" i="1"/>
  <c r="S49" i="1"/>
  <c r="R49" i="1"/>
  <c r="Q49" i="1"/>
  <c r="V49" i="1" s="1"/>
  <c r="E49" i="1" s="1"/>
  <c r="D49" i="1"/>
  <c r="T48" i="1"/>
  <c r="S48" i="1"/>
  <c r="R48" i="1"/>
  <c r="Q48" i="1"/>
  <c r="V48" i="1" s="1"/>
  <c r="E48" i="1" s="1"/>
  <c r="D48" i="1"/>
  <c r="T47" i="1"/>
  <c r="S47" i="1"/>
  <c r="R47" i="1"/>
  <c r="V47" i="1" s="1"/>
  <c r="E47" i="1" s="1"/>
  <c r="Q47" i="1"/>
  <c r="D47" i="1"/>
  <c r="V46" i="1"/>
  <c r="E46" i="1" s="1"/>
  <c r="T46" i="1"/>
  <c r="S46" i="1"/>
  <c r="R46" i="1"/>
  <c r="Q46" i="1"/>
  <c r="D46" i="1"/>
  <c r="T45" i="1"/>
  <c r="V45" i="1" s="1"/>
  <c r="E45" i="1" s="1"/>
  <c r="S45" i="1"/>
  <c r="R45" i="1"/>
  <c r="Q45" i="1"/>
  <c r="D45" i="1"/>
  <c r="T44" i="1"/>
  <c r="S44" i="1"/>
  <c r="V44" i="1" s="1"/>
  <c r="E44" i="1" s="1"/>
  <c r="R44" i="1"/>
  <c r="Q44" i="1"/>
  <c r="D44" i="1"/>
  <c r="T43" i="1"/>
  <c r="S43" i="1"/>
  <c r="R43" i="1"/>
  <c r="Q43" i="1"/>
  <c r="V43" i="1" s="1"/>
  <c r="E43" i="1" s="1"/>
  <c r="D43" i="1"/>
  <c r="T42" i="1"/>
  <c r="S42" i="1"/>
  <c r="R42" i="1"/>
  <c r="Q42" i="1"/>
  <c r="V42" i="1" s="1"/>
  <c r="E42" i="1" s="1"/>
  <c r="D42" i="1"/>
  <c r="T41" i="1"/>
  <c r="S41" i="1"/>
  <c r="R41" i="1"/>
  <c r="Q41" i="1"/>
  <c r="V41" i="1" s="1"/>
  <c r="E41" i="1" s="1"/>
  <c r="D41" i="1"/>
  <c r="T40" i="1"/>
  <c r="S40" i="1"/>
  <c r="R40" i="1"/>
  <c r="Q40" i="1"/>
  <c r="V40" i="1" s="1"/>
  <c r="E40" i="1" s="1"/>
  <c r="D40" i="1"/>
  <c r="T39" i="1"/>
  <c r="S39" i="1"/>
  <c r="R39" i="1"/>
  <c r="V39" i="1" s="1"/>
  <c r="E39" i="1" s="1"/>
  <c r="Q39" i="1"/>
  <c r="D39" i="1"/>
  <c r="V38" i="1"/>
  <c r="E38" i="1" s="1"/>
  <c r="T38" i="1"/>
  <c r="S38" i="1"/>
  <c r="R38" i="1"/>
  <c r="Q38" i="1"/>
  <c r="D38" i="1"/>
  <c r="T37" i="1"/>
  <c r="V37" i="1" s="1"/>
  <c r="E37" i="1" s="1"/>
  <c r="S37" i="1"/>
  <c r="R37" i="1"/>
  <c r="Q37" i="1"/>
  <c r="D37" i="1"/>
  <c r="T36" i="1"/>
  <c r="S36" i="1"/>
  <c r="V36" i="1" s="1"/>
  <c r="E36" i="1" s="1"/>
  <c r="R36" i="1"/>
  <c r="Q36" i="1"/>
  <c r="D36" i="1"/>
  <c r="T35" i="1"/>
  <c r="S35" i="1"/>
  <c r="R35" i="1"/>
  <c r="Q35" i="1"/>
  <c r="V35" i="1" s="1"/>
  <c r="E35" i="1" s="1"/>
  <c r="D35" i="1"/>
  <c r="T34" i="1"/>
  <c r="S34" i="1"/>
  <c r="R34" i="1"/>
  <c r="Q34" i="1"/>
  <c r="V34" i="1" s="1"/>
  <c r="E34" i="1" s="1"/>
  <c r="D34" i="1"/>
  <c r="T33" i="1"/>
  <c r="S33" i="1"/>
  <c r="R33" i="1"/>
  <c r="Q33" i="1"/>
  <c r="V33" i="1" s="1"/>
  <c r="E33" i="1" s="1"/>
  <c r="D33" i="1"/>
  <c r="T32" i="1"/>
  <c r="S32" i="1"/>
  <c r="R32" i="1"/>
  <c r="Q32" i="1"/>
  <c r="V32" i="1" s="1"/>
  <c r="E32" i="1" s="1"/>
  <c r="D32" i="1"/>
  <c r="T31" i="1"/>
  <c r="S31" i="1"/>
  <c r="R31" i="1"/>
  <c r="V31" i="1" s="1"/>
  <c r="E31" i="1" s="1"/>
  <c r="Q31" i="1"/>
  <c r="D31" i="1"/>
  <c r="V30" i="1"/>
  <c r="E30" i="1" s="1"/>
  <c r="T30" i="1"/>
  <c r="S30" i="1"/>
  <c r="R30" i="1"/>
  <c r="Q30" i="1"/>
  <c r="D30" i="1"/>
  <c r="T29" i="1"/>
  <c r="V29" i="1" s="1"/>
  <c r="E29" i="1" s="1"/>
  <c r="S29" i="1"/>
  <c r="R29" i="1"/>
  <c r="Q29" i="1"/>
  <c r="D29" i="1"/>
  <c r="T28" i="1"/>
  <c r="S28" i="1"/>
  <c r="V28" i="1" s="1"/>
  <c r="E28" i="1" s="1"/>
  <c r="R28" i="1"/>
  <c r="Q28" i="1"/>
  <c r="D28" i="1"/>
  <c r="T27" i="1"/>
  <c r="S27" i="1"/>
  <c r="R27" i="1"/>
  <c r="Q27" i="1"/>
  <c r="V27" i="1" s="1"/>
  <c r="E27" i="1" s="1"/>
  <c r="D27" i="1"/>
  <c r="T26" i="1"/>
  <c r="S26" i="1"/>
  <c r="R26" i="1"/>
  <c r="Q26" i="1"/>
  <c r="V26" i="1" s="1"/>
  <c r="E26" i="1" s="1"/>
  <c r="D26" i="1"/>
  <c r="T25" i="1"/>
  <c r="S25" i="1"/>
  <c r="R25" i="1"/>
  <c r="Q25" i="1"/>
  <c r="V25" i="1" s="1"/>
  <c r="E25" i="1" s="1"/>
  <c r="D25" i="1"/>
  <c r="T24" i="1"/>
  <c r="S24" i="1"/>
  <c r="R24" i="1"/>
  <c r="Q24" i="1"/>
  <c r="V24" i="1" s="1"/>
  <c r="E24" i="1" s="1"/>
  <c r="D24" i="1"/>
  <c r="T23" i="1"/>
  <c r="S23" i="1"/>
  <c r="R23" i="1"/>
  <c r="V23" i="1" s="1"/>
  <c r="E23" i="1" s="1"/>
  <c r="Q23" i="1"/>
  <c r="D23" i="1"/>
  <c r="V22" i="1"/>
  <c r="E22" i="1" s="1"/>
  <c r="T22" i="1"/>
  <c r="S22" i="1"/>
  <c r="R22" i="1"/>
  <c r="Q22" i="1"/>
  <c r="D22" i="1"/>
  <c r="T21" i="1"/>
  <c r="V21" i="1" s="1"/>
  <c r="E21" i="1" s="1"/>
  <c r="S21" i="1"/>
  <c r="R21" i="1"/>
  <c r="Q21" i="1"/>
  <c r="D21" i="1"/>
  <c r="T20" i="1"/>
  <c r="S20" i="1"/>
  <c r="V20" i="1" s="1"/>
  <c r="E20" i="1" s="1"/>
  <c r="R20" i="1"/>
  <c r="Q20" i="1"/>
  <c r="D20" i="1"/>
  <c r="T19" i="1"/>
  <c r="S19" i="1"/>
  <c r="R19" i="1"/>
  <c r="Q19" i="1"/>
  <c r="V19" i="1" s="1"/>
  <c r="E19" i="1" s="1"/>
  <c r="D19" i="1"/>
  <c r="T18" i="1"/>
  <c r="S18" i="1"/>
  <c r="R18" i="1"/>
  <c r="Q18" i="1"/>
  <c r="D18" i="1"/>
  <c r="T17" i="1"/>
  <c r="S17" i="1"/>
  <c r="R17" i="1"/>
  <c r="Q17" i="1"/>
  <c r="V17" i="1" s="1"/>
  <c r="E17" i="1" s="1"/>
  <c r="D17" i="1"/>
  <c r="T16" i="1"/>
  <c r="S16" i="1"/>
  <c r="R16" i="1"/>
  <c r="Q16" i="1"/>
  <c r="V16" i="1" s="1"/>
  <c r="E16" i="1" s="1"/>
  <c r="D16" i="1"/>
  <c r="T15" i="1"/>
  <c r="S15" i="1"/>
  <c r="R15" i="1"/>
  <c r="Q15" i="1"/>
  <c r="V15" i="1" s="1"/>
  <c r="E15" i="1" s="1"/>
  <c r="D15" i="1"/>
  <c r="V14" i="1"/>
  <c r="E14" i="1" s="1"/>
  <c r="T14" i="1"/>
  <c r="S14" i="1"/>
  <c r="R14" i="1"/>
  <c r="Q14" i="1"/>
  <c r="D14" i="1"/>
  <c r="T13" i="1"/>
  <c r="V13" i="1" s="1"/>
  <c r="E13" i="1" s="1"/>
  <c r="S13" i="1"/>
  <c r="R13" i="1"/>
  <c r="Q13" i="1"/>
  <c r="D13" i="1"/>
  <c r="T12" i="1"/>
  <c r="S12" i="1"/>
  <c r="V12" i="1" s="1"/>
  <c r="E12" i="1" s="1"/>
  <c r="R12" i="1"/>
  <c r="Q12" i="1"/>
  <c r="D12" i="1"/>
  <c r="T11" i="1"/>
  <c r="S11" i="1"/>
  <c r="R11" i="1"/>
  <c r="V11" i="1" s="1"/>
  <c r="E11" i="1" s="1"/>
  <c r="Q11" i="1"/>
  <c r="D11" i="1"/>
  <c r="T10" i="1"/>
  <c r="S10" i="1"/>
  <c r="R10" i="1"/>
  <c r="Q10" i="1"/>
  <c r="V10" i="1" s="1"/>
  <c r="E10" i="1" s="1"/>
  <c r="D10" i="1"/>
  <c r="T9" i="1"/>
  <c r="T82" i="1" s="1"/>
  <c r="T83" i="1" s="1"/>
  <c r="T84" i="1" s="1"/>
  <c r="S9" i="1"/>
  <c r="S82" i="1" s="1"/>
  <c r="S83" i="1" s="1"/>
  <c r="S84" i="1" s="1"/>
  <c r="R9" i="1"/>
  <c r="R82" i="1" s="1"/>
  <c r="R83" i="1" s="1"/>
  <c r="R84" i="1" s="1"/>
  <c r="Q9" i="1"/>
  <c r="Q82" i="1" s="1"/>
  <c r="Q83" i="1" s="1"/>
  <c r="Q84" i="1" s="1"/>
  <c r="T8" i="1"/>
  <c r="R8" i="1"/>
  <c r="Q8" i="1"/>
  <c r="V8" i="1" s="1"/>
  <c r="I95" i="28" l="1"/>
  <c r="I96" i="28" s="1"/>
  <c r="I97" i="28" s="1"/>
  <c r="V18" i="1"/>
  <c r="E18" i="1" s="1"/>
  <c r="V9" i="1"/>
  <c r="V9" i="10"/>
  <c r="S99" i="19"/>
  <c r="S100" i="19" s="1"/>
  <c r="S101" i="19" s="1"/>
  <c r="U95" i="5"/>
  <c r="U96" i="5" s="1"/>
  <c r="U97" i="5" s="1"/>
  <c r="V32" i="10"/>
  <c r="V64" i="10"/>
  <c r="Q99" i="19"/>
  <c r="Q100" i="19" s="1"/>
  <c r="Q101" i="19" s="1"/>
  <c r="J36" i="21"/>
  <c r="J68" i="21"/>
  <c r="Q95" i="15"/>
  <c r="V95" i="15" s="1"/>
  <c r="V99" i="15" s="1"/>
  <c r="V100" i="15" s="1"/>
  <c r="J23" i="21"/>
  <c r="J55" i="21"/>
  <c r="J87" i="21"/>
  <c r="V24" i="10"/>
  <c r="V56" i="10"/>
  <c r="G100" i="21"/>
  <c r="G101" i="21" s="1"/>
  <c r="F100" i="21"/>
  <c r="F101" i="21" s="1"/>
  <c r="J44" i="21"/>
  <c r="J76" i="21"/>
  <c r="Q80" i="10"/>
  <c r="Q81" i="10" s="1"/>
  <c r="H100" i="21"/>
  <c r="H101" i="21" s="1"/>
  <c r="J18" i="21"/>
  <c r="J50" i="21"/>
  <c r="J82" i="21"/>
  <c r="V16" i="10"/>
  <c r="V48" i="10"/>
  <c r="S99" i="15"/>
  <c r="S100" i="15" s="1"/>
  <c r="R99" i="19"/>
  <c r="R100" i="19" s="1"/>
  <c r="R101" i="19" s="1"/>
  <c r="V99" i="19"/>
  <c r="V100" i="19" s="1"/>
  <c r="V101" i="19" s="1"/>
  <c r="I100" i="21"/>
  <c r="I101" i="21" s="1"/>
  <c r="V14" i="24"/>
  <c r="V96" i="24" s="1"/>
  <c r="V97" i="24" s="1"/>
  <c r="V22" i="24"/>
  <c r="V30" i="24"/>
  <c r="V38" i="24"/>
  <c r="V46" i="24"/>
  <c r="V54" i="24"/>
  <c r="V12" i="10"/>
  <c r="V44" i="10"/>
  <c r="V76" i="10"/>
  <c r="J26" i="21"/>
  <c r="J39" i="21"/>
  <c r="J58" i="21"/>
  <c r="J71" i="21"/>
  <c r="J90" i="21"/>
  <c r="S96" i="24"/>
  <c r="S97" i="24" s="1"/>
  <c r="V62" i="24"/>
  <c r="V70" i="24"/>
  <c r="V78" i="24"/>
  <c r="V86" i="24"/>
  <c r="T95" i="15"/>
  <c r="Q96" i="24"/>
  <c r="Q97" i="24" s="1"/>
  <c r="J12" i="21"/>
  <c r="J100" i="21" s="1"/>
  <c r="J101" i="21" s="1"/>
  <c r="V80" i="10" l="1"/>
  <c r="V81" i="10" s="1"/>
  <c r="V82" i="1"/>
  <c r="V83" i="1" s="1"/>
  <c r="V84" i="1" s="1"/>
  <c r="E9" i="1"/>
</calcChain>
</file>

<file path=xl/sharedStrings.xml><?xml version="1.0" encoding="utf-8"?>
<sst xmlns="http://schemas.openxmlformats.org/spreadsheetml/2006/main" count="5581" uniqueCount="338">
  <si>
    <t>OUTR</t>
  </si>
  <si>
    <t>Attainment Level</t>
  </si>
  <si>
    <t>Description</t>
  </si>
  <si>
    <t>School of Computer Sciences</t>
  </si>
  <si>
    <t>60% Students Scored more than 50%</t>
  </si>
  <si>
    <t>Sub, 2024-25</t>
  </si>
  <si>
    <t>65% Students Scored more than 50%</t>
  </si>
  <si>
    <t>Sem-5th</t>
  </si>
  <si>
    <t>70% Students Scored more than 50%</t>
  </si>
  <si>
    <t>all questions are compulsory</t>
  </si>
  <si>
    <t>all question are compulsory</t>
  </si>
  <si>
    <t>Sl No</t>
  </si>
  <si>
    <t>Name</t>
  </si>
  <si>
    <t>RegNO</t>
  </si>
  <si>
    <t>SUBJECT CODE</t>
  </si>
  <si>
    <t>QNo</t>
  </si>
  <si>
    <t>1(a)</t>
  </si>
  <si>
    <t>1(b)</t>
  </si>
  <si>
    <t>1(c)</t>
  </si>
  <si>
    <t>1(d)</t>
  </si>
  <si>
    <t>1(e)</t>
  </si>
  <si>
    <t>2 (a)</t>
  </si>
  <si>
    <t>2 (b)</t>
  </si>
  <si>
    <t>2(c )</t>
  </si>
  <si>
    <t>2 (d)</t>
  </si>
  <si>
    <t>2(e)</t>
  </si>
  <si>
    <t>2(f)</t>
  </si>
  <si>
    <t>Mark Analysis</t>
  </si>
  <si>
    <t>CO</t>
  </si>
  <si>
    <t>CO1</t>
  </si>
  <si>
    <t>CO2</t>
  </si>
  <si>
    <t>CO3</t>
  </si>
  <si>
    <t>CO4</t>
  </si>
  <si>
    <t>CO5</t>
  </si>
  <si>
    <t>Total</t>
  </si>
  <si>
    <t>Quiz Marks</t>
  </si>
  <si>
    <t>Assignment Marks</t>
  </si>
  <si>
    <t>Attendance Marks</t>
  </si>
  <si>
    <t>Mark (20)</t>
  </si>
  <si>
    <t>ABHISEK LENKA</t>
  </si>
  <si>
    <t>CS3101</t>
  </si>
  <si>
    <t>ADITYA DIKSHIT</t>
  </si>
  <si>
    <t>AMIT KUMAR GARANAYAK</t>
  </si>
  <si>
    <t>AMRUTANSHU NAYAK</t>
  </si>
  <si>
    <t>ANIMESH NAYAK</t>
  </si>
  <si>
    <t>ANKIT KUMAR</t>
  </si>
  <si>
    <t>ANSHUMAN SAHOO</t>
  </si>
  <si>
    <t>ANSUMAN SATAPATHY</t>
  </si>
  <si>
    <t>ANUPAM MAHAPATRA</t>
  </si>
  <si>
    <t>ARYAN PRADHAN</t>
  </si>
  <si>
    <t>ARYAN VANUPRATAP</t>
  </si>
  <si>
    <t>ASHUTOSH BHOI</t>
  </si>
  <si>
    <t>ASHUTOSH PATRA</t>
  </si>
  <si>
    <t>ASTHA DAKHINRAY</t>
  </si>
  <si>
    <t>AYUSH MISHRA</t>
  </si>
  <si>
    <t>AYUSH RANJAN SAHOO</t>
  </si>
  <si>
    <t>AYUSHMAN PANDA</t>
  </si>
  <si>
    <t>BUDDHADEB BAL</t>
  </si>
  <si>
    <t>CHINMAYEE PATRA</t>
  </si>
  <si>
    <t>DEBASIS MALLIK</t>
  </si>
  <si>
    <t>DEEPAK KUMAR PANIGRAHI</t>
  </si>
  <si>
    <t>GIRISH NANDA PANDA</t>
  </si>
  <si>
    <t>GOBINDA MURMU</t>
  </si>
  <si>
    <t>GULSAN MATHAN</t>
  </si>
  <si>
    <t>HARSITA MOHANTY</t>
  </si>
  <si>
    <t>JOYSHIS BARICK</t>
  </si>
  <si>
    <t>KRISHNAPRIYA KARAN</t>
  </si>
  <si>
    <t>LIPAKSHI PANDA</t>
  </si>
  <si>
    <t>LIPSA BEHERA</t>
  </si>
  <si>
    <t>MAHESWARI VAISHNO ROUT</t>
  </si>
  <si>
    <t>NEELAM MISRA</t>
  </si>
  <si>
    <t>PRABIN JENA</t>
  </si>
  <si>
    <t>PRACHYA SUMAN DAS</t>
  </si>
  <si>
    <t>PRAKASH KUMAR MALLIK</t>
  </si>
  <si>
    <t>PRATYUSHA SATPATHY</t>
  </si>
  <si>
    <t>PRINCE BEURIA</t>
  </si>
  <si>
    <t>PRIYABRATA BEHERA</t>
  </si>
  <si>
    <t>PRIYANKA MALLIK</t>
  </si>
  <si>
    <t>RAJASHREE PATEL</t>
  </si>
  <si>
    <t>RASHMI RANJAN PANDA</t>
  </si>
  <si>
    <t>SAMBIT MALLICK</t>
  </si>
  <si>
    <t>SAMBIT MISHRA</t>
  </si>
  <si>
    <t>SATYA PRAKASH PATRA</t>
  </si>
  <si>
    <t>SATYABRAT JENA</t>
  </si>
  <si>
    <t>SAYANSHREE MOHAPATRA</t>
  </si>
  <si>
    <t>SHRUTI SAMEEKSHYA DEHURY</t>
  </si>
  <si>
    <t>SHUVENDU KUMAR MOHAPATRA</t>
  </si>
  <si>
    <t>SMRUTI SOURAV SAHOO</t>
  </si>
  <si>
    <t>SOM SHUBHAM SAHU</t>
  </si>
  <si>
    <t>SOUBHGYA RANJAN SAHOO</t>
  </si>
  <si>
    <t>SOUMESH SUMAN MURMU</t>
  </si>
  <si>
    <t>SOUMIK DWIBEDY</t>
  </si>
  <si>
    <t>SOUMYA RANJAN SENAPATI</t>
  </si>
  <si>
    <t>SRISTI STHITI DHAL</t>
  </si>
  <si>
    <t>SURAJ KUMAR DAS</t>
  </si>
  <si>
    <t>SURYASNAT BISWAL</t>
  </si>
  <si>
    <t>SWASTI SWEKER</t>
  </si>
  <si>
    <t>TANMAY PRADHAN</t>
  </si>
  <si>
    <t>UDAYA BHANU RATH</t>
  </si>
  <si>
    <t>UJWAL KUMAR SWAIN</t>
  </si>
  <si>
    <t>SHAAN SIDHARTHA PARIDA</t>
  </si>
  <si>
    <t>TAMANNA PANDA</t>
  </si>
  <si>
    <t>CH PUJITA ACHARY</t>
  </si>
  <si>
    <t>SABYASACHI PARIDA</t>
  </si>
  <si>
    <t>NIXITA NANDA</t>
  </si>
  <si>
    <t>ASHIS BEURA</t>
  </si>
  <si>
    <t>D M S S VAMSI KRISHNA</t>
  </si>
  <si>
    <t>DEEPAK KUMAR JENA</t>
  </si>
  <si>
    <t>PRATYUSH JENA</t>
  </si>
  <si>
    <t>RANAK SAMAL</t>
  </si>
  <si>
    <t>SAMIR KUMAR GUIN</t>
  </si>
  <si>
    <t>SUNYASLOKA PRIYADARSHI</t>
  </si>
  <si>
    <t>PRITI PRATYUSH MOHAPATRA</t>
  </si>
  <si>
    <t>No of Students Scored more than 50% in relevant CO</t>
  </si>
  <si>
    <t>Percentage of Students Scored more than 50% in relevant CO</t>
  </si>
  <si>
    <t>Level achieved</t>
  </si>
  <si>
    <t>DVA ASSIGNMENT MARKS</t>
  </si>
  <si>
    <t>Mark (10)</t>
  </si>
  <si>
    <t>s</t>
  </si>
  <si>
    <t>DVA QUIZ TEST</t>
  </si>
  <si>
    <t>Mark (5)</t>
  </si>
  <si>
    <t>DVA  ATTENDANCE MARKS</t>
  </si>
  <si>
    <t xml:space="preserve">60% Students Scored more than 50% </t>
  </si>
  <si>
    <t>OS,2024-2025</t>
  </si>
  <si>
    <t xml:space="preserve">65% Students Scored more than 50% </t>
  </si>
  <si>
    <t>Sem- 3rd</t>
  </si>
  <si>
    <t xml:space="preserve">70% Students Scored more than 50% </t>
  </si>
  <si>
    <t>all Questions are compulsory</t>
  </si>
  <si>
    <t xml:space="preserve">Name </t>
  </si>
  <si>
    <t>2(a)</t>
  </si>
  <si>
    <t>2(b)</t>
  </si>
  <si>
    <t>2(c)</t>
  </si>
  <si>
    <t>2(d)</t>
  </si>
  <si>
    <t>Mark(20)</t>
  </si>
  <si>
    <t>NATASHA NEHA PATNAIK</t>
  </si>
  <si>
    <t>CS2105</t>
  </si>
  <si>
    <t>SUBHAKANTA PANDA</t>
  </si>
  <si>
    <t>GUNTAMUKKALA SOWMYA</t>
  </si>
  <si>
    <t>ANIL KUMAR ROUT</t>
  </si>
  <si>
    <t>SUNITA SATPATHY</t>
  </si>
  <si>
    <t>PRATIK KUMAR MOHANTY</t>
  </si>
  <si>
    <t>ASHIS KUMAR JENA</t>
  </si>
  <si>
    <t>SATYA SUVA SUNDAR SAHOO</t>
  </si>
  <si>
    <t>RUDRA PRATAP MALLICK</t>
  </si>
  <si>
    <t>SOUMYAJEET ROUTRAY</t>
  </si>
  <si>
    <t>PANKAJ MAITY</t>
  </si>
  <si>
    <t>ASHISH KUMAR TAJAN</t>
  </si>
  <si>
    <t>BHAWANI SHANKAR PANY</t>
  </si>
  <si>
    <t>SOURAV SAHOO</t>
  </si>
  <si>
    <t>CHANDAN KUMAR MALLICK</t>
  </si>
  <si>
    <t>SUBHANKITA MAHAPATRA</t>
  </si>
  <si>
    <t>PRINCE SENAPATI</t>
  </si>
  <si>
    <t>DIBYAJEET MOHANTY</t>
  </si>
  <si>
    <t>DIBYADARSHAN NAYAK</t>
  </si>
  <si>
    <t>SOUMYA RANJAN NANDA</t>
  </si>
  <si>
    <t>RITTU RATH</t>
  </si>
  <si>
    <t>MRUTYUNJAY MAHANTA</t>
  </si>
  <si>
    <t>SOYAM SWATIK SATAPATHY</t>
  </si>
  <si>
    <t>PRITIK BALABANTARAY</t>
  </si>
  <si>
    <t>TUSHAR RANJAN KALLO</t>
  </si>
  <si>
    <t>ARINDAM ROUT</t>
  </si>
  <si>
    <t>SUNEETI ARYAA</t>
  </si>
  <si>
    <t>BAISHNABI SAMAL</t>
  </si>
  <si>
    <t>MRITUNJAY PATRA</t>
  </si>
  <si>
    <t>NITESH KUMAR DASH</t>
  </si>
  <si>
    <t>SUBASIT NAIK</t>
  </si>
  <si>
    <t>SUBHRATA BISWAL</t>
  </si>
  <si>
    <t>RITESH KUMAR SAMANTARAY</t>
  </si>
  <si>
    <t>ABHISEK PANDA</t>
  </si>
  <si>
    <t>ARBIT KUMAR KERKETTA</t>
  </si>
  <si>
    <t>MEGHNA DEY</t>
  </si>
  <si>
    <t>SUMIT PANIGRAHI</t>
  </si>
  <si>
    <t>SARANYA SARANGI</t>
  </si>
  <si>
    <t>SUMIT KUMAR NAHAK</t>
  </si>
  <si>
    <t>PRITAM ROUT</t>
  </si>
  <si>
    <t>PRABHAT KIRAN PATRO</t>
  </si>
  <si>
    <t>KAMALAKANTA GIRI</t>
  </si>
  <si>
    <t>PABITRA PAL</t>
  </si>
  <si>
    <t>ANURAG CHOUDHURY</t>
  </si>
  <si>
    <t>SHREYANSHI SINGH</t>
  </si>
  <si>
    <t>YASH PRATIHARI</t>
  </si>
  <si>
    <t>SANJIB KUMAR MANDAL</t>
  </si>
  <si>
    <t>AKARSH MOHANTY</t>
  </si>
  <si>
    <t>BISWAPRAKASH GIRI</t>
  </si>
  <si>
    <t>PRATYUSH PATTANAIK</t>
  </si>
  <si>
    <t>SUBHRANSU SEKHAR BALIARSINGH</t>
  </si>
  <si>
    <t>SUVAM KUMAR SWAIN</t>
  </si>
  <si>
    <t>SUBHAM NATH</t>
  </si>
  <si>
    <t>ADITYA DUNG DUNG</t>
  </si>
  <si>
    <t>GIRISH MAHAPATRA</t>
  </si>
  <si>
    <t>PRINCE RAJ SARANGI</t>
  </si>
  <si>
    <t>SOMANATH BISWAL</t>
  </si>
  <si>
    <t>PRIYABRAT SAHOO</t>
  </si>
  <si>
    <t>UDIT ARUN NATH</t>
  </si>
  <si>
    <t>SWETA JENA</t>
  </si>
  <si>
    <t>AMRITA SAHU</t>
  </si>
  <si>
    <t>SWAYAM SWOSTIK BEHERA</t>
  </si>
  <si>
    <t>AKANKSHYA PRIYADARSHINI TARAI</t>
  </si>
  <si>
    <t>AKASH KUMAR MUNDA</t>
  </si>
  <si>
    <t>MAHAVEER MUNDALUHARI</t>
  </si>
  <si>
    <t>PUNAM SAHOO</t>
  </si>
  <si>
    <t>IPSITA PRADHAN</t>
  </si>
  <si>
    <t>CHINMAYEE PRADHAN</t>
  </si>
  <si>
    <t>ASHUTOSH DALBEHERA</t>
  </si>
  <si>
    <t>SOUMYA RANJAN PANDA</t>
  </si>
  <si>
    <t>ROHAN PATTANAYAK</t>
  </si>
  <si>
    <t>ANMOL PATTNAIK</t>
  </si>
  <si>
    <t>RUDRA NARAYAN SAMANTARAY</t>
  </si>
  <si>
    <t>SNEHASIS RATH</t>
  </si>
  <si>
    <t>SANDEEP SAHU</t>
  </si>
  <si>
    <t>ADYASHA DAS PATTANAIK</t>
  </si>
  <si>
    <t>PRITI RAM</t>
  </si>
  <si>
    <t>AMISHA TRIPATHY</t>
  </si>
  <si>
    <t>APARUPA SATAPATHY</t>
  </si>
  <si>
    <t>ASHUTOSH DAS</t>
  </si>
  <si>
    <t>GAYATREE BHARDWAJ NAYAK</t>
  </si>
  <si>
    <t>PRIYANSU NAYAK</t>
  </si>
  <si>
    <t>RUPASHREE PARAMANIK</t>
  </si>
  <si>
    <t>SMRUTI MANJARI PADHI</t>
  </si>
  <si>
    <t>OS QUIZ TEST</t>
  </si>
  <si>
    <t>OS ASSIGNMENT MARKS</t>
  </si>
  <si>
    <t>OS ATTENDANCE MARKS</t>
  </si>
  <si>
    <t>Mid-Sem Marks(20)</t>
  </si>
  <si>
    <t>Quiz Marks(5)</t>
  </si>
  <si>
    <t>Assignment Marks(10)</t>
  </si>
  <si>
    <t>Attendance Marks(5)</t>
  </si>
  <si>
    <t>Total Marks(40)</t>
  </si>
  <si>
    <t xml:space="preserve">No of Students Scored more than 50% </t>
  </si>
  <si>
    <t xml:space="preserve">Percentage of Students Scored more than 50% </t>
  </si>
  <si>
    <t>School of Computer Sciences - AIML</t>
  </si>
  <si>
    <t>Sem-3rd</t>
  </si>
  <si>
    <t>Name of the Student</t>
  </si>
  <si>
    <t>Regd. No.</t>
  </si>
  <si>
    <t>Subject Code</t>
  </si>
  <si>
    <t>CS3105</t>
  </si>
  <si>
    <t>23110188</t>
  </si>
  <si>
    <t>23110189</t>
  </si>
  <si>
    <t>23110190</t>
  </si>
  <si>
    <t>23110191</t>
  </si>
  <si>
    <t>23110192</t>
  </si>
  <si>
    <t>23110193</t>
  </si>
  <si>
    <t>23110194</t>
  </si>
  <si>
    <t>23110195</t>
  </si>
  <si>
    <t>23110197</t>
  </si>
  <si>
    <t>23110198</t>
  </si>
  <si>
    <t>23110199</t>
  </si>
  <si>
    <t>23110200</t>
  </si>
  <si>
    <t>23110201</t>
  </si>
  <si>
    <t>23110202</t>
  </si>
  <si>
    <t>23110203</t>
  </si>
  <si>
    <t>23110204</t>
  </si>
  <si>
    <t>23110205</t>
  </si>
  <si>
    <t>23110206</t>
  </si>
  <si>
    <t>23110207</t>
  </si>
  <si>
    <t>23110208</t>
  </si>
  <si>
    <t>23110209</t>
  </si>
  <si>
    <t>23110210</t>
  </si>
  <si>
    <t>23110211</t>
  </si>
  <si>
    <t>23110212</t>
  </si>
  <si>
    <t>23110213</t>
  </si>
  <si>
    <t>23110214</t>
  </si>
  <si>
    <t>23110215</t>
  </si>
  <si>
    <t>23110216</t>
  </si>
  <si>
    <t>23110217</t>
  </si>
  <si>
    <t>23110218</t>
  </si>
  <si>
    <t>23110219</t>
  </si>
  <si>
    <t>23110220</t>
  </si>
  <si>
    <t>23110221</t>
  </si>
  <si>
    <t>23110223</t>
  </si>
  <si>
    <t>23110224</t>
  </si>
  <si>
    <t>23110225</t>
  </si>
  <si>
    <t>23110226</t>
  </si>
  <si>
    <t>23110227</t>
  </si>
  <si>
    <t>23110228</t>
  </si>
  <si>
    <t>23110229</t>
  </si>
  <si>
    <t>23110230</t>
  </si>
  <si>
    <t>23110231</t>
  </si>
  <si>
    <t>23110232</t>
  </si>
  <si>
    <t>23110233</t>
  </si>
  <si>
    <t>23110234</t>
  </si>
  <si>
    <t>23110235</t>
  </si>
  <si>
    <t>23110236</t>
  </si>
  <si>
    <t>23110237</t>
  </si>
  <si>
    <t>SOUBHAGYA RANJAN SAHOO</t>
  </si>
  <si>
    <t>23110238</t>
  </si>
  <si>
    <t>23110239</t>
  </si>
  <si>
    <t>23110240</t>
  </si>
  <si>
    <t>23110241</t>
  </si>
  <si>
    <t>23110242</t>
  </si>
  <si>
    <t>23110243</t>
  </si>
  <si>
    <t>23110244</t>
  </si>
  <si>
    <t>23110245</t>
  </si>
  <si>
    <t>23110247</t>
  </si>
  <si>
    <t>23110248</t>
  </si>
  <si>
    <t>23110249</t>
  </si>
  <si>
    <t>23110363</t>
  </si>
  <si>
    <t>23110368</t>
  </si>
  <si>
    <t>23110537</t>
  </si>
  <si>
    <t>23110564</t>
  </si>
  <si>
    <t>23110675</t>
  </si>
  <si>
    <t>23110888</t>
  </si>
  <si>
    <t>24120033</t>
  </si>
  <si>
    <t>24120034</t>
  </si>
  <si>
    <t>24120035</t>
  </si>
  <si>
    <t>24120038</t>
  </si>
  <si>
    <t>24120039</t>
  </si>
  <si>
    <t>Sub2024-25</t>
  </si>
  <si>
    <t>Sl. No.</t>
  </si>
  <si>
    <t>Marks (5)</t>
  </si>
  <si>
    <t>QUIZ TEST</t>
  </si>
  <si>
    <t>1</t>
  </si>
  <si>
    <t>3</t>
  </si>
  <si>
    <t>4</t>
  </si>
  <si>
    <t>2</t>
  </si>
  <si>
    <t>5</t>
  </si>
  <si>
    <t>Sub: Machine Lea</t>
  </si>
  <si>
    <t>Sem-</t>
  </si>
  <si>
    <t>Marks (10)</t>
  </si>
  <si>
    <t>ASSIGNMENT</t>
  </si>
  <si>
    <t>10</t>
  </si>
  <si>
    <t>School of Computer Sciences-AIML</t>
  </si>
  <si>
    <t>Sub: , 2024-25</t>
  </si>
  <si>
    <t>ATTENDANCE</t>
  </si>
  <si>
    <t>5.5              0                3.5</t>
  </si>
  <si>
    <t>CS2107</t>
  </si>
  <si>
    <t>0..5</t>
  </si>
  <si>
    <t xml:space="preserve">Sub: </t>
  </si>
  <si>
    <t>(a)</t>
  </si>
  <si>
    <t>(b)</t>
  </si>
  <si>
    <t>(c)</t>
  </si>
  <si>
    <t>(d)</t>
  </si>
  <si>
    <t>(e)</t>
  </si>
  <si>
    <t>CS2103</t>
  </si>
  <si>
    <t>Sub, 2025-26</t>
  </si>
  <si>
    <t>Sem - 3, OOPS</t>
  </si>
  <si>
    <t>CS2101</t>
  </si>
  <si>
    <t xml:space="preserve">PRATYUSH JENA 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</si>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</sst>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51">
    <font>
      <sz val="10"/>
      <color rgb="FF000000"/>
      <name val="Arial"/>
      <scheme val="minor"/>
    </font>
    <font>
      <b/>
      <sz val="11"/>
      <color rgb="FF000000"/>
      <name val="&quot;Times New Roman&quot;"/>
    </font>
    <font>
      <sz val="10"/>
      <name val="Arial"/>
    </font>
    <font>
      <sz val="11"/>
      <color rgb="FF000000"/>
      <name val="&quot;Times New Roman&quot;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sz val="11"/>
      <color theme="1"/>
      <name val="&quot;Times New Roman&quot;"/>
    </font>
    <font>
      <b/>
      <sz val="10"/>
      <color theme="1"/>
      <name val="Arial"/>
      <scheme val="minor"/>
    </font>
    <font>
      <b/>
      <sz val="11"/>
      <color rgb="FF000000"/>
      <name val="Arial"/>
      <scheme val="minor"/>
    </font>
    <font>
      <sz val="10"/>
      <color theme="1"/>
      <name val="&quot;Times New Roman&quot;"/>
    </font>
    <font>
      <b/>
      <sz val="10"/>
      <color rgb="FF3F3F3F"/>
      <name val="Calibri"/>
    </font>
    <font>
      <b/>
      <sz val="11"/>
      <color rgb="FF3F3F3F"/>
      <name val="Calibri"/>
    </font>
    <font>
      <sz val="11"/>
      <color rgb="FF212529"/>
      <name val="&quot;Times New Roman&quot;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&quot;Times New Roman&quot;"/>
    </font>
    <font>
      <b/>
      <sz val="10"/>
      <color rgb="FF000000"/>
      <name val="Calibri"/>
    </font>
    <font>
      <b/>
      <sz val="9"/>
      <color theme="1"/>
      <name val="Arial"/>
      <scheme val="minor"/>
    </font>
    <font>
      <sz val="10"/>
      <color rgb="FF000000"/>
      <name val="Calibri"/>
    </font>
    <font>
      <sz val="11"/>
      <color theme="1"/>
      <name val="Arial"/>
      <scheme val="minor"/>
    </font>
    <font>
      <sz val="10"/>
      <color theme="1"/>
      <name val="Times New Roman"/>
    </font>
    <font>
      <sz val="10"/>
      <color rgb="FF000000"/>
      <name val="Times New Roman"/>
    </font>
    <font>
      <sz val="11"/>
      <color rgb="FF212529"/>
      <name val="Times New Roman"/>
    </font>
    <font>
      <sz val="11"/>
      <color rgb="FF000000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Calibri"/>
    </font>
    <font>
      <b/>
      <sz val="8"/>
      <color theme="1"/>
      <name val="Times New Roman"/>
    </font>
    <font>
      <sz val="12"/>
      <color rgb="FF000000"/>
      <name val="Calibri"/>
    </font>
    <font>
      <sz val="8"/>
      <color theme="1"/>
      <name val="Times New Roman"/>
    </font>
    <font>
      <sz val="11"/>
      <color theme="1"/>
      <name val="Calibri"/>
    </font>
    <font>
      <sz val="11"/>
      <color rgb="FF000000"/>
      <name val="Times New Roman"/>
    </font>
    <font>
      <sz val="11"/>
      <color rgb="FF212529"/>
      <name val="Calibri"/>
    </font>
    <font>
      <sz val="9"/>
      <color theme="1"/>
      <name val="Times New Roman"/>
    </font>
    <font>
      <b/>
      <sz val="9"/>
      <color theme="1"/>
      <name val="Times New Roman"/>
    </font>
    <font>
      <sz val="8"/>
      <color theme="1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sz val="9"/>
      <color rgb="FF212529"/>
      <name val="Calibri"/>
    </font>
    <font>
      <sz val="10"/>
      <color theme="1"/>
      <name val="Calibri"/>
    </font>
    <font>
      <b/>
      <sz val="10"/>
      <color theme="1"/>
      <name val="Times New Roman"/>
    </font>
    <font>
      <sz val="9"/>
      <color theme="1"/>
      <name val="Calibri"/>
    </font>
    <font>
      <b/>
      <sz val="9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sz val="9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8"/>
      <color rgb="FF212529"/>
      <name val="Times New Roman"/>
    </font>
    <font>
      <sz val="12"/>
      <color theme="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  <fill>
      <patternFill patternType="solid">
        <fgColor rgb="FF92CDDC"/>
        <bgColor rgb="FF92CDDC"/>
      </patternFill>
    </fill>
    <fill>
      <patternFill patternType="solid">
        <fgColor rgb="FFD8E4BC"/>
        <bgColor rgb="FFD8E4BC"/>
      </patternFill>
    </fill>
    <fill>
      <patternFill patternType="solid">
        <fgColor rgb="FFF2F2F2"/>
        <bgColor rgb="FFF2F2F2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D6E3BC"/>
        <bgColor rgb="FFD6E3BC"/>
      </patternFill>
    </fill>
    <fill>
      <patternFill patternType="solid">
        <fgColor rgb="FFF3F3F3"/>
        <bgColor rgb="FFF3F3F3"/>
      </patternFill>
    </fill>
    <fill>
      <patternFill patternType="solid">
        <fgColor rgb="FFC6D9F0"/>
        <bgColor rgb="FFC6D9F0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8" borderId="10" xfId="0" applyFont="1" applyFill="1" applyBorder="1" applyAlignment="1">
      <alignment horizontal="left"/>
    </xf>
    <xf numFmtId="0" fontId="11" fillId="8" borderId="10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left"/>
    </xf>
    <xf numFmtId="0" fontId="13" fillId="0" borderId="0" xfId="0" applyFont="1"/>
    <xf numFmtId="0" fontId="11" fillId="8" borderId="11" xfId="0" applyFont="1" applyFill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12" xfId="0" applyFont="1" applyBorder="1"/>
    <xf numFmtId="0" fontId="3" fillId="0" borderId="4" xfId="0" applyFont="1" applyBorder="1" applyAlignment="1">
      <alignment horizontal="right"/>
    </xf>
    <xf numFmtId="0" fontId="15" fillId="0" borderId="4" xfId="0" applyFont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3" fillId="0" borderId="3" xfId="0" applyFont="1" applyBorder="1"/>
    <xf numFmtId="0" fontId="14" fillId="0" borderId="0" xfId="0" applyFont="1"/>
    <xf numFmtId="1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3" fillId="0" borderId="4" xfId="0" applyFont="1" applyBorder="1"/>
    <xf numFmtId="1" fontId="1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20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1" fontId="21" fillId="0" borderId="4" xfId="0" applyNumberFormat="1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5" fillId="12" borderId="4" xfId="0" applyFont="1" applyFill="1" applyBorder="1" applyAlignment="1">
      <alignment horizontal="center"/>
    </xf>
    <xf numFmtId="0" fontId="24" fillId="12" borderId="4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13" borderId="0" xfId="0" applyFont="1" applyFill="1" applyAlignment="1">
      <alignment horizont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14" borderId="4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0" fontId="27" fillId="16" borderId="4" xfId="0" applyFont="1" applyFill="1" applyBorder="1" applyAlignment="1">
      <alignment horizontal="center"/>
    </xf>
    <xf numFmtId="0" fontId="27" fillId="17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 wrapText="1"/>
    </xf>
    <xf numFmtId="1" fontId="31" fillId="0" borderId="4" xfId="0" applyNumberFormat="1" applyFont="1" applyBorder="1" applyAlignment="1">
      <alignment horizontal="center" vertical="center" shrinkToFit="1"/>
    </xf>
    <xf numFmtId="0" fontId="32" fillId="0" borderId="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3" fillId="0" borderId="4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5" fillId="0" borderId="0" xfId="0" applyFont="1"/>
    <xf numFmtId="0" fontId="36" fillId="0" borderId="4" xfId="0" applyFont="1" applyBorder="1"/>
    <xf numFmtId="0" fontId="24" fillId="0" borderId="0" xfId="0" applyFont="1"/>
    <xf numFmtId="0" fontId="29" fillId="0" borderId="0" xfId="0" applyFont="1"/>
    <xf numFmtId="0" fontId="36" fillId="0" borderId="4" xfId="0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36" fillId="0" borderId="2" xfId="0" applyFont="1" applyBorder="1" applyAlignment="1">
      <alignment vertical="center"/>
    </xf>
    <xf numFmtId="0" fontId="37" fillId="0" borderId="4" xfId="0" applyFont="1" applyBorder="1"/>
    <xf numFmtId="9" fontId="36" fillId="0" borderId="1" xfId="0" applyNumberFormat="1" applyFont="1" applyBorder="1" applyAlignment="1">
      <alignment vertical="center"/>
    </xf>
    <xf numFmtId="9" fontId="36" fillId="0" borderId="3" xfId="0" applyNumberFormat="1" applyFont="1" applyBorder="1" applyAlignment="1">
      <alignment vertical="center"/>
    </xf>
    <xf numFmtId="9" fontId="36" fillId="0" borderId="2" xfId="0" applyNumberFormat="1" applyFont="1" applyBorder="1" applyAlignment="1">
      <alignment vertical="center"/>
    </xf>
    <xf numFmtId="9" fontId="37" fillId="0" borderId="4" xfId="0" applyNumberFormat="1" applyFont="1" applyBorder="1"/>
    <xf numFmtId="0" fontId="37" fillId="0" borderId="6" xfId="0" applyFont="1" applyBorder="1"/>
    <xf numFmtId="0" fontId="27" fillId="0" borderId="6" xfId="0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14" borderId="4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25" fillId="15" borderId="4" xfId="0" applyFont="1" applyFill="1" applyBorder="1" applyAlignment="1">
      <alignment horizontal="center"/>
    </xf>
    <xf numFmtId="0" fontId="25" fillId="6" borderId="4" xfId="0" applyFont="1" applyFill="1" applyBorder="1" applyAlignment="1">
      <alignment horizontal="center"/>
    </xf>
    <xf numFmtId="0" fontId="25" fillId="17" borderId="4" xfId="0" applyFont="1" applyFill="1" applyBorder="1" applyAlignment="1">
      <alignment horizontal="center"/>
    </xf>
    <xf numFmtId="0" fontId="30" fillId="0" borderId="4" xfId="0" applyFont="1" applyBorder="1"/>
    <xf numFmtId="0" fontId="30" fillId="0" borderId="4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/>
    </xf>
    <xf numFmtId="0" fontId="24" fillId="0" borderId="4" xfId="0" applyFont="1" applyBorder="1"/>
    <xf numFmtId="0" fontId="24" fillId="0" borderId="4" xfId="0" applyFont="1" applyBorder="1" applyAlignment="1">
      <alignment horizontal="right"/>
    </xf>
    <xf numFmtId="0" fontId="40" fillId="0" borderId="4" xfId="0" applyFont="1" applyBorder="1" applyAlignment="1">
      <alignment horizontal="center"/>
    </xf>
    <xf numFmtId="0" fontId="24" fillId="0" borderId="1" xfId="0" applyFont="1" applyBorder="1"/>
    <xf numFmtId="0" fontId="24" fillId="0" borderId="3" xfId="0" applyFont="1" applyBorder="1"/>
    <xf numFmtId="0" fontId="24" fillId="0" borderId="2" xfId="0" applyFont="1" applyBorder="1"/>
    <xf numFmtId="0" fontId="40" fillId="12" borderId="4" xfId="0" applyFont="1" applyFill="1" applyBorder="1" applyAlignment="1">
      <alignment horizontal="center"/>
    </xf>
    <xf numFmtId="0" fontId="29" fillId="0" borderId="4" xfId="0" applyFont="1" applyBorder="1"/>
    <xf numFmtId="0" fontId="29" fillId="0" borderId="13" xfId="0" applyFont="1" applyBorder="1" applyAlignment="1">
      <alignment vertical="center"/>
    </xf>
    <xf numFmtId="0" fontId="29" fillId="0" borderId="4" xfId="0" applyFont="1" applyBorder="1" applyAlignment="1">
      <alignment horizontal="center" vertical="center"/>
    </xf>
    <xf numFmtId="9" fontId="29" fillId="0" borderId="0" xfId="0" applyNumberFormat="1" applyFont="1"/>
    <xf numFmtId="0" fontId="41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27" fillId="0" borderId="14" xfId="0" applyFont="1" applyBorder="1"/>
    <xf numFmtId="0" fontId="29" fillId="0" borderId="0" xfId="0" applyFont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/>
    <xf numFmtId="0" fontId="34" fillId="0" borderId="4" xfId="0" applyFont="1" applyBorder="1"/>
    <xf numFmtId="0" fontId="34" fillId="0" borderId="1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3" fillId="0" borderId="0" xfId="0" applyFont="1"/>
    <xf numFmtId="0" fontId="3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vertical="center"/>
    </xf>
    <xf numFmtId="0" fontId="34" fillId="0" borderId="17" xfId="0" applyFont="1" applyBorder="1" applyAlignment="1">
      <alignment vertical="center"/>
    </xf>
    <xf numFmtId="0" fontId="37" fillId="0" borderId="0" xfId="0" applyFont="1"/>
    <xf numFmtId="9" fontId="34" fillId="0" borderId="4" xfId="0" applyNumberFormat="1" applyFont="1" applyBorder="1" applyAlignment="1">
      <alignment vertical="center"/>
    </xf>
    <xf numFmtId="9" fontId="34" fillId="0" borderId="17" xfId="0" applyNumberFormat="1" applyFont="1" applyBorder="1" applyAlignment="1">
      <alignment vertical="center"/>
    </xf>
    <xf numFmtId="9" fontId="37" fillId="0" borderId="0" xfId="0" applyNumberFormat="1" applyFont="1"/>
    <xf numFmtId="0" fontId="33" fillId="0" borderId="9" xfId="0" applyFont="1" applyBorder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0" fontId="35" fillId="0" borderId="18" xfId="0" applyFont="1" applyBorder="1"/>
    <xf numFmtId="0" fontId="30" fillId="0" borderId="18" xfId="0" applyFont="1" applyBorder="1" applyAlignment="1">
      <alignment horizontal="center"/>
    </xf>
    <xf numFmtId="1" fontId="23" fillId="0" borderId="4" xfId="0" applyNumberFormat="1" applyFont="1" applyBorder="1" applyAlignment="1">
      <alignment horizontal="center" vertical="center"/>
    </xf>
    <xf numFmtId="1" fontId="45" fillId="0" borderId="4" xfId="0" applyNumberFormat="1" applyFont="1" applyBorder="1" applyAlignment="1">
      <alignment horizontal="center" vertical="center"/>
    </xf>
    <xf numFmtId="0" fontId="20" fillId="18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center"/>
    </xf>
    <xf numFmtId="0" fontId="41" fillId="19" borderId="4" xfId="0" applyFont="1" applyFill="1" applyBorder="1" applyAlignment="1">
      <alignment horizontal="center"/>
    </xf>
    <xf numFmtId="0" fontId="46" fillId="0" borderId="4" xfId="0" applyFont="1" applyBorder="1" applyAlignment="1">
      <alignment horizontal="left" vertical="center" wrapText="1"/>
    </xf>
    <xf numFmtId="1" fontId="46" fillId="0" borderId="4" xfId="0" applyNumberFormat="1" applyFont="1" applyBorder="1" applyAlignment="1">
      <alignment horizontal="center" vertical="center" shrinkToFit="1"/>
    </xf>
    <xf numFmtId="0" fontId="41" fillId="0" borderId="4" xfId="0" applyFont="1" applyBorder="1" applyAlignment="1">
      <alignment horizontal="left" vertical="center"/>
    </xf>
    <xf numFmtId="0" fontId="41" fillId="0" borderId="4" xfId="0" applyFont="1" applyBorder="1" applyAlignment="1">
      <alignment horizontal="center"/>
    </xf>
    <xf numFmtId="0" fontId="29" fillId="0" borderId="4" xfId="0" applyFont="1" applyBorder="1" applyAlignment="1">
      <alignment horizontal="left"/>
    </xf>
    <xf numFmtId="0" fontId="35" fillId="0" borderId="4" xfId="0" applyFont="1" applyBorder="1" applyAlignment="1">
      <alignment horizontal="left"/>
    </xf>
    <xf numFmtId="0" fontId="27" fillId="0" borderId="4" xfId="0" applyFont="1" applyBorder="1"/>
    <xf numFmtId="1" fontId="47" fillId="0" borderId="4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29" fillId="0" borderId="1" xfId="0" applyFont="1" applyBorder="1"/>
    <xf numFmtId="0" fontId="29" fillId="0" borderId="3" xfId="0" applyFont="1" applyBorder="1" applyAlignment="1">
      <alignment horizontal="left"/>
    </xf>
    <xf numFmtId="0" fontId="35" fillId="0" borderId="3" xfId="0" applyFont="1" applyBorder="1" applyAlignment="1">
      <alignment horizontal="left"/>
    </xf>
    <xf numFmtId="0" fontId="33" fillId="18" borderId="4" xfId="0" applyFont="1" applyFill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 wrapText="1"/>
    </xf>
    <xf numFmtId="0" fontId="29" fillId="0" borderId="3" xfId="0" applyFont="1" applyBorder="1"/>
    <xf numFmtId="0" fontId="50" fillId="0" borderId="4" xfId="0" applyFont="1" applyBorder="1" applyAlignment="1">
      <alignment horizontal="center"/>
    </xf>
    <xf numFmtId="0" fontId="50" fillId="2" borderId="4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1" fontId="29" fillId="0" borderId="4" xfId="0" applyNumberFormat="1" applyFont="1" applyBorder="1" applyAlignment="1">
      <alignment horizontal="center"/>
    </xf>
    <xf numFmtId="0" fontId="47" fillId="0" borderId="21" xfId="0" applyFont="1" applyBorder="1" applyAlignment="1">
      <alignment wrapText="1"/>
    </xf>
    <xf numFmtId="0" fontId="47" fillId="0" borderId="22" xfId="0" applyFont="1" applyBorder="1" applyAlignment="1">
      <alignment wrapText="1"/>
    </xf>
    <xf numFmtId="0" fontId="34" fillId="0" borderId="23" xfId="0" applyFont="1" applyBorder="1" applyAlignment="1">
      <alignment wrapText="1"/>
    </xf>
    <xf numFmtId="0" fontId="47" fillId="0" borderId="23" xfId="0" applyFont="1" applyBorder="1" applyAlignment="1">
      <alignment vertical="center" wrapText="1"/>
    </xf>
    <xf numFmtId="0" fontId="47" fillId="0" borderId="24" xfId="0" applyFont="1" applyBorder="1" applyAlignment="1">
      <alignment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6" xfId="0" applyFont="1" applyBorder="1" applyAlignment="1">
      <alignment vertical="center"/>
    </xf>
    <xf numFmtId="0" fontId="47" fillId="0" borderId="25" xfId="0" applyFont="1" applyBorder="1" applyAlignment="1">
      <alignment vertical="center" wrapText="1"/>
    </xf>
    <xf numFmtId="0" fontId="47" fillId="0" borderId="26" xfId="0" applyFont="1" applyBorder="1" applyAlignment="1">
      <alignment wrapText="1"/>
    </xf>
    <xf numFmtId="1" fontId="30" fillId="0" borderId="0" xfId="0" applyNumberFormat="1" applyFont="1" applyAlignment="1">
      <alignment horizontal="center"/>
    </xf>
    <xf numFmtId="0" fontId="50" fillId="2" borderId="30" xfId="0" applyFont="1" applyFill="1" applyBorder="1" applyAlignment="1">
      <alignment horizontal="center"/>
    </xf>
    <xf numFmtId="1" fontId="30" fillId="0" borderId="4" xfId="0" applyNumberFormat="1" applyFont="1" applyBorder="1" applyAlignment="1">
      <alignment vertical="center"/>
    </xf>
    <xf numFmtId="0" fontId="30" fillId="0" borderId="4" xfId="0" applyFont="1" applyBorder="1" applyAlignment="1">
      <alignment horizontal="right"/>
    </xf>
    <xf numFmtId="0" fontId="41" fillId="20" borderId="4" xfId="0" applyFont="1" applyFill="1" applyBorder="1" applyAlignment="1">
      <alignment horizontal="center"/>
    </xf>
    <xf numFmtId="0" fontId="41" fillId="0" borderId="4" xfId="0" applyFont="1" applyBorder="1" applyAlignment="1">
      <alignment horizontal="center" vertical="top" wrapText="1"/>
    </xf>
    <xf numFmtId="1" fontId="14" fillId="0" borderId="4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7" fillId="0" borderId="1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1" fontId="18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24" fillId="0" borderId="6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24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7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9" fontId="27" fillId="0" borderId="15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" fillId="0" borderId="28" xfId="0" applyFont="1" applyBorder="1"/>
    <xf numFmtId="0" fontId="2" fillId="0" borderId="29" xfId="0" applyFont="1" applyBorder="1"/>
    <xf numFmtId="0" fontId="34" fillId="0" borderId="19" xfId="0" applyFont="1" applyBorder="1" applyAlignment="1">
      <alignment horizontal="center" wrapText="1"/>
    </xf>
    <xf numFmtId="0" fontId="2" fillId="0" borderId="20" xfId="0" applyFont="1" applyBorder="1"/>
    <xf numFmtId="0" fontId="34" fillId="0" borderId="19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84"/>
  <sheetViews>
    <sheetView topLeftCell="A70" workbookViewId="0">
      <selection activeCell="L18" sqref="L18"/>
    </sheetView>
  </sheetViews>
  <sheetFormatPr defaultColWidth="12.6640625" defaultRowHeight="15.75" customHeight="1"/>
  <cols>
    <col min="2" max="2" width="31.109375" customWidth="1"/>
  </cols>
  <sheetData>
    <row r="1" spans="1:25" ht="15.75" customHeight="1">
      <c r="A1" s="206" t="s">
        <v>0</v>
      </c>
      <c r="B1" s="196"/>
      <c r="C1" s="1"/>
      <c r="D1" s="1"/>
      <c r="E1" s="207" t="s">
        <v>1</v>
      </c>
      <c r="F1" s="196"/>
      <c r="G1" s="208" t="s">
        <v>2</v>
      </c>
      <c r="H1" s="195"/>
      <c r="I1" s="195"/>
      <c r="J1" s="2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</row>
    <row r="2" spans="1:25" ht="15.75" customHeight="1">
      <c r="A2" s="206" t="s">
        <v>3</v>
      </c>
      <c r="B2" s="196"/>
      <c r="C2" s="1"/>
      <c r="D2" s="1"/>
      <c r="E2" s="4">
        <v>1</v>
      </c>
      <c r="F2" s="207" t="s">
        <v>4</v>
      </c>
      <c r="G2" s="195"/>
      <c r="H2" s="196"/>
      <c r="I2" s="5"/>
      <c r="J2" s="5"/>
      <c r="K2" s="1"/>
      <c r="L2" s="1"/>
      <c r="M2" s="1"/>
      <c r="N2" s="1"/>
      <c r="O2" s="3"/>
      <c r="P2" s="3"/>
      <c r="Q2" s="3"/>
      <c r="R2" s="3"/>
      <c r="S2" s="3"/>
      <c r="T2" s="3"/>
      <c r="U2" s="3"/>
      <c r="V2" s="3"/>
    </row>
    <row r="3" spans="1:25" ht="15.75" customHeight="1">
      <c r="A3" s="206" t="s">
        <v>5</v>
      </c>
      <c r="B3" s="196"/>
      <c r="C3" s="1"/>
      <c r="D3" s="1"/>
      <c r="E3" s="4">
        <v>2</v>
      </c>
      <c r="F3" s="207" t="s">
        <v>6</v>
      </c>
      <c r="G3" s="195"/>
      <c r="H3" s="196"/>
      <c r="I3" s="5"/>
      <c r="J3" s="5"/>
      <c r="K3" s="1"/>
      <c r="L3" s="1"/>
      <c r="M3" s="1"/>
      <c r="N3" s="1"/>
      <c r="O3" s="3"/>
      <c r="P3" s="3"/>
      <c r="Q3" s="3"/>
      <c r="R3" s="3"/>
      <c r="S3" s="3"/>
      <c r="T3" s="3"/>
      <c r="U3" s="3"/>
      <c r="V3" s="1"/>
    </row>
    <row r="4" spans="1:25" ht="15.75" customHeight="1">
      <c r="A4" s="206" t="s">
        <v>7</v>
      </c>
      <c r="B4" s="196"/>
      <c r="C4" s="1"/>
      <c r="D4" s="1"/>
      <c r="E4" s="4">
        <v>3</v>
      </c>
      <c r="F4" s="207" t="s">
        <v>8</v>
      </c>
      <c r="G4" s="195"/>
      <c r="H4" s="196"/>
      <c r="I4" s="6"/>
      <c r="J4" s="6"/>
      <c r="K4" s="1"/>
      <c r="L4" s="1"/>
      <c r="M4" s="1"/>
      <c r="N4" s="1"/>
      <c r="O4" s="3"/>
      <c r="P4" s="3"/>
      <c r="Q4" s="3"/>
      <c r="R4" s="3"/>
      <c r="S4" s="3"/>
      <c r="T4" s="3"/>
      <c r="U4" s="3"/>
      <c r="V4" s="3"/>
    </row>
    <row r="5" spans="1:25" ht="13.8">
      <c r="A5" s="1"/>
      <c r="B5" s="1"/>
      <c r="C5" s="1"/>
      <c r="D5" s="1"/>
      <c r="E5" s="1"/>
      <c r="F5" s="210" t="s">
        <v>9</v>
      </c>
      <c r="G5" s="195"/>
      <c r="H5" s="195"/>
      <c r="I5" s="195"/>
      <c r="J5" s="196"/>
      <c r="K5" s="210" t="s">
        <v>10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</row>
    <row r="6" spans="1:25" ht="13.8">
      <c r="A6" s="209" t="s">
        <v>11</v>
      </c>
      <c r="B6" s="209" t="s">
        <v>12</v>
      </c>
      <c r="C6" s="209" t="s">
        <v>13</v>
      </c>
      <c r="D6" s="209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20</v>
      </c>
      <c r="K6" s="7" t="s">
        <v>21</v>
      </c>
      <c r="L6" s="7" t="s">
        <v>22</v>
      </c>
      <c r="M6" s="7" t="s">
        <v>23</v>
      </c>
      <c r="N6" s="7" t="s">
        <v>24</v>
      </c>
      <c r="O6" s="7" t="s">
        <v>25</v>
      </c>
      <c r="P6" s="8" t="s">
        <v>26</v>
      </c>
      <c r="Q6" s="210" t="s">
        <v>27</v>
      </c>
      <c r="R6" s="195"/>
      <c r="S6" s="195"/>
      <c r="T6" s="195"/>
      <c r="U6" s="195"/>
      <c r="V6" s="196"/>
    </row>
    <row r="7" spans="1:25" ht="13.8">
      <c r="A7" s="199"/>
      <c r="B7" s="199"/>
      <c r="C7" s="199"/>
      <c r="D7" s="199"/>
      <c r="E7" s="7" t="s">
        <v>28</v>
      </c>
      <c r="F7" s="9" t="s">
        <v>29</v>
      </c>
      <c r="G7" s="9" t="s">
        <v>29</v>
      </c>
      <c r="H7" s="10" t="s">
        <v>30</v>
      </c>
      <c r="I7" s="9" t="s">
        <v>29</v>
      </c>
      <c r="J7" s="11" t="s">
        <v>31</v>
      </c>
      <c r="K7" s="9" t="s">
        <v>29</v>
      </c>
      <c r="L7" s="10" t="s">
        <v>30</v>
      </c>
      <c r="M7" s="10" t="s">
        <v>30</v>
      </c>
      <c r="N7" s="10" t="s">
        <v>30</v>
      </c>
      <c r="O7" s="11" t="s">
        <v>31</v>
      </c>
      <c r="P7" s="12" t="s">
        <v>32</v>
      </c>
      <c r="Q7" s="13" t="s">
        <v>29</v>
      </c>
      <c r="R7" s="13" t="s">
        <v>30</v>
      </c>
      <c r="S7" s="13" t="s">
        <v>31</v>
      </c>
      <c r="T7" s="13" t="s">
        <v>32</v>
      </c>
      <c r="U7" s="13" t="s">
        <v>33</v>
      </c>
      <c r="V7" s="14" t="s">
        <v>34</v>
      </c>
      <c r="W7" s="15" t="s">
        <v>35</v>
      </c>
      <c r="X7" s="15" t="s">
        <v>36</v>
      </c>
      <c r="Y7" s="15" t="s">
        <v>37</v>
      </c>
    </row>
    <row r="8" spans="1:25" ht="13.8">
      <c r="A8" s="200"/>
      <c r="B8" s="200"/>
      <c r="C8" s="200"/>
      <c r="D8" s="200"/>
      <c r="E8" s="16" t="s">
        <v>38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2.5</v>
      </c>
      <c r="L8" s="16">
        <v>2.5</v>
      </c>
      <c r="M8" s="16">
        <v>2.5</v>
      </c>
      <c r="N8" s="16">
        <v>2.5</v>
      </c>
      <c r="O8" s="16">
        <v>2.5</v>
      </c>
      <c r="P8" s="16">
        <v>2.5</v>
      </c>
      <c r="Q8" s="17">
        <f t="shared" ref="Q8:Q81" si="0">SUM(F8,G8,I8,K8)</f>
        <v>5.5</v>
      </c>
      <c r="R8" s="17">
        <f t="shared" ref="R8:R81" si="1">SUM(H8,L8,M8,N8)</f>
        <v>8.5</v>
      </c>
      <c r="S8" s="17">
        <v>3.5</v>
      </c>
      <c r="T8" s="17">
        <f t="shared" ref="T8:T81" si="2">SUM(P8)</f>
        <v>2.5</v>
      </c>
      <c r="U8" s="17">
        <v>0</v>
      </c>
      <c r="V8" s="17">
        <f t="shared" ref="V8:V81" si="3">SUM(Q8,R8,S8,T8,U8)</f>
        <v>20</v>
      </c>
      <c r="W8" s="18">
        <v>5</v>
      </c>
      <c r="X8" s="18">
        <v>10</v>
      </c>
      <c r="Y8" s="18">
        <v>5</v>
      </c>
    </row>
    <row r="9" spans="1:25" ht="15.75" customHeight="1">
      <c r="A9" s="19">
        <v>1</v>
      </c>
      <c r="B9" s="20" t="s">
        <v>39</v>
      </c>
      <c r="C9" s="21">
        <v>23110187</v>
      </c>
      <c r="D9" s="22" t="s">
        <v>40</v>
      </c>
      <c r="E9" s="23">
        <f t="shared" ref="E9:E81" si="4">SUM(V9)</f>
        <v>15</v>
      </c>
      <c r="F9" s="23">
        <v>1</v>
      </c>
      <c r="G9" s="23">
        <v>1</v>
      </c>
      <c r="H9" s="23">
        <v>0</v>
      </c>
      <c r="I9" s="23">
        <v>1</v>
      </c>
      <c r="J9" s="23">
        <v>1</v>
      </c>
      <c r="K9" s="23">
        <v>2.5</v>
      </c>
      <c r="L9" s="23">
        <v>0</v>
      </c>
      <c r="M9" s="23">
        <v>1.5</v>
      </c>
      <c r="N9" s="23">
        <v>2</v>
      </c>
      <c r="O9" s="23">
        <v>2.5</v>
      </c>
      <c r="P9" s="23">
        <v>2.5</v>
      </c>
      <c r="Q9" s="17">
        <f t="shared" si="0"/>
        <v>5.5</v>
      </c>
      <c r="R9" s="17">
        <f t="shared" si="1"/>
        <v>3.5</v>
      </c>
      <c r="S9" s="17">
        <f t="shared" ref="S9:S81" si="5">SUM(J9,O9)</f>
        <v>3.5</v>
      </c>
      <c r="T9" s="17">
        <f t="shared" si="2"/>
        <v>2.5</v>
      </c>
      <c r="U9" s="17">
        <v>0</v>
      </c>
      <c r="V9" s="17">
        <f t="shared" si="3"/>
        <v>15</v>
      </c>
      <c r="W9" s="24">
        <v>5</v>
      </c>
      <c r="X9" s="24">
        <v>10</v>
      </c>
      <c r="Y9" s="24">
        <v>5</v>
      </c>
    </row>
    <row r="10" spans="1:25" ht="15.75" customHeight="1">
      <c r="A10" s="19">
        <v>2</v>
      </c>
      <c r="B10" s="20" t="s">
        <v>41</v>
      </c>
      <c r="C10" s="21">
        <v>23110188</v>
      </c>
      <c r="D10" s="22" t="str">
        <f ca="1">IFERROR(__xludf.DUMMYFUNCTION("AI(""Fill an appropriate value for this cell based on the table context"")"),"CS3101")</f>
        <v>CS3101</v>
      </c>
      <c r="E10" s="23">
        <f t="shared" si="4"/>
        <v>15</v>
      </c>
      <c r="F10" s="23">
        <v>1</v>
      </c>
      <c r="G10" s="23">
        <v>1</v>
      </c>
      <c r="H10" s="23">
        <v>1</v>
      </c>
      <c r="I10" s="23">
        <v>1</v>
      </c>
      <c r="J10" s="23">
        <v>0</v>
      </c>
      <c r="K10" s="23">
        <v>2.5</v>
      </c>
      <c r="L10" s="23">
        <v>0</v>
      </c>
      <c r="M10" s="23">
        <v>2.5</v>
      </c>
      <c r="N10" s="23">
        <v>2.5</v>
      </c>
      <c r="O10" s="23">
        <v>2.5</v>
      </c>
      <c r="P10" s="23">
        <v>1</v>
      </c>
      <c r="Q10" s="17">
        <f t="shared" si="0"/>
        <v>5.5</v>
      </c>
      <c r="R10" s="17">
        <f t="shared" si="1"/>
        <v>6</v>
      </c>
      <c r="S10" s="17">
        <f t="shared" si="5"/>
        <v>2.5</v>
      </c>
      <c r="T10" s="17">
        <f t="shared" si="2"/>
        <v>1</v>
      </c>
      <c r="U10" s="17">
        <v>0</v>
      </c>
      <c r="V10" s="17">
        <f t="shared" si="3"/>
        <v>15</v>
      </c>
      <c r="W10" s="24">
        <v>5</v>
      </c>
      <c r="X10" s="24">
        <v>10</v>
      </c>
      <c r="Y10" s="24">
        <v>4</v>
      </c>
    </row>
    <row r="11" spans="1:25" ht="15.75" customHeight="1">
      <c r="A11" s="19">
        <v>3</v>
      </c>
      <c r="B11" s="20" t="s">
        <v>42</v>
      </c>
      <c r="C11" s="21">
        <v>23110189</v>
      </c>
      <c r="D11" s="22" t="str">
        <f ca="1">IFERROR(__xludf.DUMMYFUNCTION("AI(""Fill an appropriate value for this cell based on the table context"")"),"CS3101")</f>
        <v>CS3101</v>
      </c>
      <c r="E11" s="23">
        <f t="shared" si="4"/>
        <v>12.5</v>
      </c>
      <c r="F11" s="23">
        <v>1</v>
      </c>
      <c r="G11" s="23">
        <v>1</v>
      </c>
      <c r="H11" s="23">
        <v>1</v>
      </c>
      <c r="I11" s="23">
        <v>0</v>
      </c>
      <c r="J11" s="23">
        <v>0</v>
      </c>
      <c r="K11" s="23">
        <v>2.5</v>
      </c>
      <c r="L11" s="23">
        <v>0</v>
      </c>
      <c r="M11" s="23">
        <v>2.5</v>
      </c>
      <c r="N11" s="23">
        <v>1</v>
      </c>
      <c r="O11" s="23">
        <v>2.5</v>
      </c>
      <c r="P11" s="23">
        <v>1</v>
      </c>
      <c r="Q11" s="17">
        <f t="shared" si="0"/>
        <v>4.5</v>
      </c>
      <c r="R11" s="17">
        <f t="shared" si="1"/>
        <v>4.5</v>
      </c>
      <c r="S11" s="17">
        <f t="shared" si="5"/>
        <v>2.5</v>
      </c>
      <c r="T11" s="17">
        <f t="shared" si="2"/>
        <v>1</v>
      </c>
      <c r="U11" s="17">
        <v>0</v>
      </c>
      <c r="V11" s="17">
        <f t="shared" si="3"/>
        <v>12.5</v>
      </c>
      <c r="W11" s="24">
        <v>5</v>
      </c>
      <c r="X11" s="24">
        <v>9</v>
      </c>
      <c r="Y11" s="24">
        <v>4</v>
      </c>
    </row>
    <row r="12" spans="1:25" ht="15.75" customHeight="1">
      <c r="A12" s="19">
        <v>4</v>
      </c>
      <c r="B12" s="20" t="s">
        <v>43</v>
      </c>
      <c r="C12" s="21">
        <v>23110190</v>
      </c>
      <c r="D12" s="22" t="str">
        <f ca="1">IFERROR(__xludf.DUMMYFUNCTION("AI(""Fill an appropriate value for this cell based on the table context"")"),"CS3101")</f>
        <v>CS3101</v>
      </c>
      <c r="E12" s="23">
        <f t="shared" si="4"/>
        <v>16</v>
      </c>
      <c r="F12" s="23">
        <v>1</v>
      </c>
      <c r="G12" s="23">
        <v>1</v>
      </c>
      <c r="H12" s="23">
        <v>1</v>
      </c>
      <c r="I12" s="23">
        <v>1</v>
      </c>
      <c r="J12" s="23">
        <v>0</v>
      </c>
      <c r="K12" s="23">
        <v>2.5</v>
      </c>
      <c r="L12" s="23">
        <v>0</v>
      </c>
      <c r="M12" s="23">
        <v>2.5</v>
      </c>
      <c r="N12" s="23">
        <v>2.5</v>
      </c>
      <c r="O12" s="23">
        <v>2.5</v>
      </c>
      <c r="P12" s="23">
        <v>2</v>
      </c>
      <c r="Q12" s="17">
        <f t="shared" si="0"/>
        <v>5.5</v>
      </c>
      <c r="R12" s="17">
        <f t="shared" si="1"/>
        <v>6</v>
      </c>
      <c r="S12" s="17">
        <f t="shared" si="5"/>
        <v>2.5</v>
      </c>
      <c r="T12" s="17">
        <f t="shared" si="2"/>
        <v>2</v>
      </c>
      <c r="U12" s="17">
        <v>0</v>
      </c>
      <c r="V12" s="17">
        <f t="shared" si="3"/>
        <v>16</v>
      </c>
      <c r="W12" s="24">
        <v>5</v>
      </c>
      <c r="X12" s="24">
        <v>10</v>
      </c>
      <c r="Y12" s="24">
        <v>5</v>
      </c>
    </row>
    <row r="13" spans="1:25" ht="15.75" customHeight="1">
      <c r="A13" s="19">
        <v>5</v>
      </c>
      <c r="B13" s="20" t="s">
        <v>44</v>
      </c>
      <c r="C13" s="21">
        <v>23110191</v>
      </c>
      <c r="D13" s="22" t="str">
        <f ca="1">IFERROR(__xludf.DUMMYFUNCTION("AI(""Fill an appropriate value for this cell based on the table context"")"),"CS3101")</f>
        <v>CS3101</v>
      </c>
      <c r="E13" s="23">
        <f t="shared" si="4"/>
        <v>16.5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  <c r="K13" s="23">
        <v>2.5</v>
      </c>
      <c r="L13" s="23">
        <v>0</v>
      </c>
      <c r="M13" s="23">
        <v>2.5</v>
      </c>
      <c r="N13" s="23">
        <v>2.5</v>
      </c>
      <c r="O13" s="23">
        <v>2.5</v>
      </c>
      <c r="P13" s="23">
        <v>1.5</v>
      </c>
      <c r="Q13" s="17">
        <f t="shared" si="0"/>
        <v>5.5</v>
      </c>
      <c r="R13" s="17">
        <f t="shared" si="1"/>
        <v>6</v>
      </c>
      <c r="S13" s="17">
        <f t="shared" si="5"/>
        <v>3.5</v>
      </c>
      <c r="T13" s="17">
        <f t="shared" si="2"/>
        <v>1.5</v>
      </c>
      <c r="U13" s="17">
        <v>0</v>
      </c>
      <c r="V13" s="17">
        <f t="shared" si="3"/>
        <v>16.5</v>
      </c>
      <c r="W13" s="24">
        <v>5</v>
      </c>
      <c r="X13" s="24">
        <v>9</v>
      </c>
      <c r="Y13" s="24">
        <v>4</v>
      </c>
    </row>
    <row r="14" spans="1:25" ht="15.75" customHeight="1">
      <c r="A14" s="19">
        <v>6</v>
      </c>
      <c r="B14" s="20" t="s">
        <v>45</v>
      </c>
      <c r="C14" s="21">
        <v>23110192</v>
      </c>
      <c r="D14" s="22" t="str">
        <f ca="1">IFERROR(__xludf.DUMMYFUNCTION("AI(""Fill an appropriate value for this cell based on the table context"")"),"CS3101")</f>
        <v>CS3101</v>
      </c>
      <c r="E14" s="23">
        <f t="shared" si="4"/>
        <v>13</v>
      </c>
      <c r="F14" s="23">
        <v>1</v>
      </c>
      <c r="G14" s="23">
        <v>0.5</v>
      </c>
      <c r="H14" s="23">
        <v>0.5</v>
      </c>
      <c r="I14" s="23">
        <v>0.5</v>
      </c>
      <c r="J14" s="23">
        <v>0.5</v>
      </c>
      <c r="K14" s="23">
        <v>1</v>
      </c>
      <c r="L14" s="23">
        <v>0.5</v>
      </c>
      <c r="M14" s="23">
        <v>2.5</v>
      </c>
      <c r="N14" s="23">
        <v>2.5</v>
      </c>
      <c r="O14" s="23">
        <v>2.5</v>
      </c>
      <c r="P14" s="23">
        <v>1</v>
      </c>
      <c r="Q14" s="17">
        <f t="shared" si="0"/>
        <v>3</v>
      </c>
      <c r="R14" s="17">
        <f t="shared" si="1"/>
        <v>6</v>
      </c>
      <c r="S14" s="17">
        <f t="shared" si="5"/>
        <v>3</v>
      </c>
      <c r="T14" s="17">
        <f t="shared" si="2"/>
        <v>1</v>
      </c>
      <c r="U14" s="17">
        <v>0</v>
      </c>
      <c r="V14" s="17">
        <f t="shared" si="3"/>
        <v>13</v>
      </c>
      <c r="W14" s="24">
        <v>5</v>
      </c>
      <c r="X14" s="24">
        <v>8</v>
      </c>
      <c r="Y14" s="24">
        <v>4</v>
      </c>
    </row>
    <row r="15" spans="1:25" ht="15.75" customHeight="1">
      <c r="A15" s="19">
        <v>7</v>
      </c>
      <c r="B15" s="20" t="s">
        <v>46</v>
      </c>
      <c r="C15" s="21">
        <v>23110193</v>
      </c>
      <c r="D15" s="22" t="str">
        <f ca="1">IFERROR(__xludf.DUMMYFUNCTION("AI(""Fill an appropriate value for this cell based on the table context"")"),"CS3101")</f>
        <v>CS3101</v>
      </c>
      <c r="E15" s="23">
        <f t="shared" si="4"/>
        <v>10.5</v>
      </c>
      <c r="F15" s="23">
        <v>1</v>
      </c>
      <c r="G15" s="23">
        <v>0</v>
      </c>
      <c r="H15" s="23">
        <v>0</v>
      </c>
      <c r="I15" s="23">
        <v>1</v>
      </c>
      <c r="J15" s="23">
        <v>0</v>
      </c>
      <c r="K15" s="23">
        <v>1</v>
      </c>
      <c r="L15" s="23">
        <v>1.5</v>
      </c>
      <c r="M15" s="23">
        <v>2.5</v>
      </c>
      <c r="N15" s="23">
        <v>1</v>
      </c>
      <c r="O15" s="23">
        <v>2.5</v>
      </c>
      <c r="P15" s="23">
        <v>0</v>
      </c>
      <c r="Q15" s="17">
        <f t="shared" si="0"/>
        <v>3</v>
      </c>
      <c r="R15" s="17">
        <f t="shared" si="1"/>
        <v>5</v>
      </c>
      <c r="S15" s="17">
        <f t="shared" si="5"/>
        <v>2.5</v>
      </c>
      <c r="T15" s="17">
        <f t="shared" si="2"/>
        <v>0</v>
      </c>
      <c r="U15" s="17">
        <v>0</v>
      </c>
      <c r="V15" s="17">
        <f t="shared" si="3"/>
        <v>10.5</v>
      </c>
      <c r="W15" s="24">
        <v>5</v>
      </c>
      <c r="X15" s="24">
        <v>8</v>
      </c>
      <c r="Y15" s="24">
        <v>4</v>
      </c>
    </row>
    <row r="16" spans="1:25" ht="15.75" customHeight="1">
      <c r="A16" s="19">
        <v>8</v>
      </c>
      <c r="B16" s="20" t="s">
        <v>47</v>
      </c>
      <c r="C16" s="21">
        <v>23110194</v>
      </c>
      <c r="D16" s="22" t="str">
        <f ca="1">IFERROR(__xludf.DUMMYFUNCTION("AI(""Fill an appropriate value for this cell based on the table context"")"),"CS3101")</f>
        <v>CS3101</v>
      </c>
      <c r="E16" s="23">
        <f t="shared" si="4"/>
        <v>13</v>
      </c>
      <c r="F16" s="23">
        <v>0</v>
      </c>
      <c r="G16" s="23">
        <v>1</v>
      </c>
      <c r="H16" s="23">
        <v>1</v>
      </c>
      <c r="I16" s="23">
        <v>1</v>
      </c>
      <c r="J16" s="23">
        <v>0</v>
      </c>
      <c r="K16" s="23">
        <v>2.5</v>
      </c>
      <c r="L16" s="23">
        <v>0</v>
      </c>
      <c r="M16" s="23">
        <v>2.5</v>
      </c>
      <c r="N16" s="23">
        <v>2.5</v>
      </c>
      <c r="O16" s="23">
        <v>2.5</v>
      </c>
      <c r="P16" s="23">
        <v>0</v>
      </c>
      <c r="Q16" s="17">
        <f t="shared" si="0"/>
        <v>4.5</v>
      </c>
      <c r="R16" s="17">
        <f t="shared" si="1"/>
        <v>6</v>
      </c>
      <c r="S16" s="17">
        <f t="shared" si="5"/>
        <v>2.5</v>
      </c>
      <c r="T16" s="17">
        <f t="shared" si="2"/>
        <v>0</v>
      </c>
      <c r="U16" s="17">
        <v>0</v>
      </c>
      <c r="V16" s="17">
        <f t="shared" si="3"/>
        <v>13</v>
      </c>
      <c r="W16" s="24">
        <v>5</v>
      </c>
      <c r="X16" s="24">
        <v>9</v>
      </c>
      <c r="Y16" s="24">
        <v>4</v>
      </c>
    </row>
    <row r="17" spans="1:25" ht="15.75" customHeight="1">
      <c r="A17" s="19">
        <v>9</v>
      </c>
      <c r="B17" s="20" t="s">
        <v>48</v>
      </c>
      <c r="C17" s="21">
        <v>23110195</v>
      </c>
      <c r="D17" s="22" t="str">
        <f ca="1">IFERROR(__xludf.DUMMYFUNCTION("AI(""Fill an appropriate value for this cell based on the table context"")"),"CS3101")</f>
        <v>CS3101</v>
      </c>
      <c r="E17" s="23">
        <f t="shared" si="4"/>
        <v>16.5</v>
      </c>
      <c r="F17" s="23">
        <v>1</v>
      </c>
      <c r="G17" s="23">
        <v>1</v>
      </c>
      <c r="H17" s="23">
        <v>0</v>
      </c>
      <c r="I17" s="23">
        <v>1</v>
      </c>
      <c r="J17" s="23">
        <v>1</v>
      </c>
      <c r="K17" s="23">
        <v>2.5</v>
      </c>
      <c r="L17" s="23">
        <v>0</v>
      </c>
      <c r="M17" s="23">
        <v>2.5</v>
      </c>
      <c r="N17" s="23">
        <v>2.5</v>
      </c>
      <c r="O17" s="23">
        <v>2.5</v>
      </c>
      <c r="P17" s="23">
        <v>2.5</v>
      </c>
      <c r="Q17" s="17">
        <f t="shared" si="0"/>
        <v>5.5</v>
      </c>
      <c r="R17" s="17">
        <f t="shared" si="1"/>
        <v>5</v>
      </c>
      <c r="S17" s="17">
        <f t="shared" si="5"/>
        <v>3.5</v>
      </c>
      <c r="T17" s="17">
        <f t="shared" si="2"/>
        <v>2.5</v>
      </c>
      <c r="U17" s="17">
        <v>0</v>
      </c>
      <c r="V17" s="17">
        <f t="shared" si="3"/>
        <v>16.5</v>
      </c>
      <c r="W17" s="24">
        <v>5</v>
      </c>
      <c r="X17" s="24">
        <v>9</v>
      </c>
      <c r="Y17" s="24">
        <v>5</v>
      </c>
    </row>
    <row r="18" spans="1:25" ht="15.75" customHeight="1">
      <c r="A18" s="19">
        <v>10</v>
      </c>
      <c r="B18" s="20" t="s">
        <v>49</v>
      </c>
      <c r="C18" s="21">
        <v>23110197</v>
      </c>
      <c r="D18" s="22" t="str">
        <f ca="1">IFERROR(__xludf.DUMMYFUNCTION("AI(""Fill an appropriate value for this cell based on the table context"")"),"CS3101")</f>
        <v>CS3101</v>
      </c>
      <c r="E18" s="23">
        <f t="shared" si="4"/>
        <v>7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1</v>
      </c>
      <c r="N18" s="23">
        <v>1.5</v>
      </c>
      <c r="O18" s="23">
        <v>2.5</v>
      </c>
      <c r="P18" s="23"/>
      <c r="Q18" s="17">
        <f t="shared" si="0"/>
        <v>2</v>
      </c>
      <c r="R18" s="17">
        <f t="shared" si="1"/>
        <v>2.5</v>
      </c>
      <c r="S18" s="17">
        <f t="shared" si="5"/>
        <v>2.5</v>
      </c>
      <c r="T18" s="17">
        <f t="shared" si="2"/>
        <v>0</v>
      </c>
      <c r="U18" s="17">
        <v>0</v>
      </c>
      <c r="V18" s="17">
        <f t="shared" si="3"/>
        <v>7</v>
      </c>
      <c r="W18" s="24">
        <v>5</v>
      </c>
      <c r="X18" s="24">
        <v>8</v>
      </c>
      <c r="Y18" s="24">
        <v>5</v>
      </c>
    </row>
    <row r="19" spans="1:25" ht="15.75" customHeight="1">
      <c r="A19" s="19">
        <v>11</v>
      </c>
      <c r="B19" s="20" t="s">
        <v>50</v>
      </c>
      <c r="C19" s="21">
        <v>23110198</v>
      </c>
      <c r="D19" s="22" t="str">
        <f ca="1">IFERROR(__xludf.DUMMYFUNCTION("AI(""Fill an appropriate value for this cell based on the table context"")"),"CS3101")</f>
        <v>CS3101</v>
      </c>
      <c r="E19" s="23">
        <f t="shared" si="4"/>
        <v>15</v>
      </c>
      <c r="F19" s="23">
        <v>1</v>
      </c>
      <c r="G19" s="23">
        <v>1</v>
      </c>
      <c r="H19" s="23">
        <v>0</v>
      </c>
      <c r="I19" s="23">
        <v>1</v>
      </c>
      <c r="J19" s="23">
        <v>1</v>
      </c>
      <c r="K19" s="23">
        <v>2.5</v>
      </c>
      <c r="L19" s="23">
        <v>0</v>
      </c>
      <c r="M19" s="23">
        <v>2.5</v>
      </c>
      <c r="N19" s="23">
        <v>2.5</v>
      </c>
      <c r="O19" s="23">
        <v>2</v>
      </c>
      <c r="P19" s="23">
        <v>1.5</v>
      </c>
      <c r="Q19" s="17">
        <f t="shared" si="0"/>
        <v>5.5</v>
      </c>
      <c r="R19" s="17">
        <f t="shared" si="1"/>
        <v>5</v>
      </c>
      <c r="S19" s="17">
        <f t="shared" si="5"/>
        <v>3</v>
      </c>
      <c r="T19" s="17">
        <f t="shared" si="2"/>
        <v>1.5</v>
      </c>
      <c r="U19" s="17">
        <v>0</v>
      </c>
      <c r="V19" s="17">
        <f t="shared" si="3"/>
        <v>15</v>
      </c>
      <c r="W19" s="24">
        <v>5</v>
      </c>
      <c r="X19" s="24">
        <v>9</v>
      </c>
      <c r="Y19" s="24">
        <v>5</v>
      </c>
    </row>
    <row r="20" spans="1:25" ht="15.75" customHeight="1">
      <c r="A20" s="19">
        <v>12</v>
      </c>
      <c r="B20" s="20" t="s">
        <v>51</v>
      </c>
      <c r="C20" s="21">
        <v>23110199</v>
      </c>
      <c r="D20" s="22" t="str">
        <f ca="1">IFERROR(__xludf.DUMMYFUNCTION("AI(""Fill an appropriate value for this cell based on the table context"")"),"CS3101")</f>
        <v>CS3101</v>
      </c>
      <c r="E20" s="23">
        <f t="shared" si="4"/>
        <v>9</v>
      </c>
      <c r="F20" s="23">
        <v>1</v>
      </c>
      <c r="G20" s="23">
        <v>1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2.5</v>
      </c>
      <c r="N20" s="23">
        <v>2.5</v>
      </c>
      <c r="O20" s="23">
        <v>1.5</v>
      </c>
      <c r="P20" s="23">
        <v>0.5</v>
      </c>
      <c r="Q20" s="17">
        <f t="shared" si="0"/>
        <v>2</v>
      </c>
      <c r="R20" s="17">
        <f t="shared" si="1"/>
        <v>5</v>
      </c>
      <c r="S20" s="17">
        <f t="shared" si="5"/>
        <v>1.5</v>
      </c>
      <c r="T20" s="17">
        <f t="shared" si="2"/>
        <v>0.5</v>
      </c>
      <c r="U20" s="17">
        <v>0</v>
      </c>
      <c r="V20" s="17">
        <f t="shared" si="3"/>
        <v>9</v>
      </c>
      <c r="W20" s="24">
        <v>5</v>
      </c>
      <c r="X20" s="24">
        <v>8</v>
      </c>
      <c r="Y20" s="24">
        <v>4</v>
      </c>
    </row>
    <row r="21" spans="1:25" ht="15.75" customHeight="1">
      <c r="A21" s="19">
        <v>13</v>
      </c>
      <c r="B21" s="20" t="s">
        <v>52</v>
      </c>
      <c r="C21" s="21">
        <v>23110200</v>
      </c>
      <c r="D21" s="22" t="str">
        <f ca="1">IFERROR(__xludf.DUMMYFUNCTION("AI(""Fill an appropriate value for this cell based on the table context"")"),"CS3101")</f>
        <v>CS3101</v>
      </c>
      <c r="E21" s="23">
        <f t="shared" si="4"/>
        <v>16</v>
      </c>
      <c r="F21" s="23">
        <v>1</v>
      </c>
      <c r="G21" s="23">
        <v>1</v>
      </c>
      <c r="H21" s="23">
        <v>1</v>
      </c>
      <c r="I21" s="23">
        <v>1</v>
      </c>
      <c r="J21" s="23">
        <v>1</v>
      </c>
      <c r="K21" s="23">
        <v>2.5</v>
      </c>
      <c r="L21" s="23">
        <v>0</v>
      </c>
      <c r="M21" s="23">
        <v>2.5</v>
      </c>
      <c r="N21" s="23">
        <v>2.5</v>
      </c>
      <c r="O21" s="23">
        <v>2.5</v>
      </c>
      <c r="P21" s="23">
        <v>1</v>
      </c>
      <c r="Q21" s="17">
        <f t="shared" si="0"/>
        <v>5.5</v>
      </c>
      <c r="R21" s="17">
        <f t="shared" si="1"/>
        <v>6</v>
      </c>
      <c r="S21" s="17">
        <f t="shared" si="5"/>
        <v>3.5</v>
      </c>
      <c r="T21" s="17">
        <f t="shared" si="2"/>
        <v>1</v>
      </c>
      <c r="U21" s="17">
        <v>0</v>
      </c>
      <c r="V21" s="17">
        <f t="shared" si="3"/>
        <v>16</v>
      </c>
      <c r="W21" s="24">
        <v>5</v>
      </c>
      <c r="X21" s="24">
        <v>10</v>
      </c>
      <c r="Y21" s="24">
        <v>4</v>
      </c>
    </row>
    <row r="22" spans="1:25" ht="15.75" customHeight="1">
      <c r="A22" s="19">
        <v>14</v>
      </c>
      <c r="B22" s="20" t="s">
        <v>53</v>
      </c>
      <c r="C22" s="21">
        <v>23110201</v>
      </c>
      <c r="D22" s="22" t="str">
        <f ca="1">IFERROR(__xludf.DUMMYFUNCTION("AI(""Fill an appropriate value for this cell based on the table context"")"),"CS3101")</f>
        <v>CS3101</v>
      </c>
      <c r="E22" s="23">
        <f t="shared" si="4"/>
        <v>16.5</v>
      </c>
      <c r="F22" s="23">
        <v>1</v>
      </c>
      <c r="G22" s="23">
        <v>1</v>
      </c>
      <c r="H22" s="23">
        <v>1</v>
      </c>
      <c r="I22" s="23">
        <v>1</v>
      </c>
      <c r="J22" s="23">
        <v>0</v>
      </c>
      <c r="K22" s="23">
        <v>2.5</v>
      </c>
      <c r="L22" s="23">
        <v>0</v>
      </c>
      <c r="M22" s="23">
        <v>2.5</v>
      </c>
      <c r="N22" s="23">
        <v>2.5</v>
      </c>
      <c r="O22" s="23">
        <v>2.5</v>
      </c>
      <c r="P22" s="23">
        <v>2.5</v>
      </c>
      <c r="Q22" s="17">
        <f t="shared" si="0"/>
        <v>5.5</v>
      </c>
      <c r="R22" s="17">
        <f t="shared" si="1"/>
        <v>6</v>
      </c>
      <c r="S22" s="17">
        <f t="shared" si="5"/>
        <v>2.5</v>
      </c>
      <c r="T22" s="17">
        <f t="shared" si="2"/>
        <v>2.5</v>
      </c>
      <c r="U22" s="17">
        <v>0</v>
      </c>
      <c r="V22" s="17">
        <f t="shared" si="3"/>
        <v>16.5</v>
      </c>
      <c r="W22" s="24">
        <v>5</v>
      </c>
      <c r="X22" s="24">
        <v>10</v>
      </c>
      <c r="Y22" s="24">
        <v>5</v>
      </c>
    </row>
    <row r="23" spans="1:25" ht="15.75" customHeight="1">
      <c r="A23" s="19">
        <v>15</v>
      </c>
      <c r="B23" s="20" t="s">
        <v>54</v>
      </c>
      <c r="C23" s="21">
        <v>23110202</v>
      </c>
      <c r="D23" s="22" t="str">
        <f ca="1">IFERROR(__xludf.DUMMYFUNCTION("AI(""Fill an appropriate value for this cell based on the table context"")"),"CS3101")</f>
        <v>CS3101</v>
      </c>
      <c r="E23" s="23">
        <f t="shared" si="4"/>
        <v>15</v>
      </c>
      <c r="F23" s="23">
        <v>1</v>
      </c>
      <c r="G23" s="23">
        <v>1</v>
      </c>
      <c r="H23" s="23">
        <v>1</v>
      </c>
      <c r="I23" s="23">
        <v>1</v>
      </c>
      <c r="J23" s="23">
        <v>0</v>
      </c>
      <c r="K23" s="23">
        <v>2.5</v>
      </c>
      <c r="L23" s="23">
        <v>1</v>
      </c>
      <c r="M23" s="23">
        <v>2.5</v>
      </c>
      <c r="N23" s="23">
        <v>2.5</v>
      </c>
      <c r="O23" s="23">
        <v>2.5</v>
      </c>
      <c r="P23" s="23">
        <v>0</v>
      </c>
      <c r="Q23" s="17">
        <f t="shared" si="0"/>
        <v>5.5</v>
      </c>
      <c r="R23" s="17">
        <f t="shared" si="1"/>
        <v>7</v>
      </c>
      <c r="S23" s="17">
        <f t="shared" si="5"/>
        <v>2.5</v>
      </c>
      <c r="T23" s="17">
        <f t="shared" si="2"/>
        <v>0</v>
      </c>
      <c r="U23" s="17">
        <v>0</v>
      </c>
      <c r="V23" s="17">
        <f t="shared" si="3"/>
        <v>15</v>
      </c>
      <c r="W23" s="24">
        <v>5</v>
      </c>
      <c r="X23" s="24">
        <v>10</v>
      </c>
      <c r="Y23" s="24">
        <v>4</v>
      </c>
    </row>
    <row r="24" spans="1:25" ht="15.75" customHeight="1">
      <c r="A24" s="19">
        <v>16</v>
      </c>
      <c r="B24" s="20" t="s">
        <v>55</v>
      </c>
      <c r="C24" s="21">
        <v>23110203</v>
      </c>
      <c r="D24" s="22" t="str">
        <f ca="1">IFERROR(__xludf.DUMMYFUNCTION("AI(""Fill an appropriate value for this cell based on the table context"")"),"CS3101")</f>
        <v>CS3101</v>
      </c>
      <c r="E24" s="23">
        <f t="shared" si="4"/>
        <v>11.5</v>
      </c>
      <c r="F24" s="23">
        <v>1</v>
      </c>
      <c r="G24" s="23">
        <v>0</v>
      </c>
      <c r="H24" s="23">
        <v>1</v>
      </c>
      <c r="I24" s="23">
        <v>1</v>
      </c>
      <c r="J24" s="23">
        <v>0</v>
      </c>
      <c r="K24" s="23">
        <v>2</v>
      </c>
      <c r="L24" s="23">
        <v>0</v>
      </c>
      <c r="M24" s="23">
        <v>2.5</v>
      </c>
      <c r="N24" s="23">
        <v>1.5</v>
      </c>
      <c r="O24" s="23">
        <v>2.5</v>
      </c>
      <c r="P24" s="23">
        <v>0</v>
      </c>
      <c r="Q24" s="17">
        <f t="shared" si="0"/>
        <v>4</v>
      </c>
      <c r="R24" s="17">
        <f t="shared" si="1"/>
        <v>5</v>
      </c>
      <c r="S24" s="17">
        <f t="shared" si="5"/>
        <v>2.5</v>
      </c>
      <c r="T24" s="17">
        <f t="shared" si="2"/>
        <v>0</v>
      </c>
      <c r="U24" s="17">
        <v>0</v>
      </c>
      <c r="V24" s="17">
        <f t="shared" si="3"/>
        <v>11.5</v>
      </c>
      <c r="W24" s="24">
        <v>5</v>
      </c>
      <c r="X24" s="24">
        <v>8</v>
      </c>
      <c r="Y24" s="24">
        <v>4</v>
      </c>
    </row>
    <row r="25" spans="1:25" ht="15.75" customHeight="1">
      <c r="A25" s="19">
        <v>17</v>
      </c>
      <c r="B25" s="20" t="s">
        <v>56</v>
      </c>
      <c r="C25" s="21">
        <v>23110204</v>
      </c>
      <c r="D25" s="22" t="str">
        <f ca="1">IFERROR(__xludf.DUMMYFUNCTION("AI(""Fill an appropriate value for this cell based on the table context"")"),"CS3101")</f>
        <v>CS3101</v>
      </c>
      <c r="E25" s="23">
        <f t="shared" si="4"/>
        <v>14</v>
      </c>
      <c r="F25" s="23">
        <v>1</v>
      </c>
      <c r="G25" s="23">
        <v>1</v>
      </c>
      <c r="H25" s="23">
        <v>1</v>
      </c>
      <c r="I25" s="23">
        <v>0</v>
      </c>
      <c r="J25" s="23">
        <v>0</v>
      </c>
      <c r="K25" s="23">
        <v>2.5</v>
      </c>
      <c r="L25" s="23">
        <v>0</v>
      </c>
      <c r="M25" s="23">
        <v>2.5</v>
      </c>
      <c r="N25" s="23">
        <v>2</v>
      </c>
      <c r="O25" s="23">
        <v>2.5</v>
      </c>
      <c r="P25" s="23">
        <v>1.5</v>
      </c>
      <c r="Q25" s="17">
        <f t="shared" si="0"/>
        <v>4.5</v>
      </c>
      <c r="R25" s="17">
        <f t="shared" si="1"/>
        <v>5.5</v>
      </c>
      <c r="S25" s="17">
        <f t="shared" si="5"/>
        <v>2.5</v>
      </c>
      <c r="T25" s="17">
        <f t="shared" si="2"/>
        <v>1.5</v>
      </c>
      <c r="U25" s="17">
        <v>0</v>
      </c>
      <c r="V25" s="17">
        <f t="shared" si="3"/>
        <v>14</v>
      </c>
      <c r="W25" s="24">
        <v>5</v>
      </c>
      <c r="X25" s="24">
        <v>10</v>
      </c>
      <c r="Y25" s="24">
        <v>5</v>
      </c>
    </row>
    <row r="26" spans="1:25" ht="15.75" customHeight="1">
      <c r="A26" s="19">
        <v>18</v>
      </c>
      <c r="B26" s="20" t="s">
        <v>57</v>
      </c>
      <c r="C26" s="21">
        <v>23110205</v>
      </c>
      <c r="D26" s="22" t="str">
        <f ca="1">IFERROR(__xludf.DUMMYFUNCTION("AI(""Fill an appropriate value for this cell based on the table context"")"),"CS3101")</f>
        <v>CS3101</v>
      </c>
      <c r="E26" s="23">
        <f t="shared" si="4"/>
        <v>15</v>
      </c>
      <c r="F26" s="23">
        <v>1</v>
      </c>
      <c r="G26" s="23">
        <v>1</v>
      </c>
      <c r="H26" s="23">
        <v>0.5</v>
      </c>
      <c r="I26" s="23">
        <v>1</v>
      </c>
      <c r="J26" s="23">
        <v>0</v>
      </c>
      <c r="K26" s="23">
        <v>2.5</v>
      </c>
      <c r="L26" s="23">
        <v>0</v>
      </c>
      <c r="M26" s="23">
        <v>2.5</v>
      </c>
      <c r="N26" s="23">
        <v>2.5</v>
      </c>
      <c r="O26" s="23">
        <v>2.5</v>
      </c>
      <c r="P26" s="23">
        <v>1.5</v>
      </c>
      <c r="Q26" s="17">
        <f t="shared" si="0"/>
        <v>5.5</v>
      </c>
      <c r="R26" s="17">
        <f t="shared" si="1"/>
        <v>5.5</v>
      </c>
      <c r="S26" s="17">
        <f t="shared" si="5"/>
        <v>2.5</v>
      </c>
      <c r="T26" s="17">
        <f t="shared" si="2"/>
        <v>1.5</v>
      </c>
      <c r="U26" s="17">
        <v>0</v>
      </c>
      <c r="V26" s="17">
        <f t="shared" si="3"/>
        <v>15</v>
      </c>
      <c r="W26" s="24">
        <v>5</v>
      </c>
      <c r="X26" s="24">
        <v>8</v>
      </c>
      <c r="Y26" s="24">
        <v>3</v>
      </c>
    </row>
    <row r="27" spans="1:25" ht="15.75" customHeight="1">
      <c r="A27" s="19">
        <v>19</v>
      </c>
      <c r="B27" s="20" t="s">
        <v>58</v>
      </c>
      <c r="C27" s="21">
        <v>23110206</v>
      </c>
      <c r="D27" s="22" t="str">
        <f ca="1">IFERROR(__xludf.DUMMYFUNCTION("AI(""Fill an appropriate value for this cell based on the table context"")"),"CS3101")</f>
        <v>CS3101</v>
      </c>
      <c r="E27" s="23">
        <f t="shared" si="4"/>
        <v>15.5</v>
      </c>
      <c r="F27" s="23">
        <v>1</v>
      </c>
      <c r="G27" s="23">
        <v>1</v>
      </c>
      <c r="H27" s="23">
        <v>1</v>
      </c>
      <c r="I27" s="23">
        <v>1</v>
      </c>
      <c r="J27" s="23">
        <v>0</v>
      </c>
      <c r="K27" s="23">
        <v>2.5</v>
      </c>
      <c r="L27" s="23">
        <v>1.5</v>
      </c>
      <c r="M27" s="23">
        <v>2.5</v>
      </c>
      <c r="N27" s="23">
        <v>2.5</v>
      </c>
      <c r="O27" s="23">
        <v>2.5</v>
      </c>
      <c r="P27" s="23">
        <v>0</v>
      </c>
      <c r="Q27" s="17">
        <f t="shared" si="0"/>
        <v>5.5</v>
      </c>
      <c r="R27" s="17">
        <f t="shared" si="1"/>
        <v>7.5</v>
      </c>
      <c r="S27" s="17">
        <f t="shared" si="5"/>
        <v>2.5</v>
      </c>
      <c r="T27" s="17">
        <f t="shared" si="2"/>
        <v>0</v>
      </c>
      <c r="U27" s="17">
        <v>0</v>
      </c>
      <c r="V27" s="17">
        <f t="shared" si="3"/>
        <v>15.5</v>
      </c>
      <c r="W27" s="24">
        <v>5</v>
      </c>
      <c r="X27" s="24">
        <v>10</v>
      </c>
      <c r="Y27" s="24">
        <v>4</v>
      </c>
    </row>
    <row r="28" spans="1:25" ht="14.4">
      <c r="A28" s="19">
        <v>20</v>
      </c>
      <c r="B28" s="20" t="s">
        <v>59</v>
      </c>
      <c r="C28" s="21">
        <v>23110207</v>
      </c>
      <c r="D28" s="22" t="str">
        <f ca="1">IFERROR(__xludf.DUMMYFUNCTION("AI(""Fill an appropriate value for this cell based on the table context"")"),"CS3101")</f>
        <v>CS3101</v>
      </c>
      <c r="E28" s="23">
        <f t="shared" si="4"/>
        <v>11</v>
      </c>
      <c r="F28" s="23">
        <v>1</v>
      </c>
      <c r="G28" s="23">
        <v>1</v>
      </c>
      <c r="H28" s="23">
        <v>0</v>
      </c>
      <c r="I28" s="23">
        <v>0</v>
      </c>
      <c r="J28" s="23">
        <v>0</v>
      </c>
      <c r="K28" s="23">
        <v>2.5</v>
      </c>
      <c r="L28" s="23">
        <v>0</v>
      </c>
      <c r="M28" s="23">
        <v>2</v>
      </c>
      <c r="N28" s="23">
        <v>1.5</v>
      </c>
      <c r="O28" s="23">
        <v>2.5</v>
      </c>
      <c r="P28" s="23">
        <v>0.5</v>
      </c>
      <c r="Q28" s="17">
        <f t="shared" si="0"/>
        <v>4.5</v>
      </c>
      <c r="R28" s="17">
        <f t="shared" si="1"/>
        <v>3.5</v>
      </c>
      <c r="S28" s="17">
        <f t="shared" si="5"/>
        <v>2.5</v>
      </c>
      <c r="T28" s="17">
        <f t="shared" si="2"/>
        <v>0.5</v>
      </c>
      <c r="U28" s="17">
        <v>0</v>
      </c>
      <c r="V28" s="17">
        <f t="shared" si="3"/>
        <v>11</v>
      </c>
      <c r="W28" s="24">
        <v>5</v>
      </c>
      <c r="X28" s="24">
        <v>8</v>
      </c>
      <c r="Y28" s="24">
        <v>4</v>
      </c>
    </row>
    <row r="29" spans="1:25" ht="14.4">
      <c r="A29" s="19">
        <v>21</v>
      </c>
      <c r="B29" s="20" t="s">
        <v>60</v>
      </c>
      <c r="C29" s="21">
        <v>23110208</v>
      </c>
      <c r="D29" s="22" t="str">
        <f ca="1">IFERROR(__xludf.DUMMYFUNCTION("AI(""Fill an appropriate value for this cell based on the table context"")"),"CS3101")</f>
        <v>CS3101</v>
      </c>
      <c r="E29" s="23">
        <f t="shared" si="4"/>
        <v>15</v>
      </c>
      <c r="F29" s="23">
        <v>1</v>
      </c>
      <c r="G29" s="23">
        <v>1</v>
      </c>
      <c r="H29" s="23">
        <v>0.5</v>
      </c>
      <c r="I29" s="23">
        <v>1</v>
      </c>
      <c r="J29" s="23">
        <v>1</v>
      </c>
      <c r="K29" s="23">
        <v>2.5</v>
      </c>
      <c r="L29" s="23">
        <v>0</v>
      </c>
      <c r="M29" s="23">
        <v>2.5</v>
      </c>
      <c r="N29" s="23">
        <v>2.5</v>
      </c>
      <c r="O29" s="23">
        <v>2</v>
      </c>
      <c r="P29" s="23">
        <v>1</v>
      </c>
      <c r="Q29" s="17">
        <f t="shared" si="0"/>
        <v>5.5</v>
      </c>
      <c r="R29" s="17">
        <f t="shared" si="1"/>
        <v>5.5</v>
      </c>
      <c r="S29" s="17">
        <f t="shared" si="5"/>
        <v>3</v>
      </c>
      <c r="T29" s="17">
        <f t="shared" si="2"/>
        <v>1</v>
      </c>
      <c r="U29" s="17">
        <v>0</v>
      </c>
      <c r="V29" s="17">
        <f t="shared" si="3"/>
        <v>15</v>
      </c>
      <c r="W29" s="24">
        <v>5</v>
      </c>
      <c r="X29" s="24">
        <v>10</v>
      </c>
      <c r="Y29" s="24">
        <v>5</v>
      </c>
    </row>
    <row r="30" spans="1:25" ht="14.4">
      <c r="A30" s="19">
        <v>22</v>
      </c>
      <c r="B30" s="20" t="s">
        <v>61</v>
      </c>
      <c r="C30" s="21">
        <v>23110209</v>
      </c>
      <c r="D30" s="22" t="str">
        <f ca="1">IFERROR(__xludf.DUMMYFUNCTION("AI(""Fill an appropriate value for this cell based on the table context"")"),"CS3101")</f>
        <v>CS3101</v>
      </c>
      <c r="E30" s="23">
        <f t="shared" si="4"/>
        <v>15.5</v>
      </c>
      <c r="F30" s="23">
        <v>1</v>
      </c>
      <c r="G30" s="23">
        <v>1</v>
      </c>
      <c r="H30" s="23">
        <v>1</v>
      </c>
      <c r="I30" s="23">
        <v>1</v>
      </c>
      <c r="J30" s="23">
        <v>1</v>
      </c>
      <c r="K30" s="23">
        <v>2</v>
      </c>
      <c r="L30" s="23">
        <v>0</v>
      </c>
      <c r="M30" s="23">
        <v>2.5</v>
      </c>
      <c r="N30" s="23">
        <v>2</v>
      </c>
      <c r="O30" s="23">
        <v>2.5</v>
      </c>
      <c r="P30" s="23">
        <v>1.5</v>
      </c>
      <c r="Q30" s="17">
        <f t="shared" si="0"/>
        <v>5</v>
      </c>
      <c r="R30" s="17">
        <f t="shared" si="1"/>
        <v>5.5</v>
      </c>
      <c r="S30" s="17">
        <f t="shared" si="5"/>
        <v>3.5</v>
      </c>
      <c r="T30" s="17">
        <f t="shared" si="2"/>
        <v>1.5</v>
      </c>
      <c r="U30" s="17">
        <v>0</v>
      </c>
      <c r="V30" s="17">
        <f t="shared" si="3"/>
        <v>15.5</v>
      </c>
      <c r="W30" s="24">
        <v>5</v>
      </c>
      <c r="X30" s="24">
        <v>10</v>
      </c>
      <c r="Y30" s="24">
        <v>5</v>
      </c>
    </row>
    <row r="31" spans="1:25" ht="14.4">
      <c r="A31" s="19">
        <v>23</v>
      </c>
      <c r="B31" s="20" t="s">
        <v>62</v>
      </c>
      <c r="C31" s="21">
        <v>23110210</v>
      </c>
      <c r="D31" s="22" t="str">
        <f ca="1">IFERROR(__xludf.DUMMYFUNCTION("AI(""Fill an appropriate value for this cell based on the table context"")"),"CS3101")</f>
        <v>CS3101</v>
      </c>
      <c r="E31" s="23">
        <f t="shared" si="4"/>
        <v>4.5</v>
      </c>
      <c r="F31" s="23">
        <v>0</v>
      </c>
      <c r="G31" s="23">
        <v>1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1.5</v>
      </c>
      <c r="N31" s="23">
        <v>0</v>
      </c>
      <c r="O31" s="23">
        <v>2</v>
      </c>
      <c r="P31" s="23">
        <v>0</v>
      </c>
      <c r="Q31" s="17">
        <f t="shared" si="0"/>
        <v>1</v>
      </c>
      <c r="R31" s="17">
        <f t="shared" si="1"/>
        <v>1.5</v>
      </c>
      <c r="S31" s="17">
        <f t="shared" si="5"/>
        <v>2</v>
      </c>
      <c r="T31" s="17">
        <f t="shared" si="2"/>
        <v>0</v>
      </c>
      <c r="U31" s="17">
        <v>0</v>
      </c>
      <c r="V31" s="17">
        <f t="shared" si="3"/>
        <v>4.5</v>
      </c>
      <c r="W31" s="24">
        <v>5</v>
      </c>
      <c r="X31" s="24">
        <v>8</v>
      </c>
      <c r="Y31" s="24">
        <v>5</v>
      </c>
    </row>
    <row r="32" spans="1:25" ht="14.4">
      <c r="A32" s="19">
        <v>24</v>
      </c>
      <c r="B32" s="20" t="s">
        <v>63</v>
      </c>
      <c r="C32" s="21">
        <v>23110211</v>
      </c>
      <c r="D32" s="22" t="str">
        <f ca="1">IFERROR(__xludf.DUMMYFUNCTION("AI(""Fill an appropriate value for this cell based on the table context"")"),"CS3101")</f>
        <v>CS3101</v>
      </c>
      <c r="E32" s="23">
        <f t="shared" si="4"/>
        <v>8.5</v>
      </c>
      <c r="F32" s="23">
        <v>1</v>
      </c>
      <c r="G32" s="23">
        <v>1</v>
      </c>
      <c r="H32" s="23">
        <v>1</v>
      </c>
      <c r="I32" s="23">
        <v>0</v>
      </c>
      <c r="J32" s="23">
        <v>0</v>
      </c>
      <c r="K32" s="23">
        <v>0</v>
      </c>
      <c r="L32" s="23">
        <v>0</v>
      </c>
      <c r="M32" s="23">
        <v>2</v>
      </c>
      <c r="N32" s="23">
        <v>0</v>
      </c>
      <c r="O32" s="23">
        <v>2.5</v>
      </c>
      <c r="P32" s="23">
        <v>1</v>
      </c>
      <c r="Q32" s="17">
        <f t="shared" si="0"/>
        <v>2</v>
      </c>
      <c r="R32" s="17">
        <f t="shared" si="1"/>
        <v>3</v>
      </c>
      <c r="S32" s="17">
        <f t="shared" si="5"/>
        <v>2.5</v>
      </c>
      <c r="T32" s="17">
        <f t="shared" si="2"/>
        <v>1</v>
      </c>
      <c r="U32" s="17">
        <v>0</v>
      </c>
      <c r="V32" s="17">
        <f t="shared" si="3"/>
        <v>8.5</v>
      </c>
      <c r="W32" s="24">
        <v>5</v>
      </c>
      <c r="X32" s="24">
        <v>8</v>
      </c>
      <c r="Y32" s="24">
        <v>3</v>
      </c>
    </row>
    <row r="33" spans="1:25" ht="14.4">
      <c r="A33" s="19">
        <v>25</v>
      </c>
      <c r="B33" s="25" t="s">
        <v>64</v>
      </c>
      <c r="C33" s="21">
        <v>23110212</v>
      </c>
      <c r="D33" s="22" t="str">
        <f ca="1">IFERROR(__xludf.DUMMYFUNCTION("AI(""Fill an appropriate value for this cell based on the table context"")"),"CS3101")</f>
        <v>CS3101</v>
      </c>
      <c r="E33" s="23">
        <f t="shared" si="4"/>
        <v>20</v>
      </c>
      <c r="F33" s="23">
        <v>1</v>
      </c>
      <c r="G33" s="23">
        <v>1</v>
      </c>
      <c r="H33" s="23">
        <v>1</v>
      </c>
      <c r="I33" s="23">
        <v>1</v>
      </c>
      <c r="J33" s="23">
        <v>1</v>
      </c>
      <c r="K33" s="23">
        <v>2.5</v>
      </c>
      <c r="L33" s="23">
        <v>2.5</v>
      </c>
      <c r="M33" s="23">
        <v>2.5</v>
      </c>
      <c r="N33" s="23">
        <v>2.5</v>
      </c>
      <c r="O33" s="23">
        <v>2.5</v>
      </c>
      <c r="P33" s="23">
        <v>2.5</v>
      </c>
      <c r="Q33" s="17">
        <f t="shared" si="0"/>
        <v>5.5</v>
      </c>
      <c r="R33" s="17">
        <f t="shared" si="1"/>
        <v>8.5</v>
      </c>
      <c r="S33" s="17">
        <f t="shared" si="5"/>
        <v>3.5</v>
      </c>
      <c r="T33" s="17">
        <f t="shared" si="2"/>
        <v>2.5</v>
      </c>
      <c r="U33" s="17">
        <v>0</v>
      </c>
      <c r="V33" s="17">
        <f t="shared" si="3"/>
        <v>20</v>
      </c>
      <c r="W33" s="24">
        <v>5</v>
      </c>
      <c r="X33" s="24">
        <v>10</v>
      </c>
      <c r="Y33" s="24">
        <v>5</v>
      </c>
    </row>
    <row r="34" spans="1:25" ht="14.4">
      <c r="A34" s="19">
        <v>26</v>
      </c>
      <c r="B34" s="25" t="s">
        <v>65</v>
      </c>
      <c r="C34" s="21">
        <v>23110213</v>
      </c>
      <c r="D34" s="22" t="str">
        <f ca="1">IFERROR(__xludf.DUMMYFUNCTION("AI(""Fill an appropriate value for this cell based on the table context"")"),"CS3101")</f>
        <v>CS3101</v>
      </c>
      <c r="E34" s="23">
        <f t="shared" si="4"/>
        <v>17.5</v>
      </c>
      <c r="F34" s="23">
        <v>1</v>
      </c>
      <c r="G34" s="23">
        <v>1</v>
      </c>
      <c r="H34" s="23">
        <v>1</v>
      </c>
      <c r="I34" s="23">
        <v>1</v>
      </c>
      <c r="J34" s="23">
        <v>1</v>
      </c>
      <c r="K34" s="23">
        <v>2.5</v>
      </c>
      <c r="L34" s="23">
        <v>0</v>
      </c>
      <c r="M34" s="23">
        <v>2.5</v>
      </c>
      <c r="N34" s="23">
        <v>2.5</v>
      </c>
      <c r="O34" s="23">
        <v>2.5</v>
      </c>
      <c r="P34" s="23">
        <v>2.5</v>
      </c>
      <c r="Q34" s="17">
        <f t="shared" si="0"/>
        <v>5.5</v>
      </c>
      <c r="R34" s="17">
        <f t="shared" si="1"/>
        <v>6</v>
      </c>
      <c r="S34" s="17">
        <f t="shared" si="5"/>
        <v>3.5</v>
      </c>
      <c r="T34" s="17">
        <f t="shared" si="2"/>
        <v>2.5</v>
      </c>
      <c r="U34" s="17">
        <v>0</v>
      </c>
      <c r="V34" s="17">
        <f t="shared" si="3"/>
        <v>17.5</v>
      </c>
      <c r="W34" s="24">
        <v>5</v>
      </c>
      <c r="X34" s="24">
        <v>10</v>
      </c>
      <c r="Y34" s="24">
        <v>5</v>
      </c>
    </row>
    <row r="35" spans="1:25" ht="14.4">
      <c r="A35" s="19">
        <v>27</v>
      </c>
      <c r="B35" s="25" t="s">
        <v>66</v>
      </c>
      <c r="C35" s="21">
        <v>23110214</v>
      </c>
      <c r="D35" s="22" t="str">
        <f ca="1">IFERROR(__xludf.DUMMYFUNCTION("AI(""Fill an appropriate value for this cell based on the table context"")"),"CS3101")</f>
        <v>CS3101</v>
      </c>
      <c r="E35" s="23">
        <f t="shared" si="4"/>
        <v>17</v>
      </c>
      <c r="F35" s="23">
        <v>1</v>
      </c>
      <c r="G35" s="23">
        <v>1</v>
      </c>
      <c r="H35" s="23">
        <v>0.5</v>
      </c>
      <c r="I35" s="23">
        <v>1</v>
      </c>
      <c r="J35" s="23">
        <v>1</v>
      </c>
      <c r="K35" s="23">
        <v>2.5</v>
      </c>
      <c r="L35" s="23">
        <v>2.5</v>
      </c>
      <c r="M35" s="23">
        <v>1.5</v>
      </c>
      <c r="N35" s="23">
        <v>2</v>
      </c>
      <c r="O35" s="23">
        <v>2</v>
      </c>
      <c r="P35" s="23">
        <v>2</v>
      </c>
      <c r="Q35" s="17">
        <f t="shared" si="0"/>
        <v>5.5</v>
      </c>
      <c r="R35" s="17">
        <f t="shared" si="1"/>
        <v>6.5</v>
      </c>
      <c r="S35" s="17">
        <f t="shared" si="5"/>
        <v>3</v>
      </c>
      <c r="T35" s="17">
        <f t="shared" si="2"/>
        <v>2</v>
      </c>
      <c r="U35" s="17">
        <v>0</v>
      </c>
      <c r="V35" s="17">
        <f t="shared" si="3"/>
        <v>17</v>
      </c>
      <c r="W35" s="24">
        <v>5</v>
      </c>
      <c r="X35" s="24">
        <v>10</v>
      </c>
      <c r="Y35" s="24">
        <v>5</v>
      </c>
    </row>
    <row r="36" spans="1:25" ht="14.4">
      <c r="A36" s="19">
        <v>28</v>
      </c>
      <c r="B36" s="25" t="s">
        <v>67</v>
      </c>
      <c r="C36" s="21">
        <v>23110215</v>
      </c>
      <c r="D36" s="22" t="str">
        <f ca="1">IFERROR(__xludf.DUMMYFUNCTION("AI(""Fill an appropriate value for this cell based on the table context"")"),"CS3101")</f>
        <v>CS3101</v>
      </c>
      <c r="E36" s="23">
        <f t="shared" si="4"/>
        <v>16</v>
      </c>
      <c r="F36" s="23">
        <v>1</v>
      </c>
      <c r="G36" s="23">
        <v>1</v>
      </c>
      <c r="H36" s="23">
        <v>1</v>
      </c>
      <c r="I36" s="23">
        <v>1</v>
      </c>
      <c r="J36" s="23">
        <v>0</v>
      </c>
      <c r="K36" s="23">
        <v>2</v>
      </c>
      <c r="L36" s="23">
        <v>1.5</v>
      </c>
      <c r="M36" s="23">
        <v>2.5</v>
      </c>
      <c r="N36" s="23">
        <v>2.5</v>
      </c>
      <c r="O36" s="23">
        <v>2</v>
      </c>
      <c r="P36" s="23">
        <v>1.5</v>
      </c>
      <c r="Q36" s="17">
        <f t="shared" si="0"/>
        <v>5</v>
      </c>
      <c r="R36" s="17">
        <f t="shared" si="1"/>
        <v>7.5</v>
      </c>
      <c r="S36" s="17">
        <f t="shared" si="5"/>
        <v>2</v>
      </c>
      <c r="T36" s="17">
        <f t="shared" si="2"/>
        <v>1.5</v>
      </c>
      <c r="U36" s="17">
        <v>0</v>
      </c>
      <c r="V36" s="17">
        <f t="shared" si="3"/>
        <v>16</v>
      </c>
      <c r="W36" s="24">
        <v>5</v>
      </c>
      <c r="X36" s="24">
        <v>10</v>
      </c>
      <c r="Y36" s="24">
        <v>5</v>
      </c>
    </row>
    <row r="37" spans="1:25" ht="14.4">
      <c r="A37" s="19">
        <v>29</v>
      </c>
      <c r="B37" s="25" t="s">
        <v>68</v>
      </c>
      <c r="C37" s="21">
        <v>23110216</v>
      </c>
      <c r="D37" s="22" t="str">
        <f ca="1">IFERROR(__xludf.DUMMYFUNCTION("AI(""Fill an appropriate value for this cell based on the table context"")"),"CS3101")</f>
        <v>CS3101</v>
      </c>
      <c r="E37" s="23">
        <f t="shared" si="4"/>
        <v>9.5</v>
      </c>
      <c r="F37" s="23">
        <v>1</v>
      </c>
      <c r="G37" s="23">
        <v>1</v>
      </c>
      <c r="H37" s="23">
        <v>1</v>
      </c>
      <c r="I37" s="23">
        <v>0</v>
      </c>
      <c r="J37" s="23">
        <v>0</v>
      </c>
      <c r="K37" s="23">
        <v>1.5</v>
      </c>
      <c r="L37" s="23">
        <v>0</v>
      </c>
      <c r="M37" s="23">
        <v>2.5</v>
      </c>
      <c r="N37" s="23">
        <v>1.5</v>
      </c>
      <c r="O37" s="23">
        <v>0</v>
      </c>
      <c r="P37" s="23">
        <v>1</v>
      </c>
      <c r="Q37" s="17">
        <f t="shared" si="0"/>
        <v>3.5</v>
      </c>
      <c r="R37" s="17">
        <f t="shared" si="1"/>
        <v>5</v>
      </c>
      <c r="S37" s="17">
        <f t="shared" si="5"/>
        <v>0</v>
      </c>
      <c r="T37" s="17">
        <f t="shared" si="2"/>
        <v>1</v>
      </c>
      <c r="U37" s="17">
        <v>0</v>
      </c>
      <c r="V37" s="17">
        <f t="shared" si="3"/>
        <v>9.5</v>
      </c>
      <c r="W37" s="24">
        <v>5</v>
      </c>
      <c r="X37" s="24">
        <v>9</v>
      </c>
      <c r="Y37" s="24">
        <v>3</v>
      </c>
    </row>
    <row r="38" spans="1:25" ht="14.4">
      <c r="A38" s="19">
        <v>30</v>
      </c>
      <c r="B38" s="25" t="s">
        <v>69</v>
      </c>
      <c r="C38" s="21">
        <v>23110217</v>
      </c>
      <c r="D38" s="22" t="str">
        <f ca="1">IFERROR(__xludf.DUMMYFUNCTION("AI(""Fill an appropriate value for this cell based on the table context"")"),"CS3101")</f>
        <v>CS3101</v>
      </c>
      <c r="E38" s="23">
        <f t="shared" si="4"/>
        <v>18.5</v>
      </c>
      <c r="F38" s="23">
        <v>1</v>
      </c>
      <c r="G38" s="23">
        <v>1</v>
      </c>
      <c r="H38" s="23">
        <v>1</v>
      </c>
      <c r="I38" s="23">
        <v>1</v>
      </c>
      <c r="J38" s="23">
        <v>1</v>
      </c>
      <c r="K38" s="23">
        <v>2.5</v>
      </c>
      <c r="L38" s="23">
        <v>2</v>
      </c>
      <c r="M38" s="23">
        <v>2.5</v>
      </c>
      <c r="N38" s="23">
        <v>2.5</v>
      </c>
      <c r="O38" s="23">
        <v>2</v>
      </c>
      <c r="P38" s="23">
        <v>2</v>
      </c>
      <c r="Q38" s="17">
        <f t="shared" si="0"/>
        <v>5.5</v>
      </c>
      <c r="R38" s="17">
        <f t="shared" si="1"/>
        <v>8</v>
      </c>
      <c r="S38" s="17">
        <f t="shared" si="5"/>
        <v>3</v>
      </c>
      <c r="T38" s="17">
        <f t="shared" si="2"/>
        <v>2</v>
      </c>
      <c r="U38" s="17">
        <v>0</v>
      </c>
      <c r="V38" s="17">
        <f t="shared" si="3"/>
        <v>18.5</v>
      </c>
      <c r="W38" s="24">
        <v>5</v>
      </c>
      <c r="X38" s="24">
        <v>10</v>
      </c>
      <c r="Y38" s="24">
        <v>5</v>
      </c>
    </row>
    <row r="39" spans="1:25" ht="14.4">
      <c r="A39" s="19">
        <v>31</v>
      </c>
      <c r="B39" s="25" t="s">
        <v>70</v>
      </c>
      <c r="C39" s="21">
        <v>23110218</v>
      </c>
      <c r="D39" s="22" t="str">
        <f ca="1">IFERROR(__xludf.DUMMYFUNCTION("AI(""Fill an appropriate value for this cell based on the table context"")"),"CS3101")</f>
        <v>CS3101</v>
      </c>
      <c r="E39" s="23">
        <f t="shared" si="4"/>
        <v>11.5</v>
      </c>
      <c r="F39" s="23">
        <v>1</v>
      </c>
      <c r="G39" s="23">
        <v>1</v>
      </c>
      <c r="H39" s="23">
        <v>1</v>
      </c>
      <c r="I39" s="23">
        <v>0</v>
      </c>
      <c r="J39" s="23">
        <v>0</v>
      </c>
      <c r="K39" s="23">
        <v>2</v>
      </c>
      <c r="L39" s="23">
        <v>0</v>
      </c>
      <c r="M39" s="23">
        <v>2.5</v>
      </c>
      <c r="N39" s="23">
        <v>0</v>
      </c>
      <c r="O39" s="23">
        <v>2.5</v>
      </c>
      <c r="P39" s="23">
        <v>1.5</v>
      </c>
      <c r="Q39" s="17">
        <f t="shared" si="0"/>
        <v>4</v>
      </c>
      <c r="R39" s="17">
        <f t="shared" si="1"/>
        <v>3.5</v>
      </c>
      <c r="S39" s="17">
        <f t="shared" si="5"/>
        <v>2.5</v>
      </c>
      <c r="T39" s="17">
        <f t="shared" si="2"/>
        <v>1.5</v>
      </c>
      <c r="U39" s="17">
        <v>0</v>
      </c>
      <c r="V39" s="17">
        <f t="shared" si="3"/>
        <v>11.5</v>
      </c>
      <c r="W39" s="24">
        <v>5</v>
      </c>
      <c r="X39" s="24">
        <v>10</v>
      </c>
      <c r="Y39" s="24">
        <v>5</v>
      </c>
    </row>
    <row r="40" spans="1:25" ht="14.4">
      <c r="A40" s="19">
        <v>32</v>
      </c>
      <c r="B40" s="25" t="s">
        <v>71</v>
      </c>
      <c r="C40" s="21">
        <v>23110219</v>
      </c>
      <c r="D40" s="22" t="str">
        <f ca="1">IFERROR(__xludf.DUMMYFUNCTION("AI(""Fill an appropriate value for this cell based on the table context"")"),"CS3101")</f>
        <v>CS3101</v>
      </c>
      <c r="E40" s="23">
        <f t="shared" si="4"/>
        <v>17</v>
      </c>
      <c r="F40" s="23">
        <v>1</v>
      </c>
      <c r="G40" s="23">
        <v>1</v>
      </c>
      <c r="H40" s="23">
        <v>1</v>
      </c>
      <c r="I40" s="23">
        <v>0.5</v>
      </c>
      <c r="J40" s="23">
        <v>1</v>
      </c>
      <c r="K40" s="23">
        <v>2.5</v>
      </c>
      <c r="L40" s="23">
        <v>0</v>
      </c>
      <c r="M40" s="23">
        <v>2.5</v>
      </c>
      <c r="N40" s="23">
        <v>2.5</v>
      </c>
      <c r="O40" s="23">
        <v>2.5</v>
      </c>
      <c r="P40" s="23">
        <v>2.5</v>
      </c>
      <c r="Q40" s="17">
        <f t="shared" si="0"/>
        <v>5</v>
      </c>
      <c r="R40" s="17">
        <f t="shared" si="1"/>
        <v>6</v>
      </c>
      <c r="S40" s="17">
        <f t="shared" si="5"/>
        <v>3.5</v>
      </c>
      <c r="T40" s="17">
        <f t="shared" si="2"/>
        <v>2.5</v>
      </c>
      <c r="U40" s="17">
        <v>0</v>
      </c>
      <c r="V40" s="17">
        <f t="shared" si="3"/>
        <v>17</v>
      </c>
      <c r="W40" s="24">
        <v>5</v>
      </c>
      <c r="X40" s="24">
        <v>10</v>
      </c>
      <c r="Y40" s="24">
        <v>5</v>
      </c>
    </row>
    <row r="41" spans="1:25" ht="14.4">
      <c r="A41" s="19">
        <v>33</v>
      </c>
      <c r="B41" s="25" t="s">
        <v>72</v>
      </c>
      <c r="C41" s="21">
        <v>23110220</v>
      </c>
      <c r="D41" s="22" t="str">
        <f ca="1">IFERROR(__xludf.DUMMYFUNCTION("AI(""Fill an appropriate value for this cell based on the table context"")"),"CS3101")</f>
        <v>CS3101</v>
      </c>
      <c r="E41" s="23">
        <f t="shared" si="4"/>
        <v>16.5</v>
      </c>
      <c r="F41" s="23">
        <v>1</v>
      </c>
      <c r="G41" s="23">
        <v>1</v>
      </c>
      <c r="H41" s="23">
        <v>1</v>
      </c>
      <c r="I41" s="23">
        <v>1</v>
      </c>
      <c r="J41" s="23">
        <v>1</v>
      </c>
      <c r="K41" s="23">
        <v>2</v>
      </c>
      <c r="L41" s="23">
        <v>1.5</v>
      </c>
      <c r="M41" s="23">
        <v>2.5</v>
      </c>
      <c r="N41" s="23">
        <v>1.5</v>
      </c>
      <c r="O41" s="23">
        <v>1.5</v>
      </c>
      <c r="P41" s="23">
        <v>2.5</v>
      </c>
      <c r="Q41" s="17">
        <f t="shared" si="0"/>
        <v>5</v>
      </c>
      <c r="R41" s="17">
        <f t="shared" si="1"/>
        <v>6.5</v>
      </c>
      <c r="S41" s="17">
        <f t="shared" si="5"/>
        <v>2.5</v>
      </c>
      <c r="T41" s="17">
        <f t="shared" si="2"/>
        <v>2.5</v>
      </c>
      <c r="U41" s="17">
        <v>0</v>
      </c>
      <c r="V41" s="17">
        <f t="shared" si="3"/>
        <v>16.5</v>
      </c>
      <c r="W41" s="24">
        <v>5</v>
      </c>
      <c r="X41" s="24">
        <v>9</v>
      </c>
      <c r="Y41" s="24">
        <v>4</v>
      </c>
    </row>
    <row r="42" spans="1:25" ht="14.4">
      <c r="A42" s="19">
        <v>34</v>
      </c>
      <c r="B42" s="25" t="s">
        <v>73</v>
      </c>
      <c r="C42" s="21">
        <v>23110221</v>
      </c>
      <c r="D42" s="22" t="str">
        <f ca="1">IFERROR(__xludf.DUMMYFUNCTION("AI(""Fill an appropriate value for this cell based on the table context"")"),"CS3101")</f>
        <v>CS3101</v>
      </c>
      <c r="E42" s="23">
        <f t="shared" si="4"/>
        <v>5.5</v>
      </c>
      <c r="F42" s="23">
        <v>1</v>
      </c>
      <c r="G42" s="23">
        <v>1</v>
      </c>
      <c r="H42" s="23">
        <v>0</v>
      </c>
      <c r="I42" s="23">
        <v>0</v>
      </c>
      <c r="J42" s="23">
        <v>0</v>
      </c>
      <c r="K42" s="23">
        <v>1</v>
      </c>
      <c r="L42" s="23">
        <v>0</v>
      </c>
      <c r="M42" s="23">
        <v>2.5</v>
      </c>
      <c r="N42" s="23">
        <v>0</v>
      </c>
      <c r="O42" s="23">
        <v>0</v>
      </c>
      <c r="P42" s="23">
        <v>0</v>
      </c>
      <c r="Q42" s="17">
        <f t="shared" si="0"/>
        <v>3</v>
      </c>
      <c r="R42" s="17">
        <f t="shared" si="1"/>
        <v>2.5</v>
      </c>
      <c r="S42" s="17">
        <f t="shared" si="5"/>
        <v>0</v>
      </c>
      <c r="T42" s="17">
        <f t="shared" si="2"/>
        <v>0</v>
      </c>
      <c r="U42" s="17">
        <v>0</v>
      </c>
      <c r="V42" s="17">
        <f t="shared" si="3"/>
        <v>5.5</v>
      </c>
      <c r="W42" s="24">
        <v>5</v>
      </c>
      <c r="X42" s="24">
        <v>9</v>
      </c>
      <c r="Y42" s="24">
        <v>4</v>
      </c>
    </row>
    <row r="43" spans="1:25" ht="14.4">
      <c r="A43" s="19">
        <v>35</v>
      </c>
      <c r="B43" s="25" t="s">
        <v>74</v>
      </c>
      <c r="C43" s="21">
        <v>23110223</v>
      </c>
      <c r="D43" s="22" t="str">
        <f ca="1">IFERROR(__xludf.DUMMYFUNCTION("AI(""Fill an appropriate value for this cell based on the table context"")"),"CS3101")</f>
        <v>CS3101</v>
      </c>
      <c r="E43" s="23">
        <f t="shared" si="4"/>
        <v>18</v>
      </c>
      <c r="F43" s="23">
        <v>1</v>
      </c>
      <c r="G43" s="23">
        <v>1</v>
      </c>
      <c r="H43" s="23">
        <v>1</v>
      </c>
      <c r="I43" s="23">
        <v>1</v>
      </c>
      <c r="J43" s="23">
        <v>0</v>
      </c>
      <c r="K43" s="23">
        <v>2.5</v>
      </c>
      <c r="L43" s="23">
        <v>2.5</v>
      </c>
      <c r="M43" s="23">
        <v>2.5</v>
      </c>
      <c r="N43" s="23">
        <v>2.5</v>
      </c>
      <c r="O43" s="23">
        <v>2.5</v>
      </c>
      <c r="P43" s="23">
        <v>1.5</v>
      </c>
      <c r="Q43" s="17">
        <f t="shared" si="0"/>
        <v>5.5</v>
      </c>
      <c r="R43" s="17">
        <f t="shared" si="1"/>
        <v>8.5</v>
      </c>
      <c r="S43" s="17">
        <f t="shared" si="5"/>
        <v>2.5</v>
      </c>
      <c r="T43" s="17">
        <f t="shared" si="2"/>
        <v>1.5</v>
      </c>
      <c r="U43" s="17">
        <v>0</v>
      </c>
      <c r="V43" s="17">
        <f t="shared" si="3"/>
        <v>18</v>
      </c>
      <c r="W43" s="24">
        <v>5</v>
      </c>
      <c r="X43" s="24">
        <v>10</v>
      </c>
      <c r="Y43" s="24">
        <v>2</v>
      </c>
    </row>
    <row r="44" spans="1:25" ht="14.4">
      <c r="A44" s="19">
        <v>36</v>
      </c>
      <c r="B44" s="25" t="s">
        <v>75</v>
      </c>
      <c r="C44" s="21">
        <v>23110224</v>
      </c>
      <c r="D44" s="22" t="str">
        <f ca="1">IFERROR(__xludf.DUMMYFUNCTION("AI(""Fill an appropriate value for this cell based on the table context"")"),"CS3101")</f>
        <v>CS3101</v>
      </c>
      <c r="E44" s="23">
        <f t="shared" si="4"/>
        <v>16</v>
      </c>
      <c r="F44" s="23">
        <v>1</v>
      </c>
      <c r="G44" s="23">
        <v>1</v>
      </c>
      <c r="H44" s="23">
        <v>0.5</v>
      </c>
      <c r="I44" s="23">
        <v>1</v>
      </c>
      <c r="J44" s="23">
        <v>0</v>
      </c>
      <c r="K44" s="23">
        <v>2.5</v>
      </c>
      <c r="L44" s="23">
        <v>1</v>
      </c>
      <c r="M44" s="23">
        <v>2.5</v>
      </c>
      <c r="N44" s="23">
        <v>2.5</v>
      </c>
      <c r="O44" s="23">
        <v>2.5</v>
      </c>
      <c r="P44" s="23">
        <v>1.5</v>
      </c>
      <c r="Q44" s="17">
        <f t="shared" si="0"/>
        <v>5.5</v>
      </c>
      <c r="R44" s="17">
        <f t="shared" si="1"/>
        <v>6.5</v>
      </c>
      <c r="S44" s="17">
        <f t="shared" si="5"/>
        <v>2.5</v>
      </c>
      <c r="T44" s="17">
        <f t="shared" si="2"/>
        <v>1.5</v>
      </c>
      <c r="U44" s="17">
        <v>0</v>
      </c>
      <c r="V44" s="17">
        <f t="shared" si="3"/>
        <v>16</v>
      </c>
      <c r="W44" s="24">
        <v>5</v>
      </c>
      <c r="X44" s="24">
        <v>10</v>
      </c>
      <c r="Y44" s="24">
        <v>4</v>
      </c>
    </row>
    <row r="45" spans="1:25" ht="14.4">
      <c r="A45" s="19">
        <v>37</v>
      </c>
      <c r="B45" s="25" t="s">
        <v>76</v>
      </c>
      <c r="C45" s="21">
        <v>23110225</v>
      </c>
      <c r="D45" s="22" t="str">
        <f ca="1">IFERROR(__xludf.DUMMYFUNCTION("AI(""Fill an appropriate value for this cell based on the table context"")"),"CS3101")</f>
        <v>CS3101</v>
      </c>
      <c r="E45" s="23">
        <f t="shared" si="4"/>
        <v>3.5</v>
      </c>
      <c r="F45" s="23">
        <v>1</v>
      </c>
      <c r="G45" s="23">
        <v>0.5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2</v>
      </c>
      <c r="P45" s="23">
        <v>0</v>
      </c>
      <c r="Q45" s="17">
        <f t="shared" si="0"/>
        <v>1.5</v>
      </c>
      <c r="R45" s="17">
        <f t="shared" si="1"/>
        <v>0</v>
      </c>
      <c r="S45" s="17">
        <f t="shared" si="5"/>
        <v>2</v>
      </c>
      <c r="T45" s="17">
        <f t="shared" si="2"/>
        <v>0</v>
      </c>
      <c r="U45" s="17">
        <v>0</v>
      </c>
      <c r="V45" s="17">
        <f t="shared" si="3"/>
        <v>3.5</v>
      </c>
      <c r="W45" s="24">
        <v>5</v>
      </c>
      <c r="X45" s="24">
        <v>8</v>
      </c>
      <c r="Y45" s="24">
        <v>5</v>
      </c>
    </row>
    <row r="46" spans="1:25" ht="14.4">
      <c r="A46" s="19">
        <v>38</v>
      </c>
      <c r="B46" s="25" t="s">
        <v>77</v>
      </c>
      <c r="C46" s="21">
        <v>23110226</v>
      </c>
      <c r="D46" s="22" t="str">
        <f ca="1">IFERROR(__xludf.DUMMYFUNCTION("AI(""Fill an appropriate value for this cell based on the table context"")"),"CS3101")</f>
        <v>CS3101</v>
      </c>
      <c r="E46" s="23">
        <f t="shared" si="4"/>
        <v>18</v>
      </c>
      <c r="F46" s="23">
        <v>1</v>
      </c>
      <c r="G46" s="23">
        <v>1</v>
      </c>
      <c r="H46" s="23">
        <v>1</v>
      </c>
      <c r="I46" s="23">
        <v>1</v>
      </c>
      <c r="J46" s="23">
        <v>0</v>
      </c>
      <c r="K46" s="23">
        <v>2.5</v>
      </c>
      <c r="L46" s="23">
        <v>2</v>
      </c>
      <c r="M46" s="23">
        <v>2.5</v>
      </c>
      <c r="N46" s="23">
        <v>2.5</v>
      </c>
      <c r="O46" s="23">
        <v>2.5</v>
      </c>
      <c r="P46" s="23">
        <v>2</v>
      </c>
      <c r="Q46" s="17">
        <f t="shared" si="0"/>
        <v>5.5</v>
      </c>
      <c r="R46" s="17">
        <f t="shared" si="1"/>
        <v>8</v>
      </c>
      <c r="S46" s="17">
        <f t="shared" si="5"/>
        <v>2.5</v>
      </c>
      <c r="T46" s="17">
        <f t="shared" si="2"/>
        <v>2</v>
      </c>
      <c r="U46" s="17">
        <v>0</v>
      </c>
      <c r="V46" s="17">
        <f t="shared" si="3"/>
        <v>18</v>
      </c>
      <c r="W46" s="24">
        <v>5</v>
      </c>
      <c r="X46" s="24">
        <v>10</v>
      </c>
      <c r="Y46" s="24">
        <v>5</v>
      </c>
    </row>
    <row r="47" spans="1:25" ht="14.4">
      <c r="A47" s="19">
        <v>39</v>
      </c>
      <c r="B47" s="25" t="s">
        <v>78</v>
      </c>
      <c r="C47" s="21">
        <v>23110227</v>
      </c>
      <c r="D47" s="22" t="str">
        <f ca="1">IFERROR(__xludf.DUMMYFUNCTION("AI(""Fill an appropriate value for this cell based on the table context"")"),"CS3101")</f>
        <v>CS3101</v>
      </c>
      <c r="E47" s="23">
        <f t="shared" si="4"/>
        <v>5.5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1</v>
      </c>
      <c r="L47" s="23">
        <v>0</v>
      </c>
      <c r="M47" s="23">
        <v>0</v>
      </c>
      <c r="N47" s="23">
        <v>2</v>
      </c>
      <c r="O47" s="23">
        <v>2.5</v>
      </c>
      <c r="P47" s="23">
        <v>0</v>
      </c>
      <c r="Q47" s="17">
        <f t="shared" si="0"/>
        <v>1</v>
      </c>
      <c r="R47" s="17">
        <f t="shared" si="1"/>
        <v>2</v>
      </c>
      <c r="S47" s="17">
        <f t="shared" si="5"/>
        <v>2.5</v>
      </c>
      <c r="T47" s="17">
        <f t="shared" si="2"/>
        <v>0</v>
      </c>
      <c r="U47" s="17">
        <v>0</v>
      </c>
      <c r="V47" s="17">
        <f t="shared" si="3"/>
        <v>5.5</v>
      </c>
      <c r="W47" s="24">
        <v>5</v>
      </c>
      <c r="X47" s="24">
        <v>8</v>
      </c>
      <c r="Y47" s="24">
        <v>5</v>
      </c>
    </row>
    <row r="48" spans="1:25" ht="14.4">
      <c r="A48" s="19">
        <v>40</v>
      </c>
      <c r="B48" s="25" t="s">
        <v>79</v>
      </c>
      <c r="C48" s="21">
        <v>23110228</v>
      </c>
      <c r="D48" s="22" t="str">
        <f ca="1">IFERROR(__xludf.DUMMYFUNCTION("AI(""Fill an appropriate value for this cell based on the table context"")"),"CS3101")</f>
        <v>CS3101</v>
      </c>
      <c r="E48" s="23">
        <f t="shared" si="4"/>
        <v>15</v>
      </c>
      <c r="F48" s="23">
        <v>1</v>
      </c>
      <c r="G48" s="23">
        <v>1</v>
      </c>
      <c r="H48" s="23">
        <v>1</v>
      </c>
      <c r="I48" s="23">
        <v>1</v>
      </c>
      <c r="J48" s="23">
        <v>1</v>
      </c>
      <c r="K48" s="23">
        <v>2.5</v>
      </c>
      <c r="L48" s="23">
        <v>0</v>
      </c>
      <c r="M48" s="23">
        <v>2.5</v>
      </c>
      <c r="N48" s="23">
        <v>1.5</v>
      </c>
      <c r="O48" s="23">
        <v>2.5</v>
      </c>
      <c r="P48" s="23">
        <v>1</v>
      </c>
      <c r="Q48" s="17">
        <f t="shared" si="0"/>
        <v>5.5</v>
      </c>
      <c r="R48" s="17">
        <f t="shared" si="1"/>
        <v>5</v>
      </c>
      <c r="S48" s="17">
        <f t="shared" si="5"/>
        <v>3.5</v>
      </c>
      <c r="T48" s="17">
        <f t="shared" si="2"/>
        <v>1</v>
      </c>
      <c r="U48" s="17">
        <v>0</v>
      </c>
      <c r="V48" s="17">
        <f t="shared" si="3"/>
        <v>15</v>
      </c>
      <c r="W48" s="24">
        <v>5</v>
      </c>
      <c r="X48" s="24">
        <v>9</v>
      </c>
      <c r="Y48" s="24">
        <v>5</v>
      </c>
    </row>
    <row r="49" spans="1:25" ht="14.4">
      <c r="A49" s="19">
        <v>41</v>
      </c>
      <c r="B49" s="25" t="s">
        <v>80</v>
      </c>
      <c r="C49" s="21">
        <v>23110229</v>
      </c>
      <c r="D49" s="22" t="str">
        <f ca="1">IFERROR(__xludf.DUMMYFUNCTION("AI(""Fill an appropriate value for this cell based on the table context"")"),"CS3101")</f>
        <v>CS3101</v>
      </c>
      <c r="E49" s="23">
        <f t="shared" si="4"/>
        <v>15</v>
      </c>
      <c r="F49" s="23">
        <v>1</v>
      </c>
      <c r="G49" s="23">
        <v>1</v>
      </c>
      <c r="H49" s="23">
        <v>0.5</v>
      </c>
      <c r="I49" s="23">
        <v>1</v>
      </c>
      <c r="J49" s="23">
        <v>1</v>
      </c>
      <c r="K49" s="23">
        <v>2.5</v>
      </c>
      <c r="L49" s="23">
        <v>0</v>
      </c>
      <c r="M49" s="23">
        <v>2.5</v>
      </c>
      <c r="N49" s="23">
        <v>2</v>
      </c>
      <c r="O49" s="23">
        <v>2.5</v>
      </c>
      <c r="P49" s="23">
        <v>1</v>
      </c>
      <c r="Q49" s="17">
        <f t="shared" si="0"/>
        <v>5.5</v>
      </c>
      <c r="R49" s="17">
        <f t="shared" si="1"/>
        <v>5</v>
      </c>
      <c r="S49" s="17">
        <f t="shared" si="5"/>
        <v>3.5</v>
      </c>
      <c r="T49" s="17">
        <f t="shared" si="2"/>
        <v>1</v>
      </c>
      <c r="U49" s="17">
        <v>0</v>
      </c>
      <c r="V49" s="17">
        <f t="shared" si="3"/>
        <v>15</v>
      </c>
      <c r="W49" s="24">
        <v>5</v>
      </c>
      <c r="X49" s="24">
        <v>9</v>
      </c>
      <c r="Y49" s="24">
        <v>5</v>
      </c>
    </row>
    <row r="50" spans="1:25" ht="14.4">
      <c r="A50" s="19">
        <v>42</v>
      </c>
      <c r="B50" s="25" t="s">
        <v>81</v>
      </c>
      <c r="C50" s="21">
        <v>23110230</v>
      </c>
      <c r="D50" s="22" t="str">
        <f ca="1">IFERROR(__xludf.DUMMYFUNCTION("AI(""Fill an appropriate value for this cell based on the table context"")"),"CS3101")</f>
        <v>CS3101</v>
      </c>
      <c r="E50" s="23">
        <f t="shared" si="4"/>
        <v>17.5</v>
      </c>
      <c r="F50" s="23">
        <v>1</v>
      </c>
      <c r="G50" s="23">
        <v>1</v>
      </c>
      <c r="H50" s="23">
        <v>1</v>
      </c>
      <c r="I50" s="23">
        <v>1</v>
      </c>
      <c r="J50" s="23">
        <v>1</v>
      </c>
      <c r="K50" s="23">
        <v>2.5</v>
      </c>
      <c r="L50" s="23">
        <v>0</v>
      </c>
      <c r="M50" s="23">
        <v>2.5</v>
      </c>
      <c r="N50" s="23">
        <v>2.5</v>
      </c>
      <c r="O50" s="23">
        <v>2.5</v>
      </c>
      <c r="P50" s="23">
        <v>2.5</v>
      </c>
      <c r="Q50" s="17">
        <f t="shared" si="0"/>
        <v>5.5</v>
      </c>
      <c r="R50" s="17">
        <f t="shared" si="1"/>
        <v>6</v>
      </c>
      <c r="S50" s="17">
        <f t="shared" si="5"/>
        <v>3.5</v>
      </c>
      <c r="T50" s="17">
        <f t="shared" si="2"/>
        <v>2.5</v>
      </c>
      <c r="U50" s="17">
        <v>0</v>
      </c>
      <c r="V50" s="17">
        <f t="shared" si="3"/>
        <v>17.5</v>
      </c>
      <c r="W50" s="24">
        <v>5</v>
      </c>
      <c r="X50" s="24">
        <v>10</v>
      </c>
      <c r="Y50" s="24">
        <v>4</v>
      </c>
    </row>
    <row r="51" spans="1:25" ht="14.4">
      <c r="A51" s="19">
        <v>43</v>
      </c>
      <c r="B51" s="25" t="s">
        <v>82</v>
      </c>
      <c r="C51" s="21">
        <v>23110231</v>
      </c>
      <c r="D51" s="22" t="str">
        <f ca="1">IFERROR(__xludf.DUMMYFUNCTION("AI(""Fill an appropriate value for this cell based on the table context"")"),"CS3101")</f>
        <v>CS3101</v>
      </c>
      <c r="E51" s="23">
        <f t="shared" si="4"/>
        <v>14</v>
      </c>
      <c r="F51" s="23">
        <v>1</v>
      </c>
      <c r="G51" s="23">
        <v>1</v>
      </c>
      <c r="H51" s="23">
        <v>0</v>
      </c>
      <c r="I51" s="23">
        <v>1</v>
      </c>
      <c r="J51" s="23">
        <v>0</v>
      </c>
      <c r="K51" s="23">
        <v>2.5</v>
      </c>
      <c r="L51" s="23"/>
      <c r="M51" s="23">
        <v>2.5</v>
      </c>
      <c r="N51" s="23">
        <v>2.5</v>
      </c>
      <c r="O51" s="23">
        <v>2.5</v>
      </c>
      <c r="P51" s="23">
        <v>1</v>
      </c>
      <c r="Q51" s="17">
        <f t="shared" si="0"/>
        <v>5.5</v>
      </c>
      <c r="R51" s="17">
        <f t="shared" si="1"/>
        <v>5</v>
      </c>
      <c r="S51" s="17">
        <f t="shared" si="5"/>
        <v>2.5</v>
      </c>
      <c r="T51" s="17">
        <f t="shared" si="2"/>
        <v>1</v>
      </c>
      <c r="U51" s="17">
        <v>0</v>
      </c>
      <c r="V51" s="17">
        <f t="shared" si="3"/>
        <v>14</v>
      </c>
      <c r="W51" s="24">
        <v>5</v>
      </c>
      <c r="X51" s="24">
        <v>10</v>
      </c>
      <c r="Y51" s="24">
        <v>3</v>
      </c>
    </row>
    <row r="52" spans="1:25" ht="14.4">
      <c r="A52" s="19">
        <v>44</v>
      </c>
      <c r="B52" s="25" t="s">
        <v>83</v>
      </c>
      <c r="C52" s="21">
        <v>23110232</v>
      </c>
      <c r="D52" s="22" t="str">
        <f ca="1">IFERROR(__xludf.DUMMYFUNCTION("AI(""Fill an appropriate value for this cell based on the table context"")"),"CS3101")</f>
        <v>CS3101</v>
      </c>
      <c r="E52" s="23">
        <f t="shared" si="4"/>
        <v>13.5</v>
      </c>
      <c r="F52" s="23">
        <v>1</v>
      </c>
      <c r="G52" s="23">
        <v>1</v>
      </c>
      <c r="H52" s="23">
        <v>1</v>
      </c>
      <c r="I52" s="23">
        <v>0</v>
      </c>
      <c r="J52" s="23">
        <v>1</v>
      </c>
      <c r="K52" s="23">
        <v>2.5</v>
      </c>
      <c r="L52" s="23">
        <v>0</v>
      </c>
      <c r="M52" s="23">
        <v>2.5</v>
      </c>
      <c r="N52" s="23">
        <v>1</v>
      </c>
      <c r="O52" s="23">
        <v>2.5</v>
      </c>
      <c r="P52" s="23">
        <v>1</v>
      </c>
      <c r="Q52" s="17">
        <f t="shared" si="0"/>
        <v>4.5</v>
      </c>
      <c r="R52" s="17">
        <f t="shared" si="1"/>
        <v>4.5</v>
      </c>
      <c r="S52" s="17">
        <f t="shared" si="5"/>
        <v>3.5</v>
      </c>
      <c r="T52" s="17">
        <f t="shared" si="2"/>
        <v>1</v>
      </c>
      <c r="U52" s="17">
        <v>0</v>
      </c>
      <c r="V52" s="17">
        <f t="shared" si="3"/>
        <v>13.5</v>
      </c>
      <c r="W52" s="24">
        <v>5</v>
      </c>
      <c r="X52" s="24">
        <v>9</v>
      </c>
      <c r="Y52" s="24">
        <v>4</v>
      </c>
    </row>
    <row r="53" spans="1:25" ht="14.4">
      <c r="A53" s="19">
        <v>45</v>
      </c>
      <c r="B53" s="25" t="s">
        <v>84</v>
      </c>
      <c r="C53" s="21">
        <v>23110233</v>
      </c>
      <c r="D53" s="22" t="str">
        <f ca="1">IFERROR(__xludf.DUMMYFUNCTION("AI(""Fill an appropriate value for this cell based on the table context"")"),"CS3101")</f>
        <v>CS3101</v>
      </c>
      <c r="E53" s="23">
        <f t="shared" si="4"/>
        <v>14</v>
      </c>
      <c r="F53" s="23">
        <v>1</v>
      </c>
      <c r="G53" s="23">
        <v>0</v>
      </c>
      <c r="H53" s="23">
        <v>1</v>
      </c>
      <c r="I53" s="23">
        <v>1</v>
      </c>
      <c r="J53" s="23">
        <v>1</v>
      </c>
      <c r="K53" s="23">
        <v>2</v>
      </c>
      <c r="L53" s="23">
        <v>0</v>
      </c>
      <c r="M53" s="23">
        <v>2.5</v>
      </c>
      <c r="N53" s="23">
        <v>2.5</v>
      </c>
      <c r="O53" s="23">
        <v>2</v>
      </c>
      <c r="P53" s="23">
        <v>1</v>
      </c>
      <c r="Q53" s="17">
        <f t="shared" si="0"/>
        <v>4</v>
      </c>
      <c r="R53" s="17">
        <f t="shared" si="1"/>
        <v>6</v>
      </c>
      <c r="S53" s="17">
        <f t="shared" si="5"/>
        <v>3</v>
      </c>
      <c r="T53" s="17">
        <f t="shared" si="2"/>
        <v>1</v>
      </c>
      <c r="U53" s="17">
        <v>0</v>
      </c>
      <c r="V53" s="17">
        <f t="shared" si="3"/>
        <v>14</v>
      </c>
      <c r="W53" s="24">
        <v>5</v>
      </c>
      <c r="X53" s="24">
        <v>10</v>
      </c>
      <c r="Y53" s="24">
        <v>4</v>
      </c>
    </row>
    <row r="54" spans="1:25" ht="14.4">
      <c r="A54" s="19">
        <v>46</v>
      </c>
      <c r="B54" s="25" t="s">
        <v>85</v>
      </c>
      <c r="C54" s="21">
        <v>23110234</v>
      </c>
      <c r="D54" s="22" t="str">
        <f ca="1">IFERROR(__xludf.DUMMYFUNCTION("AI(""Fill an appropriate value for this cell based on the table context"")"),"CS3101")</f>
        <v>CS3101</v>
      </c>
      <c r="E54" s="23">
        <f t="shared" si="4"/>
        <v>5</v>
      </c>
      <c r="F54" s="23">
        <v>0.5</v>
      </c>
      <c r="G54" s="23">
        <v>1</v>
      </c>
      <c r="H54" s="23">
        <v>0</v>
      </c>
      <c r="I54" s="23">
        <v>0</v>
      </c>
      <c r="J54" s="23">
        <v>0</v>
      </c>
      <c r="K54" s="23">
        <v>1.5</v>
      </c>
      <c r="L54" s="23">
        <v>0</v>
      </c>
      <c r="M54" s="23">
        <v>0</v>
      </c>
      <c r="N54" s="23">
        <v>1</v>
      </c>
      <c r="O54" s="23">
        <v>1</v>
      </c>
      <c r="P54" s="23">
        <v>0</v>
      </c>
      <c r="Q54" s="17">
        <f t="shared" si="0"/>
        <v>3</v>
      </c>
      <c r="R54" s="17">
        <f t="shared" si="1"/>
        <v>1</v>
      </c>
      <c r="S54" s="17">
        <f t="shared" si="5"/>
        <v>1</v>
      </c>
      <c r="T54" s="17">
        <f t="shared" si="2"/>
        <v>0</v>
      </c>
      <c r="U54" s="17">
        <v>0</v>
      </c>
      <c r="V54" s="17">
        <f t="shared" si="3"/>
        <v>5</v>
      </c>
      <c r="W54" s="24">
        <v>5</v>
      </c>
      <c r="X54" s="24">
        <v>9</v>
      </c>
      <c r="Y54" s="24">
        <v>2</v>
      </c>
    </row>
    <row r="55" spans="1:25" ht="14.4">
      <c r="A55" s="19">
        <v>47</v>
      </c>
      <c r="B55" s="25" t="s">
        <v>86</v>
      </c>
      <c r="C55" s="21">
        <v>23110235</v>
      </c>
      <c r="D55" s="22" t="str">
        <f ca="1">IFERROR(__xludf.DUMMYFUNCTION("AI(""Fill an appropriate value for this cell based on the table context"")"),"CS3101")</f>
        <v>CS3101</v>
      </c>
      <c r="E55" s="23">
        <f t="shared" si="4"/>
        <v>13</v>
      </c>
      <c r="F55" s="23">
        <v>1</v>
      </c>
      <c r="G55" s="23">
        <v>0</v>
      </c>
      <c r="H55" s="23">
        <v>0</v>
      </c>
      <c r="I55" s="23">
        <v>1</v>
      </c>
      <c r="J55" s="23">
        <v>1</v>
      </c>
      <c r="K55" s="23">
        <v>2</v>
      </c>
      <c r="L55" s="23">
        <v>0</v>
      </c>
      <c r="M55" s="23">
        <v>2.5</v>
      </c>
      <c r="N55" s="23">
        <v>1.5</v>
      </c>
      <c r="O55" s="23">
        <v>2.5</v>
      </c>
      <c r="P55" s="23">
        <v>1.5</v>
      </c>
      <c r="Q55" s="17">
        <f t="shared" si="0"/>
        <v>4</v>
      </c>
      <c r="R55" s="17">
        <f t="shared" si="1"/>
        <v>4</v>
      </c>
      <c r="S55" s="17">
        <f t="shared" si="5"/>
        <v>3.5</v>
      </c>
      <c r="T55" s="17">
        <f t="shared" si="2"/>
        <v>1.5</v>
      </c>
      <c r="U55" s="17">
        <v>0</v>
      </c>
      <c r="V55" s="17">
        <f t="shared" si="3"/>
        <v>13</v>
      </c>
      <c r="W55" s="24">
        <v>5</v>
      </c>
      <c r="X55" s="24">
        <v>9</v>
      </c>
      <c r="Y55" s="24">
        <v>5</v>
      </c>
    </row>
    <row r="56" spans="1:25" ht="14.4">
      <c r="A56" s="19">
        <v>48</v>
      </c>
      <c r="B56" s="25" t="s">
        <v>87</v>
      </c>
      <c r="C56" s="21">
        <v>23110236</v>
      </c>
      <c r="D56" s="22" t="str">
        <f ca="1">IFERROR(__xludf.DUMMYFUNCTION("AI(""Fill an appropriate value for this cell based on the table context"")"),"CS3101")</f>
        <v>CS3101</v>
      </c>
      <c r="E56" s="23">
        <f t="shared" si="4"/>
        <v>15.5</v>
      </c>
      <c r="F56" s="23">
        <v>1</v>
      </c>
      <c r="G56" s="23">
        <v>0</v>
      </c>
      <c r="H56" s="23">
        <v>1</v>
      </c>
      <c r="I56" s="23">
        <v>1</v>
      </c>
      <c r="J56" s="23">
        <v>0</v>
      </c>
      <c r="K56" s="23">
        <v>2</v>
      </c>
      <c r="L56" s="23">
        <v>2.5</v>
      </c>
      <c r="M56" s="23">
        <v>1.5</v>
      </c>
      <c r="N56" s="23">
        <v>2.5</v>
      </c>
      <c r="O56" s="23">
        <v>2.5</v>
      </c>
      <c r="P56" s="23">
        <v>1.5</v>
      </c>
      <c r="Q56" s="17">
        <f t="shared" si="0"/>
        <v>4</v>
      </c>
      <c r="R56" s="17">
        <f t="shared" si="1"/>
        <v>7.5</v>
      </c>
      <c r="S56" s="17">
        <f t="shared" si="5"/>
        <v>2.5</v>
      </c>
      <c r="T56" s="17">
        <f t="shared" si="2"/>
        <v>1.5</v>
      </c>
      <c r="U56" s="17">
        <v>0</v>
      </c>
      <c r="V56" s="17">
        <f t="shared" si="3"/>
        <v>15.5</v>
      </c>
      <c r="W56" s="24">
        <v>5</v>
      </c>
      <c r="X56" s="24">
        <v>10</v>
      </c>
      <c r="Y56" s="24">
        <v>4</v>
      </c>
    </row>
    <row r="57" spans="1:25" ht="14.4">
      <c r="A57" s="19">
        <v>49</v>
      </c>
      <c r="B57" s="25" t="s">
        <v>88</v>
      </c>
      <c r="C57" s="21">
        <v>23110237</v>
      </c>
      <c r="D57" s="22" t="str">
        <f ca="1">IFERROR(__xludf.DUMMYFUNCTION("AI(""Fill an appropriate value for this cell based on the table context"")"),"CS3101")</f>
        <v>CS3101</v>
      </c>
      <c r="E57" s="23">
        <f t="shared" si="4"/>
        <v>12</v>
      </c>
      <c r="F57" s="23">
        <v>1</v>
      </c>
      <c r="G57" s="23">
        <v>1</v>
      </c>
      <c r="H57" s="23">
        <v>0</v>
      </c>
      <c r="I57" s="23">
        <v>1</v>
      </c>
      <c r="J57" s="23">
        <v>0</v>
      </c>
      <c r="K57" s="23">
        <v>1.5</v>
      </c>
      <c r="L57" s="23">
        <v>2.5</v>
      </c>
      <c r="M57" s="23">
        <v>2</v>
      </c>
      <c r="N57" s="23">
        <v>0</v>
      </c>
      <c r="O57" s="23">
        <v>1</v>
      </c>
      <c r="P57" s="23">
        <v>2</v>
      </c>
      <c r="Q57" s="17">
        <f t="shared" si="0"/>
        <v>4.5</v>
      </c>
      <c r="R57" s="17">
        <f t="shared" si="1"/>
        <v>4.5</v>
      </c>
      <c r="S57" s="17">
        <f t="shared" si="5"/>
        <v>1</v>
      </c>
      <c r="T57" s="17">
        <f t="shared" si="2"/>
        <v>2</v>
      </c>
      <c r="U57" s="17">
        <v>0</v>
      </c>
      <c r="V57" s="17">
        <f t="shared" si="3"/>
        <v>12</v>
      </c>
      <c r="W57" s="24">
        <v>5</v>
      </c>
      <c r="X57" s="24">
        <v>10</v>
      </c>
      <c r="Y57" s="24">
        <v>5</v>
      </c>
    </row>
    <row r="58" spans="1:25" ht="14.4">
      <c r="A58" s="19">
        <v>50</v>
      </c>
      <c r="B58" s="25" t="s">
        <v>89</v>
      </c>
      <c r="C58" s="21">
        <v>23110238</v>
      </c>
      <c r="D58" s="22" t="str">
        <f ca="1">IFERROR(__xludf.DUMMYFUNCTION("AI(""Fill an appropriate value for this cell based on the table context"")"),"CS3101")</f>
        <v>CS3101</v>
      </c>
      <c r="E58" s="23">
        <f t="shared" si="4"/>
        <v>14.5</v>
      </c>
      <c r="F58" s="23">
        <v>1</v>
      </c>
      <c r="G58" s="23">
        <v>0.5</v>
      </c>
      <c r="H58" s="23">
        <v>1</v>
      </c>
      <c r="I58" s="23">
        <v>0</v>
      </c>
      <c r="J58" s="23">
        <v>0.5</v>
      </c>
      <c r="K58" s="23">
        <v>2.5</v>
      </c>
      <c r="L58" s="23">
        <v>2.5</v>
      </c>
      <c r="M58" s="23">
        <v>2.5</v>
      </c>
      <c r="N58" s="23">
        <v>1.5</v>
      </c>
      <c r="O58" s="23">
        <v>1.5</v>
      </c>
      <c r="P58" s="23">
        <v>1</v>
      </c>
      <c r="Q58" s="17">
        <f t="shared" si="0"/>
        <v>4</v>
      </c>
      <c r="R58" s="17">
        <f t="shared" si="1"/>
        <v>7.5</v>
      </c>
      <c r="S58" s="17">
        <f t="shared" si="5"/>
        <v>2</v>
      </c>
      <c r="T58" s="17">
        <f t="shared" si="2"/>
        <v>1</v>
      </c>
      <c r="U58" s="17">
        <v>0</v>
      </c>
      <c r="V58" s="17">
        <f t="shared" si="3"/>
        <v>14.5</v>
      </c>
      <c r="W58" s="24">
        <v>5</v>
      </c>
      <c r="X58" s="24">
        <v>10</v>
      </c>
      <c r="Y58" s="24">
        <v>5</v>
      </c>
    </row>
    <row r="59" spans="1:25" ht="14.4">
      <c r="A59" s="19">
        <v>51</v>
      </c>
      <c r="B59" s="25" t="s">
        <v>90</v>
      </c>
      <c r="C59" s="21">
        <v>23110239</v>
      </c>
      <c r="D59" s="22" t="str">
        <f ca="1">IFERROR(__xludf.DUMMYFUNCTION("AI(""Fill an appropriate value for this cell based on the table context"")"),"CS3101")</f>
        <v>CS3101</v>
      </c>
      <c r="E59" s="23">
        <f t="shared" si="4"/>
        <v>18</v>
      </c>
      <c r="F59" s="23">
        <v>1</v>
      </c>
      <c r="G59" s="23">
        <v>1</v>
      </c>
      <c r="H59" s="23">
        <v>1</v>
      </c>
      <c r="I59" s="23">
        <v>0.5</v>
      </c>
      <c r="J59" s="23">
        <v>0</v>
      </c>
      <c r="K59" s="23">
        <v>2.5</v>
      </c>
      <c r="L59" s="23">
        <v>2.5</v>
      </c>
      <c r="M59" s="23">
        <v>2.5</v>
      </c>
      <c r="N59" s="23">
        <v>2.5</v>
      </c>
      <c r="O59" s="23">
        <v>2.5</v>
      </c>
      <c r="P59" s="23">
        <v>2</v>
      </c>
      <c r="Q59" s="17">
        <f t="shared" si="0"/>
        <v>5</v>
      </c>
      <c r="R59" s="17">
        <f t="shared" si="1"/>
        <v>8.5</v>
      </c>
      <c r="S59" s="17">
        <f t="shared" si="5"/>
        <v>2.5</v>
      </c>
      <c r="T59" s="17">
        <f t="shared" si="2"/>
        <v>2</v>
      </c>
      <c r="U59" s="17">
        <v>0</v>
      </c>
      <c r="V59" s="17">
        <f t="shared" si="3"/>
        <v>18</v>
      </c>
      <c r="W59" s="24">
        <v>5</v>
      </c>
      <c r="X59" s="24">
        <v>9</v>
      </c>
      <c r="Y59" s="24">
        <v>5</v>
      </c>
    </row>
    <row r="60" spans="1:25" ht="14.4">
      <c r="A60" s="19">
        <v>52</v>
      </c>
      <c r="B60" s="25" t="s">
        <v>91</v>
      </c>
      <c r="C60" s="21">
        <v>23110240</v>
      </c>
      <c r="D60" s="22" t="str">
        <f ca="1">IFERROR(__xludf.DUMMYFUNCTION("AI(""Fill an appropriate value for this cell based on the table context"")"),"CS3101")</f>
        <v>CS3101</v>
      </c>
      <c r="E60" s="23">
        <f t="shared" si="4"/>
        <v>18.5</v>
      </c>
      <c r="F60" s="23">
        <v>1</v>
      </c>
      <c r="G60" s="23">
        <v>1</v>
      </c>
      <c r="H60" s="23">
        <v>1</v>
      </c>
      <c r="I60" s="23">
        <v>0</v>
      </c>
      <c r="J60" s="23">
        <v>1</v>
      </c>
      <c r="K60" s="23">
        <v>2.5</v>
      </c>
      <c r="L60" s="23">
        <v>2.5</v>
      </c>
      <c r="M60" s="23">
        <v>2.5</v>
      </c>
      <c r="N60" s="23">
        <v>2.5</v>
      </c>
      <c r="O60" s="23">
        <v>2.5</v>
      </c>
      <c r="P60" s="23">
        <v>2</v>
      </c>
      <c r="Q60" s="17">
        <f t="shared" si="0"/>
        <v>4.5</v>
      </c>
      <c r="R60" s="17">
        <f t="shared" si="1"/>
        <v>8.5</v>
      </c>
      <c r="S60" s="17">
        <f t="shared" si="5"/>
        <v>3.5</v>
      </c>
      <c r="T60" s="17">
        <f t="shared" si="2"/>
        <v>2</v>
      </c>
      <c r="U60" s="17">
        <v>0</v>
      </c>
      <c r="V60" s="17">
        <f t="shared" si="3"/>
        <v>18.5</v>
      </c>
      <c r="W60" s="24">
        <v>5</v>
      </c>
      <c r="X60" s="24">
        <v>10</v>
      </c>
      <c r="Y60" s="24">
        <v>4</v>
      </c>
    </row>
    <row r="61" spans="1:25" ht="14.4">
      <c r="A61" s="19">
        <v>53</v>
      </c>
      <c r="B61" s="25" t="s">
        <v>92</v>
      </c>
      <c r="C61" s="21">
        <v>23110241</v>
      </c>
      <c r="D61" s="22" t="str">
        <f ca="1">IFERROR(__xludf.DUMMYFUNCTION("AI(""Fill an appropriate value for this cell based on the table context"")"),"CS3101")</f>
        <v>CS3101</v>
      </c>
      <c r="E61" s="23">
        <f t="shared" si="4"/>
        <v>17</v>
      </c>
      <c r="F61" s="23">
        <v>1</v>
      </c>
      <c r="G61" s="23">
        <v>0</v>
      </c>
      <c r="H61" s="23">
        <v>1</v>
      </c>
      <c r="I61" s="23">
        <v>1</v>
      </c>
      <c r="J61" s="23">
        <v>1</v>
      </c>
      <c r="K61" s="23">
        <v>2.5</v>
      </c>
      <c r="L61" s="23">
        <v>2</v>
      </c>
      <c r="M61" s="23">
        <v>2.5</v>
      </c>
      <c r="N61" s="23">
        <v>2.5</v>
      </c>
      <c r="O61" s="23">
        <v>2.5</v>
      </c>
      <c r="P61" s="23">
        <v>1</v>
      </c>
      <c r="Q61" s="17">
        <f t="shared" si="0"/>
        <v>4.5</v>
      </c>
      <c r="R61" s="17">
        <f t="shared" si="1"/>
        <v>8</v>
      </c>
      <c r="S61" s="17">
        <f t="shared" si="5"/>
        <v>3.5</v>
      </c>
      <c r="T61" s="17">
        <f t="shared" si="2"/>
        <v>1</v>
      </c>
      <c r="U61" s="17">
        <v>0</v>
      </c>
      <c r="V61" s="17">
        <f t="shared" si="3"/>
        <v>17</v>
      </c>
      <c r="W61" s="24">
        <v>5</v>
      </c>
      <c r="X61" s="24">
        <v>9</v>
      </c>
      <c r="Y61" s="24">
        <v>3</v>
      </c>
    </row>
    <row r="62" spans="1:25" ht="14.4">
      <c r="A62" s="19">
        <v>54</v>
      </c>
      <c r="B62" s="25" t="s">
        <v>93</v>
      </c>
      <c r="C62" s="21">
        <v>23110242</v>
      </c>
      <c r="D62" s="22" t="str">
        <f ca="1">IFERROR(__xludf.DUMMYFUNCTION("AI(""Fill an appropriate value for this cell based on the table context"")"),"CS3101")</f>
        <v>CS3101</v>
      </c>
      <c r="E62" s="23">
        <f t="shared" si="4"/>
        <v>7</v>
      </c>
      <c r="F62" s="23">
        <v>1</v>
      </c>
      <c r="G62" s="23">
        <v>1</v>
      </c>
      <c r="H62" s="23">
        <v>1</v>
      </c>
      <c r="I62" s="23">
        <v>0</v>
      </c>
      <c r="J62" s="23">
        <v>0</v>
      </c>
      <c r="K62" s="23">
        <v>1</v>
      </c>
      <c r="L62" s="23">
        <v>0</v>
      </c>
      <c r="M62" s="23">
        <v>1</v>
      </c>
      <c r="N62" s="23">
        <v>1</v>
      </c>
      <c r="O62" s="23">
        <v>0</v>
      </c>
      <c r="P62" s="23">
        <v>1</v>
      </c>
      <c r="Q62" s="17">
        <f t="shared" si="0"/>
        <v>3</v>
      </c>
      <c r="R62" s="17">
        <f t="shared" si="1"/>
        <v>3</v>
      </c>
      <c r="S62" s="17">
        <f t="shared" si="5"/>
        <v>0</v>
      </c>
      <c r="T62" s="17">
        <f t="shared" si="2"/>
        <v>1</v>
      </c>
      <c r="U62" s="17">
        <v>0</v>
      </c>
      <c r="V62" s="17">
        <f t="shared" si="3"/>
        <v>7</v>
      </c>
      <c r="W62" s="24">
        <v>5</v>
      </c>
      <c r="X62" s="24">
        <v>2</v>
      </c>
      <c r="Y62" s="24">
        <v>3</v>
      </c>
    </row>
    <row r="63" spans="1:25" ht="14.4">
      <c r="A63" s="19">
        <v>55</v>
      </c>
      <c r="B63" s="25" t="s">
        <v>94</v>
      </c>
      <c r="C63" s="21">
        <v>23110243</v>
      </c>
      <c r="D63" s="22" t="str">
        <f ca="1">IFERROR(__xludf.DUMMYFUNCTION("AI(""Fill an appropriate value for this cell based on the table context"")"),"CS3101")</f>
        <v>CS3101</v>
      </c>
      <c r="E63" s="23">
        <f t="shared" si="4"/>
        <v>16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  <c r="K63" s="23">
        <v>2.5</v>
      </c>
      <c r="L63" s="23">
        <v>0</v>
      </c>
      <c r="M63" s="23">
        <v>2.5</v>
      </c>
      <c r="N63" s="23">
        <v>2.5</v>
      </c>
      <c r="O63" s="23">
        <v>2.5</v>
      </c>
      <c r="P63" s="23">
        <v>1</v>
      </c>
      <c r="Q63" s="17">
        <f t="shared" si="0"/>
        <v>5.5</v>
      </c>
      <c r="R63" s="17">
        <f t="shared" si="1"/>
        <v>6</v>
      </c>
      <c r="S63" s="17">
        <f t="shared" si="5"/>
        <v>3.5</v>
      </c>
      <c r="T63" s="17">
        <f t="shared" si="2"/>
        <v>1</v>
      </c>
      <c r="U63" s="17">
        <v>0</v>
      </c>
      <c r="V63" s="17">
        <f t="shared" si="3"/>
        <v>16</v>
      </c>
      <c r="W63" s="24">
        <v>5</v>
      </c>
      <c r="X63" s="24">
        <v>10</v>
      </c>
      <c r="Y63" s="24">
        <v>5</v>
      </c>
    </row>
    <row r="64" spans="1:25" ht="14.4">
      <c r="A64" s="19">
        <v>56</v>
      </c>
      <c r="B64" s="25" t="s">
        <v>95</v>
      </c>
      <c r="C64" s="21">
        <v>23110244</v>
      </c>
      <c r="D64" s="22" t="str">
        <f ca="1">IFERROR(__xludf.DUMMYFUNCTION("AI(""Fill an appropriate value for this cell based on the table context"")"),"CS3101")</f>
        <v>CS3101</v>
      </c>
      <c r="E64" s="23">
        <f t="shared" si="4"/>
        <v>17</v>
      </c>
      <c r="F64" s="23">
        <v>1</v>
      </c>
      <c r="G64" s="23">
        <v>1</v>
      </c>
      <c r="H64" s="23">
        <v>1</v>
      </c>
      <c r="I64" s="23">
        <v>1</v>
      </c>
      <c r="J64" s="23">
        <v>1</v>
      </c>
      <c r="K64" s="23">
        <v>2</v>
      </c>
      <c r="L64" s="23">
        <v>2.5</v>
      </c>
      <c r="M64" s="23">
        <v>2.5</v>
      </c>
      <c r="N64" s="23">
        <v>1.5</v>
      </c>
      <c r="O64" s="23">
        <v>2</v>
      </c>
      <c r="P64" s="23">
        <v>1.5</v>
      </c>
      <c r="Q64" s="17">
        <f t="shared" si="0"/>
        <v>5</v>
      </c>
      <c r="R64" s="17">
        <f t="shared" si="1"/>
        <v>7.5</v>
      </c>
      <c r="S64" s="17">
        <f t="shared" si="5"/>
        <v>3</v>
      </c>
      <c r="T64" s="17">
        <f t="shared" si="2"/>
        <v>1.5</v>
      </c>
      <c r="U64" s="17">
        <v>0</v>
      </c>
      <c r="V64" s="17">
        <f t="shared" si="3"/>
        <v>17</v>
      </c>
      <c r="W64" s="24">
        <v>5</v>
      </c>
      <c r="X64" s="24">
        <v>10</v>
      </c>
      <c r="Y64" s="24">
        <v>5</v>
      </c>
    </row>
    <row r="65" spans="1:25" ht="14.4">
      <c r="A65" s="19">
        <v>57</v>
      </c>
      <c r="B65" s="25" t="s">
        <v>96</v>
      </c>
      <c r="C65" s="21">
        <v>23110245</v>
      </c>
      <c r="D65" s="22" t="str">
        <f ca="1">IFERROR(__xludf.DUMMYFUNCTION("AI(""Fill an appropriate value for this cell based on the table context"")"),"CS3101")</f>
        <v>CS3101</v>
      </c>
      <c r="E65" s="23">
        <f t="shared" si="4"/>
        <v>18.5</v>
      </c>
      <c r="F65" s="23">
        <v>1</v>
      </c>
      <c r="G65" s="23">
        <v>1</v>
      </c>
      <c r="H65" s="23">
        <v>1</v>
      </c>
      <c r="I65" s="23">
        <v>0.5</v>
      </c>
      <c r="J65" s="23">
        <v>1</v>
      </c>
      <c r="K65" s="23">
        <v>2.5</v>
      </c>
      <c r="L65" s="23">
        <v>2.5</v>
      </c>
      <c r="M65" s="23">
        <v>2.5</v>
      </c>
      <c r="N65" s="23">
        <v>2.5</v>
      </c>
      <c r="O65" s="23">
        <v>2</v>
      </c>
      <c r="P65" s="23">
        <v>2</v>
      </c>
      <c r="Q65" s="17">
        <f t="shared" si="0"/>
        <v>5</v>
      </c>
      <c r="R65" s="17">
        <f t="shared" si="1"/>
        <v>8.5</v>
      </c>
      <c r="S65" s="17">
        <f t="shared" si="5"/>
        <v>3</v>
      </c>
      <c r="T65" s="17">
        <f t="shared" si="2"/>
        <v>2</v>
      </c>
      <c r="U65" s="17">
        <v>0</v>
      </c>
      <c r="V65" s="17">
        <f t="shared" si="3"/>
        <v>18.5</v>
      </c>
      <c r="W65" s="24">
        <v>5</v>
      </c>
      <c r="X65" s="24">
        <v>10</v>
      </c>
      <c r="Y65" s="24">
        <v>5</v>
      </c>
    </row>
    <row r="66" spans="1:25" ht="14.4">
      <c r="A66" s="19">
        <v>58</v>
      </c>
      <c r="B66" s="25" t="s">
        <v>97</v>
      </c>
      <c r="C66" s="21">
        <v>23110247</v>
      </c>
      <c r="D66" s="22" t="str">
        <f ca="1">IFERROR(__xludf.DUMMYFUNCTION("AI(""Fill an appropriate value for this cell based on the table context"")"),"CS3101")</f>
        <v>CS3101</v>
      </c>
      <c r="E66" s="23">
        <f t="shared" si="4"/>
        <v>14.5</v>
      </c>
      <c r="F66" s="23">
        <v>1</v>
      </c>
      <c r="G66" s="23">
        <v>1</v>
      </c>
      <c r="H66" s="23">
        <v>0.5</v>
      </c>
      <c r="I66" s="23">
        <v>0</v>
      </c>
      <c r="J66" s="23">
        <v>0</v>
      </c>
      <c r="K66" s="23">
        <v>2.5</v>
      </c>
      <c r="L66" s="23">
        <v>2</v>
      </c>
      <c r="M66" s="23">
        <v>2.5</v>
      </c>
      <c r="N66" s="23">
        <v>1.5</v>
      </c>
      <c r="O66" s="23">
        <v>2</v>
      </c>
      <c r="P66" s="23">
        <v>1.5</v>
      </c>
      <c r="Q66" s="17">
        <f t="shared" si="0"/>
        <v>4.5</v>
      </c>
      <c r="R66" s="17">
        <f t="shared" si="1"/>
        <v>6.5</v>
      </c>
      <c r="S66" s="17">
        <f t="shared" si="5"/>
        <v>2</v>
      </c>
      <c r="T66" s="17">
        <f t="shared" si="2"/>
        <v>1.5</v>
      </c>
      <c r="U66" s="17">
        <v>0</v>
      </c>
      <c r="V66" s="17">
        <f t="shared" si="3"/>
        <v>14.5</v>
      </c>
      <c r="W66" s="24">
        <v>5</v>
      </c>
      <c r="X66" s="24">
        <v>9</v>
      </c>
      <c r="Y66" s="24">
        <v>3</v>
      </c>
    </row>
    <row r="67" spans="1:25" ht="14.4">
      <c r="A67" s="19">
        <v>59</v>
      </c>
      <c r="B67" s="25" t="s">
        <v>98</v>
      </c>
      <c r="C67" s="21">
        <v>23110248</v>
      </c>
      <c r="D67" s="22" t="str">
        <f ca="1">IFERROR(__xludf.DUMMYFUNCTION("AI(""Fill an appropriate value for this cell based on the table context"")"),"CS3101")</f>
        <v>CS3101</v>
      </c>
      <c r="E67" s="23">
        <f t="shared" si="4"/>
        <v>15.5</v>
      </c>
      <c r="F67" s="23">
        <v>1</v>
      </c>
      <c r="G67" s="23">
        <v>0</v>
      </c>
      <c r="H67" s="23">
        <v>1</v>
      </c>
      <c r="I67" s="23">
        <v>1</v>
      </c>
      <c r="J67" s="23">
        <v>1</v>
      </c>
      <c r="K67" s="23">
        <v>2</v>
      </c>
      <c r="L67" s="23">
        <v>1</v>
      </c>
      <c r="M67" s="23">
        <v>2.5</v>
      </c>
      <c r="N67" s="23">
        <v>2.5</v>
      </c>
      <c r="O67" s="23">
        <v>2</v>
      </c>
      <c r="P67" s="23">
        <v>1.5</v>
      </c>
      <c r="Q67" s="17">
        <f t="shared" si="0"/>
        <v>4</v>
      </c>
      <c r="R67" s="17">
        <f t="shared" si="1"/>
        <v>7</v>
      </c>
      <c r="S67" s="17">
        <f t="shared" si="5"/>
        <v>3</v>
      </c>
      <c r="T67" s="17">
        <f t="shared" si="2"/>
        <v>1.5</v>
      </c>
      <c r="U67" s="17">
        <v>0</v>
      </c>
      <c r="V67" s="17">
        <f t="shared" si="3"/>
        <v>15.5</v>
      </c>
      <c r="W67" s="24">
        <v>5</v>
      </c>
      <c r="X67" s="24">
        <v>9</v>
      </c>
      <c r="Y67" s="24">
        <v>4</v>
      </c>
    </row>
    <row r="68" spans="1:25" ht="14.4">
      <c r="A68" s="19">
        <v>60</v>
      </c>
      <c r="B68" s="25" t="s">
        <v>99</v>
      </c>
      <c r="C68" s="21">
        <v>23110249</v>
      </c>
      <c r="D68" s="22" t="str">
        <f ca="1">IFERROR(__xludf.DUMMYFUNCTION("AI(""Fill an appropriate value for this cell based on the table context"")"),"CS3101")</f>
        <v>CS3101</v>
      </c>
      <c r="E68" s="23">
        <f t="shared" si="4"/>
        <v>13</v>
      </c>
      <c r="F68" s="23">
        <v>1</v>
      </c>
      <c r="G68" s="23">
        <v>1</v>
      </c>
      <c r="H68" s="23">
        <v>1</v>
      </c>
      <c r="I68" s="23">
        <v>1</v>
      </c>
      <c r="J68" s="23">
        <v>1</v>
      </c>
      <c r="K68" s="23">
        <v>0</v>
      </c>
      <c r="L68" s="23">
        <v>0</v>
      </c>
      <c r="M68" s="23">
        <v>2.5</v>
      </c>
      <c r="N68" s="23">
        <v>2</v>
      </c>
      <c r="O68" s="23">
        <v>2.5</v>
      </c>
      <c r="P68" s="23">
        <v>1</v>
      </c>
      <c r="Q68" s="17">
        <f t="shared" si="0"/>
        <v>3</v>
      </c>
      <c r="R68" s="17">
        <f t="shared" si="1"/>
        <v>5.5</v>
      </c>
      <c r="S68" s="17">
        <f t="shared" si="5"/>
        <v>3.5</v>
      </c>
      <c r="T68" s="17">
        <f t="shared" si="2"/>
        <v>1</v>
      </c>
      <c r="U68" s="17">
        <v>0</v>
      </c>
      <c r="V68" s="17">
        <f t="shared" si="3"/>
        <v>13</v>
      </c>
      <c r="W68" s="24">
        <v>5</v>
      </c>
      <c r="X68" s="24">
        <v>8</v>
      </c>
      <c r="Y68" s="24">
        <v>4</v>
      </c>
    </row>
    <row r="69" spans="1:25" ht="14.4">
      <c r="A69" s="19">
        <v>61</v>
      </c>
      <c r="B69" s="25" t="s">
        <v>100</v>
      </c>
      <c r="C69" s="21">
        <v>23110368</v>
      </c>
      <c r="D69" s="22" t="str">
        <f ca="1">IFERROR(__xludf.DUMMYFUNCTION("AI(""Fill an appropriate value for this cell based on the table context"")"),"CS3101")</f>
        <v>CS3101</v>
      </c>
      <c r="E69" s="23">
        <f t="shared" si="4"/>
        <v>14</v>
      </c>
      <c r="F69" s="23">
        <v>1</v>
      </c>
      <c r="G69" s="23">
        <v>1</v>
      </c>
      <c r="H69" s="23">
        <v>1</v>
      </c>
      <c r="I69" s="23">
        <v>0.5</v>
      </c>
      <c r="J69" s="23">
        <v>1</v>
      </c>
      <c r="K69" s="23">
        <v>2.5</v>
      </c>
      <c r="L69" s="23">
        <v>0</v>
      </c>
      <c r="M69" s="23">
        <v>2.5</v>
      </c>
      <c r="N69" s="23">
        <v>0</v>
      </c>
      <c r="O69" s="23">
        <v>2.5</v>
      </c>
      <c r="P69" s="23">
        <v>2</v>
      </c>
      <c r="Q69" s="17">
        <f t="shared" si="0"/>
        <v>5</v>
      </c>
      <c r="R69" s="17">
        <f t="shared" si="1"/>
        <v>3.5</v>
      </c>
      <c r="S69" s="17">
        <f t="shared" si="5"/>
        <v>3.5</v>
      </c>
      <c r="T69" s="17">
        <f t="shared" si="2"/>
        <v>2</v>
      </c>
      <c r="U69" s="17">
        <v>0</v>
      </c>
      <c r="V69" s="17">
        <f t="shared" si="3"/>
        <v>14</v>
      </c>
      <c r="W69" s="24">
        <v>5</v>
      </c>
      <c r="X69" s="24">
        <v>9</v>
      </c>
      <c r="Y69" s="24">
        <v>5</v>
      </c>
    </row>
    <row r="70" spans="1:25" ht="14.4">
      <c r="A70" s="19">
        <v>62</v>
      </c>
      <c r="B70" s="25" t="s">
        <v>101</v>
      </c>
      <c r="C70" s="21">
        <v>23110537</v>
      </c>
      <c r="D70" s="22" t="str">
        <f ca="1">IFERROR(__xludf.DUMMYFUNCTION("AI(""Fill an appropriate value for this cell based on the table context"")"),"CS3101")</f>
        <v>CS3101</v>
      </c>
      <c r="E70" s="23">
        <f t="shared" si="4"/>
        <v>19</v>
      </c>
      <c r="F70" s="23">
        <v>1</v>
      </c>
      <c r="G70" s="23">
        <v>1</v>
      </c>
      <c r="H70" s="23">
        <v>1</v>
      </c>
      <c r="I70" s="23">
        <v>1</v>
      </c>
      <c r="J70" s="23">
        <v>0.5</v>
      </c>
      <c r="K70" s="23">
        <v>2.5</v>
      </c>
      <c r="L70" s="23">
        <v>2</v>
      </c>
      <c r="M70" s="23">
        <v>2.5</v>
      </c>
      <c r="N70" s="23">
        <v>2.5</v>
      </c>
      <c r="O70" s="23">
        <v>2.5</v>
      </c>
      <c r="P70" s="23">
        <v>2.5</v>
      </c>
      <c r="Q70" s="17">
        <f t="shared" si="0"/>
        <v>5.5</v>
      </c>
      <c r="R70" s="17">
        <f t="shared" si="1"/>
        <v>8</v>
      </c>
      <c r="S70" s="17">
        <f t="shared" si="5"/>
        <v>3</v>
      </c>
      <c r="T70" s="17">
        <f t="shared" si="2"/>
        <v>2.5</v>
      </c>
      <c r="U70" s="17">
        <v>0</v>
      </c>
      <c r="V70" s="17">
        <f t="shared" si="3"/>
        <v>19</v>
      </c>
      <c r="W70" s="24">
        <v>5</v>
      </c>
      <c r="X70" s="24">
        <v>10</v>
      </c>
      <c r="Y70" s="24">
        <v>5</v>
      </c>
    </row>
    <row r="71" spans="1:25" ht="14.4">
      <c r="A71" s="19">
        <v>63</v>
      </c>
      <c r="B71" s="25" t="s">
        <v>102</v>
      </c>
      <c r="C71" s="21">
        <v>23110564</v>
      </c>
      <c r="D71" s="22" t="str">
        <f ca="1">IFERROR(__xludf.DUMMYFUNCTION("AI(""Fill an appropriate value for this cell based on the table context"")"),"CS3101")</f>
        <v>CS3101</v>
      </c>
      <c r="E71" s="23">
        <f t="shared" si="4"/>
        <v>20</v>
      </c>
      <c r="F71" s="23">
        <v>1</v>
      </c>
      <c r="G71" s="23">
        <v>1</v>
      </c>
      <c r="H71" s="23">
        <v>1</v>
      </c>
      <c r="I71" s="23">
        <v>1</v>
      </c>
      <c r="J71" s="23">
        <v>1</v>
      </c>
      <c r="K71" s="23">
        <v>2.5</v>
      </c>
      <c r="L71" s="23">
        <v>2.5</v>
      </c>
      <c r="M71" s="23">
        <v>2.5</v>
      </c>
      <c r="N71" s="23">
        <v>2.5</v>
      </c>
      <c r="O71" s="23">
        <v>2.5</v>
      </c>
      <c r="P71" s="23">
        <v>2.5</v>
      </c>
      <c r="Q71" s="17">
        <f t="shared" si="0"/>
        <v>5.5</v>
      </c>
      <c r="R71" s="17">
        <f t="shared" si="1"/>
        <v>8.5</v>
      </c>
      <c r="S71" s="17">
        <f t="shared" si="5"/>
        <v>3.5</v>
      </c>
      <c r="T71" s="17">
        <f t="shared" si="2"/>
        <v>2.5</v>
      </c>
      <c r="U71" s="17">
        <v>0</v>
      </c>
      <c r="V71" s="17">
        <f t="shared" si="3"/>
        <v>20</v>
      </c>
      <c r="W71" s="24">
        <v>5</v>
      </c>
      <c r="X71" s="24">
        <v>10</v>
      </c>
      <c r="Y71" s="24">
        <v>5</v>
      </c>
    </row>
    <row r="72" spans="1:25" ht="14.4">
      <c r="A72" s="19">
        <v>64</v>
      </c>
      <c r="B72" s="25" t="s">
        <v>103</v>
      </c>
      <c r="C72" s="21">
        <v>23110675</v>
      </c>
      <c r="D72" s="22" t="str">
        <f ca="1">IFERROR(__xludf.DUMMYFUNCTION("AI(""Fill an appropriate value for this cell based on the table context"")"),"CS3101")</f>
        <v>CS3101</v>
      </c>
      <c r="E72" s="23">
        <f t="shared" si="4"/>
        <v>17</v>
      </c>
      <c r="F72" s="23">
        <v>1</v>
      </c>
      <c r="G72" s="23">
        <v>1</v>
      </c>
      <c r="H72" s="23">
        <v>1</v>
      </c>
      <c r="I72" s="23">
        <v>1</v>
      </c>
      <c r="J72" s="23">
        <v>1</v>
      </c>
      <c r="K72" s="23">
        <v>2.5</v>
      </c>
      <c r="L72" s="23">
        <v>0</v>
      </c>
      <c r="M72" s="23">
        <v>2.5</v>
      </c>
      <c r="N72" s="23">
        <v>2.5</v>
      </c>
      <c r="O72" s="23">
        <v>2.5</v>
      </c>
      <c r="P72" s="23">
        <v>2</v>
      </c>
      <c r="Q72" s="17">
        <f t="shared" si="0"/>
        <v>5.5</v>
      </c>
      <c r="R72" s="17">
        <f t="shared" si="1"/>
        <v>6</v>
      </c>
      <c r="S72" s="17">
        <f t="shared" si="5"/>
        <v>3.5</v>
      </c>
      <c r="T72" s="17">
        <f t="shared" si="2"/>
        <v>2</v>
      </c>
      <c r="U72" s="17">
        <v>0</v>
      </c>
      <c r="V72" s="17">
        <f t="shared" si="3"/>
        <v>17</v>
      </c>
      <c r="W72" s="24">
        <v>5</v>
      </c>
      <c r="X72" s="24">
        <v>9</v>
      </c>
      <c r="Y72" s="24">
        <v>5</v>
      </c>
    </row>
    <row r="73" spans="1:25" ht="14.4">
      <c r="A73" s="19">
        <v>65</v>
      </c>
      <c r="B73" s="25" t="s">
        <v>104</v>
      </c>
      <c r="C73" s="21">
        <v>23110888</v>
      </c>
      <c r="D73" s="22" t="str">
        <f ca="1">IFERROR(__xludf.DUMMYFUNCTION("AI(""Fill an appropriate value for this cell based on the table context"")"),"CS3101")</f>
        <v>CS3101</v>
      </c>
      <c r="E73" s="23">
        <f t="shared" si="4"/>
        <v>20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2.5</v>
      </c>
      <c r="L73" s="23">
        <v>2.5</v>
      </c>
      <c r="M73" s="23">
        <v>2.5</v>
      </c>
      <c r="N73" s="23">
        <v>2.5</v>
      </c>
      <c r="O73" s="23">
        <v>2.5</v>
      </c>
      <c r="P73" s="23">
        <v>2.5</v>
      </c>
      <c r="Q73" s="17">
        <f t="shared" si="0"/>
        <v>5.5</v>
      </c>
      <c r="R73" s="17">
        <f t="shared" si="1"/>
        <v>8.5</v>
      </c>
      <c r="S73" s="17">
        <f t="shared" si="5"/>
        <v>3.5</v>
      </c>
      <c r="T73" s="17">
        <f t="shared" si="2"/>
        <v>2.5</v>
      </c>
      <c r="U73" s="17">
        <v>0</v>
      </c>
      <c r="V73" s="17">
        <f t="shared" si="3"/>
        <v>20</v>
      </c>
      <c r="W73" s="24">
        <v>5</v>
      </c>
      <c r="X73" s="24">
        <v>10</v>
      </c>
      <c r="Y73" s="24">
        <v>5</v>
      </c>
    </row>
    <row r="74" spans="1:25" ht="14.4">
      <c r="A74" s="19">
        <v>66</v>
      </c>
      <c r="B74" s="25" t="s">
        <v>105</v>
      </c>
      <c r="C74" s="21">
        <v>24120033</v>
      </c>
      <c r="D74" s="22" t="str">
        <f ca="1">IFERROR(__xludf.DUMMYFUNCTION("AI(""Fill an appropriate value for this cell based on the table context"")"),"CS3101")</f>
        <v>CS3101</v>
      </c>
      <c r="E74" s="23">
        <f t="shared" si="4"/>
        <v>5.5</v>
      </c>
      <c r="F74" s="23">
        <v>1</v>
      </c>
      <c r="G74" s="23">
        <v>1</v>
      </c>
      <c r="H74" s="23">
        <v>0</v>
      </c>
      <c r="I74" s="23">
        <v>0</v>
      </c>
      <c r="J74" s="23">
        <v>0.5</v>
      </c>
      <c r="K74" s="23">
        <v>0</v>
      </c>
      <c r="L74" s="23">
        <v>0</v>
      </c>
      <c r="M74" s="23">
        <v>0</v>
      </c>
      <c r="N74" s="23">
        <v>1</v>
      </c>
      <c r="O74" s="23">
        <v>2</v>
      </c>
      <c r="P74" s="23">
        <v>0</v>
      </c>
      <c r="Q74" s="17">
        <f t="shared" si="0"/>
        <v>2</v>
      </c>
      <c r="R74" s="17">
        <f t="shared" si="1"/>
        <v>1</v>
      </c>
      <c r="S74" s="17">
        <f t="shared" si="5"/>
        <v>2.5</v>
      </c>
      <c r="T74" s="17">
        <f t="shared" si="2"/>
        <v>0</v>
      </c>
      <c r="U74" s="17">
        <v>0</v>
      </c>
      <c r="V74" s="17">
        <f t="shared" si="3"/>
        <v>5.5</v>
      </c>
      <c r="W74" s="24">
        <v>5</v>
      </c>
      <c r="X74" s="24">
        <v>8</v>
      </c>
      <c r="Y74" s="24">
        <v>4</v>
      </c>
    </row>
    <row r="75" spans="1:25" ht="14.4">
      <c r="A75" s="19">
        <v>67</v>
      </c>
      <c r="B75" s="25" t="s">
        <v>106</v>
      </c>
      <c r="C75" s="21">
        <v>24120034</v>
      </c>
      <c r="D75" s="22" t="str">
        <f ca="1">IFERROR(__xludf.DUMMYFUNCTION("AI(""Fill an appropriate value for this cell based on the table context"")"),"CS3101")</f>
        <v>CS3101</v>
      </c>
      <c r="E75" s="23">
        <f t="shared" si="4"/>
        <v>2</v>
      </c>
      <c r="F75" s="23">
        <v>1</v>
      </c>
      <c r="G75" s="23">
        <v>1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7">
        <f t="shared" si="0"/>
        <v>2</v>
      </c>
      <c r="R75" s="17">
        <f t="shared" si="1"/>
        <v>0</v>
      </c>
      <c r="S75" s="17">
        <f t="shared" si="5"/>
        <v>0</v>
      </c>
      <c r="T75" s="17">
        <f t="shared" si="2"/>
        <v>0</v>
      </c>
      <c r="U75" s="17">
        <v>0</v>
      </c>
      <c r="V75" s="17">
        <f t="shared" si="3"/>
        <v>2</v>
      </c>
      <c r="W75" s="24">
        <v>5</v>
      </c>
      <c r="X75" s="24">
        <v>8</v>
      </c>
      <c r="Y75" s="24">
        <v>3</v>
      </c>
    </row>
    <row r="76" spans="1:25" ht="14.4">
      <c r="A76" s="19">
        <v>68</v>
      </c>
      <c r="B76" s="25" t="s">
        <v>107</v>
      </c>
      <c r="C76" s="21">
        <v>24120035</v>
      </c>
      <c r="D76" s="22" t="str">
        <f ca="1">IFERROR(__xludf.DUMMYFUNCTION("AI(""Fill an appropriate value for this cell based on the table context"")"),"CS3101")</f>
        <v>CS3101</v>
      </c>
      <c r="E76" s="23">
        <f t="shared" si="4"/>
        <v>13.5</v>
      </c>
      <c r="F76" s="23">
        <v>1</v>
      </c>
      <c r="G76" s="23">
        <v>1</v>
      </c>
      <c r="H76" s="23">
        <v>0.5</v>
      </c>
      <c r="I76" s="23">
        <v>1</v>
      </c>
      <c r="J76" s="23">
        <v>1</v>
      </c>
      <c r="K76" s="23">
        <v>1.5</v>
      </c>
      <c r="L76" s="23">
        <v>1</v>
      </c>
      <c r="M76" s="23">
        <v>1.5</v>
      </c>
      <c r="N76" s="23">
        <v>2.5</v>
      </c>
      <c r="O76" s="23">
        <v>2.5</v>
      </c>
      <c r="P76" s="23">
        <v>0</v>
      </c>
      <c r="Q76" s="17">
        <f t="shared" si="0"/>
        <v>4.5</v>
      </c>
      <c r="R76" s="17">
        <f t="shared" si="1"/>
        <v>5.5</v>
      </c>
      <c r="S76" s="17">
        <f t="shared" si="5"/>
        <v>3.5</v>
      </c>
      <c r="T76" s="17">
        <f t="shared" si="2"/>
        <v>0</v>
      </c>
      <c r="U76" s="17">
        <v>0</v>
      </c>
      <c r="V76" s="17">
        <f t="shared" si="3"/>
        <v>13.5</v>
      </c>
      <c r="W76" s="24">
        <v>5</v>
      </c>
      <c r="X76" s="24">
        <v>10</v>
      </c>
      <c r="Y76" s="24">
        <v>5</v>
      </c>
    </row>
    <row r="77" spans="1:25" ht="14.4">
      <c r="A77" s="19">
        <v>69</v>
      </c>
      <c r="B77" s="25" t="s">
        <v>108</v>
      </c>
      <c r="C77" s="21">
        <v>24120036</v>
      </c>
      <c r="D77" s="22" t="str">
        <f ca="1">IFERROR(__xludf.DUMMYFUNCTION("AI(""Fill an appropriate value for this cell based on the table context"")"),"CS3101")</f>
        <v>CS3101</v>
      </c>
      <c r="E77" s="23">
        <f t="shared" si="4"/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7">
        <f t="shared" si="0"/>
        <v>0</v>
      </c>
      <c r="R77" s="17">
        <f t="shared" si="1"/>
        <v>0</v>
      </c>
      <c r="S77" s="17">
        <f t="shared" si="5"/>
        <v>0</v>
      </c>
      <c r="T77" s="17">
        <f t="shared" si="2"/>
        <v>0</v>
      </c>
      <c r="U77" s="17">
        <v>0</v>
      </c>
      <c r="V77" s="17">
        <f t="shared" si="3"/>
        <v>0</v>
      </c>
      <c r="W77" s="24">
        <v>0</v>
      </c>
      <c r="X77" s="24">
        <v>0</v>
      </c>
      <c r="Y77" s="24">
        <v>0</v>
      </c>
    </row>
    <row r="78" spans="1:25" ht="14.4">
      <c r="A78" s="19">
        <v>70</v>
      </c>
      <c r="B78" s="25" t="s">
        <v>109</v>
      </c>
      <c r="C78" s="21">
        <v>24120037</v>
      </c>
      <c r="D78" s="22" t="str">
        <f ca="1">IFERROR(__xludf.DUMMYFUNCTION("AI(""Fill an appropriate value for this cell based on the table context"")"),"CS3101")</f>
        <v>CS3101</v>
      </c>
      <c r="E78" s="23">
        <f t="shared" si="4"/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7">
        <f t="shared" si="0"/>
        <v>0</v>
      </c>
      <c r="R78" s="17">
        <f t="shared" si="1"/>
        <v>0</v>
      </c>
      <c r="S78" s="17">
        <f t="shared" si="5"/>
        <v>0</v>
      </c>
      <c r="T78" s="17">
        <f t="shared" si="2"/>
        <v>0</v>
      </c>
      <c r="U78" s="17">
        <v>0</v>
      </c>
      <c r="V78" s="17">
        <f t="shared" si="3"/>
        <v>0</v>
      </c>
      <c r="W78" s="24">
        <v>0</v>
      </c>
      <c r="X78" s="24">
        <v>0</v>
      </c>
      <c r="Y78" s="24">
        <v>0</v>
      </c>
    </row>
    <row r="79" spans="1:25" ht="14.4">
      <c r="A79" s="19">
        <v>71</v>
      </c>
      <c r="B79" s="25" t="s">
        <v>110</v>
      </c>
      <c r="C79" s="21">
        <v>24120038</v>
      </c>
      <c r="D79" s="22" t="str">
        <f ca="1">IFERROR(__xludf.DUMMYFUNCTION("AI(""Fill an appropriate value for this cell based on the table context"")"),"CS3101")</f>
        <v>CS3101</v>
      </c>
      <c r="E79" s="23">
        <f t="shared" si="4"/>
        <v>14</v>
      </c>
      <c r="F79" s="23">
        <v>1</v>
      </c>
      <c r="G79" s="23">
        <v>1</v>
      </c>
      <c r="H79" s="23">
        <v>1</v>
      </c>
      <c r="I79" s="23">
        <v>0.5</v>
      </c>
      <c r="J79" s="23">
        <v>1</v>
      </c>
      <c r="K79" s="23">
        <v>2.5</v>
      </c>
      <c r="L79" s="23">
        <v>0</v>
      </c>
      <c r="M79" s="23">
        <v>1.5</v>
      </c>
      <c r="N79" s="23">
        <v>2.5</v>
      </c>
      <c r="O79" s="23">
        <v>2.5</v>
      </c>
      <c r="P79" s="23">
        <v>0.5</v>
      </c>
      <c r="Q79" s="17">
        <f t="shared" si="0"/>
        <v>5</v>
      </c>
      <c r="R79" s="17">
        <f t="shared" si="1"/>
        <v>5</v>
      </c>
      <c r="S79" s="17">
        <f t="shared" si="5"/>
        <v>3.5</v>
      </c>
      <c r="T79" s="17">
        <f t="shared" si="2"/>
        <v>0.5</v>
      </c>
      <c r="U79" s="17">
        <v>0</v>
      </c>
      <c r="V79" s="17">
        <f t="shared" si="3"/>
        <v>14</v>
      </c>
      <c r="W79" s="24">
        <v>5</v>
      </c>
      <c r="X79" s="24">
        <v>8</v>
      </c>
      <c r="Y79" s="24">
        <v>3</v>
      </c>
    </row>
    <row r="80" spans="1:25" ht="14.4">
      <c r="A80" s="19">
        <v>72</v>
      </c>
      <c r="B80" s="25" t="s">
        <v>111</v>
      </c>
      <c r="C80" s="21">
        <v>24120039</v>
      </c>
      <c r="D80" s="22" t="str">
        <f ca="1">IFERROR(__xludf.DUMMYFUNCTION("AI(""Fill an appropriate value for this cell based on the table context"")"),"CS3101")</f>
        <v>CS3101</v>
      </c>
      <c r="E80" s="23">
        <f t="shared" si="4"/>
        <v>14</v>
      </c>
      <c r="F80" s="23">
        <v>1</v>
      </c>
      <c r="G80" s="23">
        <v>1</v>
      </c>
      <c r="H80" s="23">
        <v>1</v>
      </c>
      <c r="I80" s="23">
        <v>0</v>
      </c>
      <c r="J80" s="23">
        <v>1</v>
      </c>
      <c r="K80" s="23">
        <v>2</v>
      </c>
      <c r="L80" s="23">
        <v>0</v>
      </c>
      <c r="M80" s="23">
        <v>2.5</v>
      </c>
      <c r="N80" s="23">
        <v>1.5</v>
      </c>
      <c r="O80" s="23">
        <v>2.5</v>
      </c>
      <c r="P80" s="23">
        <v>1.5</v>
      </c>
      <c r="Q80" s="17">
        <f t="shared" si="0"/>
        <v>4</v>
      </c>
      <c r="R80" s="17">
        <f t="shared" si="1"/>
        <v>5</v>
      </c>
      <c r="S80" s="17">
        <f t="shared" si="5"/>
        <v>3.5</v>
      </c>
      <c r="T80" s="17">
        <f t="shared" si="2"/>
        <v>1.5</v>
      </c>
      <c r="U80" s="17">
        <v>0</v>
      </c>
      <c r="V80" s="17">
        <f t="shared" si="3"/>
        <v>14</v>
      </c>
      <c r="W80" s="24">
        <v>5</v>
      </c>
      <c r="X80" s="24">
        <v>8</v>
      </c>
      <c r="Y80" s="24">
        <v>4</v>
      </c>
    </row>
    <row r="81" spans="1:25" ht="14.4">
      <c r="A81" s="19">
        <v>73</v>
      </c>
      <c r="B81" s="26" t="s">
        <v>112</v>
      </c>
      <c r="C81" s="27">
        <v>23110363</v>
      </c>
      <c r="D81" s="22" t="str">
        <f ca="1">IFERROR(__xludf.DUMMYFUNCTION("AI(""Fill an appropriate value for this cell based on the table context"")"),"CS3101")</f>
        <v>CS3101</v>
      </c>
      <c r="E81" s="23">
        <f t="shared" si="4"/>
        <v>15</v>
      </c>
      <c r="F81" s="23">
        <v>1</v>
      </c>
      <c r="G81" s="23">
        <v>1</v>
      </c>
      <c r="H81" s="23">
        <v>1</v>
      </c>
      <c r="I81" s="23">
        <v>0.5</v>
      </c>
      <c r="J81" s="23">
        <v>1</v>
      </c>
      <c r="K81" s="23">
        <v>2.5</v>
      </c>
      <c r="L81" s="23">
        <v>0</v>
      </c>
      <c r="M81" s="23">
        <v>2.5</v>
      </c>
      <c r="N81" s="23">
        <v>1</v>
      </c>
      <c r="O81" s="23">
        <v>2.5</v>
      </c>
      <c r="P81" s="23">
        <v>2</v>
      </c>
      <c r="Q81" s="17">
        <f t="shared" si="0"/>
        <v>5</v>
      </c>
      <c r="R81" s="17">
        <f t="shared" si="1"/>
        <v>4.5</v>
      </c>
      <c r="S81" s="17">
        <f t="shared" si="5"/>
        <v>3.5</v>
      </c>
      <c r="T81" s="17">
        <f t="shared" si="2"/>
        <v>2</v>
      </c>
      <c r="U81" s="17">
        <v>0</v>
      </c>
      <c r="V81" s="17">
        <f t="shared" si="3"/>
        <v>15</v>
      </c>
      <c r="W81" s="24">
        <v>5</v>
      </c>
      <c r="X81" s="24">
        <v>9</v>
      </c>
      <c r="Y81" s="24">
        <v>4</v>
      </c>
    </row>
    <row r="82" spans="1:25" ht="13.8">
      <c r="A82" s="1"/>
      <c r="B82" s="1"/>
      <c r="C82" s="1"/>
      <c r="D82" s="1"/>
      <c r="E82" s="1"/>
      <c r="F82" s="205" t="s">
        <v>113</v>
      </c>
      <c r="G82" s="195"/>
      <c r="H82" s="195"/>
      <c r="I82" s="195"/>
      <c r="J82" s="195"/>
      <c r="K82" s="195"/>
      <c r="L82" s="29"/>
      <c r="M82" s="29"/>
      <c r="N82" s="29"/>
      <c r="O82" s="30"/>
      <c r="P82" s="31"/>
      <c r="Q82" s="32">
        <f>COUNTIF(Q9:Q81, "&gt;=2.75")</f>
        <v>63</v>
      </c>
      <c r="R82" s="32">
        <f>COUNTIF(R9:R81, "&gt;=4.25")</f>
        <v>56</v>
      </c>
      <c r="S82" s="32">
        <f>COUNTIF(S9:S81, "&gt;=1.75")</f>
        <v>64</v>
      </c>
      <c r="T82" s="32">
        <f>COUNTIF(T9:T81, "&gt;=1.25")</f>
        <v>37</v>
      </c>
      <c r="U82" s="32">
        <v>0</v>
      </c>
      <c r="V82" s="32">
        <f>COUNTIF(V9:V81, "&gt;=10")</f>
        <v>59</v>
      </c>
    </row>
    <row r="83" spans="1:25" ht="13.8">
      <c r="A83" s="1"/>
      <c r="B83" s="1"/>
      <c r="C83" s="1"/>
      <c r="D83" s="1"/>
      <c r="E83" s="1"/>
      <c r="F83" s="205" t="s">
        <v>114</v>
      </c>
      <c r="G83" s="195"/>
      <c r="H83" s="195"/>
      <c r="I83" s="195"/>
      <c r="J83" s="195"/>
      <c r="K83" s="195"/>
      <c r="L83" s="29"/>
      <c r="M83" s="29"/>
      <c r="N83" s="29"/>
      <c r="O83" s="30"/>
      <c r="P83" s="31"/>
      <c r="Q83" s="32">
        <f>(Q82/A81)*100</f>
        <v>86.301369863013704</v>
      </c>
      <c r="R83" s="32">
        <f>(R82/A81)*100</f>
        <v>76.712328767123282</v>
      </c>
      <c r="S83" s="32">
        <f>(S82/A81)*100</f>
        <v>87.671232876712324</v>
      </c>
      <c r="T83" s="32">
        <f>(T82/A81)*100</f>
        <v>50.684931506849317</v>
      </c>
      <c r="U83" s="32">
        <v>0</v>
      </c>
      <c r="V83" s="32">
        <f>(V82/A81)*100</f>
        <v>80.821917808219183</v>
      </c>
    </row>
    <row r="84" spans="1:25" ht="13.8">
      <c r="A84" s="1"/>
      <c r="B84" s="1"/>
      <c r="C84" s="1"/>
      <c r="D84" s="1"/>
      <c r="E84" s="1"/>
      <c r="F84" s="205" t="s">
        <v>115</v>
      </c>
      <c r="G84" s="195"/>
      <c r="H84" s="29"/>
      <c r="I84" s="29"/>
      <c r="J84" s="29"/>
      <c r="K84" s="29"/>
      <c r="L84" s="29"/>
      <c r="M84" s="29"/>
      <c r="N84" s="29"/>
      <c r="O84" s="30"/>
      <c r="P84" s="31"/>
      <c r="Q84" s="32" t="e">
        <f t="shared" ref="Q84:V84" ca="1" si="6">_xludf.IFS(Q83 &gt;= 70, "3", Q83 &gt;= 65, "2", Q83 &gt;= 60, "1", TRUE, "0")</f>
        <v>#NAME?</v>
      </c>
      <c r="R84" s="32" t="e">
        <f t="shared" ca="1" si="6"/>
        <v>#NAME?</v>
      </c>
      <c r="S84" s="32" t="e">
        <f t="shared" ca="1" si="6"/>
        <v>#NAME?</v>
      </c>
      <c r="T84" s="32" t="e">
        <f t="shared" ca="1" si="6"/>
        <v>#NAME?</v>
      </c>
      <c r="U84" s="32" t="e">
        <f t="shared" ca="1" si="6"/>
        <v>#NAME?</v>
      </c>
      <c r="V84" s="33" t="e">
        <f t="shared" ca="1" si="6"/>
        <v>#NAME?</v>
      </c>
    </row>
  </sheetData>
  <mergeCells count="19">
    <mergeCell ref="F5:J5"/>
    <mergeCell ref="K5:V5"/>
    <mergeCell ref="Q6:V6"/>
    <mergeCell ref="F83:K83"/>
    <mergeCell ref="F84:G84"/>
    <mergeCell ref="A1:B1"/>
    <mergeCell ref="E1:F1"/>
    <mergeCell ref="G1:I1"/>
    <mergeCell ref="A2:B2"/>
    <mergeCell ref="F2:H2"/>
    <mergeCell ref="A3:B3"/>
    <mergeCell ref="A4:B4"/>
    <mergeCell ref="A6:A8"/>
    <mergeCell ref="B6:B8"/>
    <mergeCell ref="C6:C8"/>
    <mergeCell ref="D6:D8"/>
    <mergeCell ref="F82:K82"/>
    <mergeCell ref="F3:H3"/>
    <mergeCell ref="F4:H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84"/>
  <sheetViews>
    <sheetView workbookViewId="0">
      <selection sqref="A1:B1"/>
    </sheetView>
  </sheetViews>
  <sheetFormatPr defaultColWidth="12.6640625" defaultRowHeight="15.75" customHeight="1"/>
  <sheetData>
    <row r="1" spans="1:10" ht="15.75" customHeight="1">
      <c r="A1" s="206" t="s">
        <v>0</v>
      </c>
      <c r="B1" s="196"/>
      <c r="C1" s="1"/>
      <c r="D1" s="1"/>
      <c r="E1" s="207" t="s">
        <v>1</v>
      </c>
      <c r="F1" s="196"/>
      <c r="G1" s="208" t="s">
        <v>2</v>
      </c>
      <c r="H1" s="195"/>
      <c r="I1" s="195"/>
      <c r="J1" s="2"/>
    </row>
    <row r="2" spans="1:10" ht="15.75" customHeight="1">
      <c r="A2" s="206" t="s">
        <v>3</v>
      </c>
      <c r="B2" s="196"/>
      <c r="C2" s="1"/>
      <c r="D2" s="1"/>
      <c r="E2" s="4">
        <v>1</v>
      </c>
      <c r="F2" s="207" t="s">
        <v>4</v>
      </c>
      <c r="G2" s="195"/>
      <c r="H2" s="196"/>
      <c r="I2" s="5"/>
      <c r="J2" s="5"/>
    </row>
    <row r="3" spans="1:10" ht="15.75" customHeight="1">
      <c r="A3" s="206" t="s">
        <v>5</v>
      </c>
      <c r="B3" s="196"/>
      <c r="C3" s="1"/>
      <c r="D3" s="1"/>
      <c r="E3" s="4">
        <v>2</v>
      </c>
      <c r="F3" s="207" t="s">
        <v>6</v>
      </c>
      <c r="G3" s="195"/>
      <c r="H3" s="196"/>
      <c r="I3" s="5"/>
      <c r="J3" s="5"/>
    </row>
    <row r="4" spans="1:10" ht="15.75" customHeight="1">
      <c r="A4" s="206" t="s">
        <v>7</v>
      </c>
      <c r="B4" s="196"/>
      <c r="C4" s="1"/>
      <c r="D4" s="1"/>
      <c r="E4" s="4">
        <v>3</v>
      </c>
      <c r="F4" s="207" t="s">
        <v>8</v>
      </c>
      <c r="G4" s="195"/>
      <c r="H4" s="196"/>
      <c r="I4" s="6"/>
      <c r="J4" s="6"/>
    </row>
    <row r="5" spans="1:10" ht="13.8">
      <c r="A5" s="1"/>
      <c r="B5" s="1"/>
      <c r="C5" s="1"/>
      <c r="D5" s="1"/>
      <c r="E5" s="1"/>
      <c r="F5" s="210" t="s">
        <v>9</v>
      </c>
      <c r="G5" s="195"/>
      <c r="H5" s="195"/>
      <c r="I5" s="195"/>
      <c r="J5" s="196"/>
    </row>
    <row r="6" spans="1:10" ht="13.8">
      <c r="A6" s="209" t="s">
        <v>11</v>
      </c>
      <c r="B6" s="209" t="s">
        <v>12</v>
      </c>
      <c r="C6" s="209" t="s">
        <v>13</v>
      </c>
      <c r="D6" s="209" t="s">
        <v>14</v>
      </c>
      <c r="E6" s="7" t="s">
        <v>15</v>
      </c>
      <c r="F6" s="210" t="s">
        <v>116</v>
      </c>
      <c r="G6" s="195"/>
      <c r="H6" s="195"/>
      <c r="I6" s="195"/>
      <c r="J6" s="196"/>
    </row>
    <row r="7" spans="1:10" ht="13.8">
      <c r="A7" s="199"/>
      <c r="B7" s="199"/>
      <c r="C7" s="199"/>
      <c r="D7" s="199"/>
      <c r="E7" s="7" t="s">
        <v>28</v>
      </c>
      <c r="F7" s="9" t="s">
        <v>29</v>
      </c>
      <c r="G7" s="9" t="s">
        <v>30</v>
      </c>
      <c r="H7" s="10" t="s">
        <v>31</v>
      </c>
      <c r="I7" s="9" t="s">
        <v>32</v>
      </c>
      <c r="J7" s="11" t="s">
        <v>33</v>
      </c>
    </row>
    <row r="8" spans="1:10" ht="13.8">
      <c r="A8" s="200"/>
      <c r="B8" s="200"/>
      <c r="C8" s="200"/>
      <c r="D8" s="200"/>
      <c r="E8" s="16" t="s">
        <v>117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</row>
    <row r="9" spans="1:10" ht="15.75" customHeight="1">
      <c r="A9" s="19">
        <v>1</v>
      </c>
      <c r="B9" s="20" t="s">
        <v>39</v>
      </c>
      <c r="C9" s="21">
        <v>23110187</v>
      </c>
      <c r="D9" s="22" t="s">
        <v>40</v>
      </c>
      <c r="E9" s="24">
        <v>10</v>
      </c>
      <c r="F9" s="23">
        <v>2</v>
      </c>
      <c r="G9" s="23">
        <v>2</v>
      </c>
      <c r="H9" s="23">
        <v>3</v>
      </c>
      <c r="I9" s="23">
        <v>2</v>
      </c>
      <c r="J9" s="23">
        <v>1</v>
      </c>
    </row>
    <row r="10" spans="1:10" ht="15.75" customHeight="1">
      <c r="A10" s="19">
        <v>2</v>
      </c>
      <c r="B10" s="20" t="s">
        <v>41</v>
      </c>
      <c r="C10" s="21">
        <v>23110188</v>
      </c>
      <c r="D10" s="22" t="str">
        <f ca="1">IFERROR(__xludf.DUMMYFUNCTION("AI(""Fill an appropriate value for this cell based on the table context"")"),"CS3101")</f>
        <v>CS3101</v>
      </c>
      <c r="E10" s="24">
        <v>10</v>
      </c>
      <c r="F10" s="23">
        <v>2</v>
      </c>
      <c r="G10" s="23">
        <v>2</v>
      </c>
      <c r="H10" s="23">
        <v>3</v>
      </c>
      <c r="I10" s="23">
        <v>2</v>
      </c>
      <c r="J10" s="23">
        <v>1</v>
      </c>
    </row>
    <row r="11" spans="1:10" ht="15.75" customHeight="1">
      <c r="A11" s="19">
        <v>3</v>
      </c>
      <c r="B11" s="20" t="s">
        <v>42</v>
      </c>
      <c r="C11" s="21">
        <v>23110189</v>
      </c>
      <c r="D11" s="22" t="str">
        <f ca="1">IFERROR(__xludf.DUMMYFUNCTION("AI(""Fill an appropriate value for this cell based on the table context"")"),"CS3101")</f>
        <v>CS3101</v>
      </c>
      <c r="E11" s="24">
        <v>9</v>
      </c>
      <c r="F11" s="23">
        <v>2</v>
      </c>
      <c r="G11" s="23">
        <v>2</v>
      </c>
      <c r="H11" s="23">
        <v>2</v>
      </c>
      <c r="I11" s="23">
        <v>2</v>
      </c>
      <c r="J11" s="23">
        <v>1</v>
      </c>
    </row>
    <row r="12" spans="1:10" ht="15.75" customHeight="1">
      <c r="A12" s="19">
        <v>4</v>
      </c>
      <c r="B12" s="20" t="s">
        <v>43</v>
      </c>
      <c r="C12" s="21">
        <v>23110190</v>
      </c>
      <c r="D12" s="22" t="str">
        <f ca="1">IFERROR(__xludf.DUMMYFUNCTION("AI(""Fill an appropriate value for this cell based on the table context"")"),"CS3101")</f>
        <v>CS3101</v>
      </c>
      <c r="E12" s="24">
        <v>10</v>
      </c>
      <c r="F12" s="23">
        <v>2</v>
      </c>
      <c r="G12" s="23">
        <v>2</v>
      </c>
      <c r="H12" s="23">
        <v>3</v>
      </c>
      <c r="I12" s="23">
        <v>2</v>
      </c>
      <c r="J12" s="23">
        <v>1</v>
      </c>
    </row>
    <row r="13" spans="1:10" ht="15.75" customHeight="1">
      <c r="A13" s="19">
        <v>5</v>
      </c>
      <c r="B13" s="20" t="s">
        <v>44</v>
      </c>
      <c r="C13" s="21">
        <v>23110191</v>
      </c>
      <c r="D13" s="22" t="str">
        <f ca="1">IFERROR(__xludf.DUMMYFUNCTION("AI(""Fill an appropriate value for this cell based on the table context"")"),"CS3101")</f>
        <v>CS3101</v>
      </c>
      <c r="E13" s="24">
        <v>9</v>
      </c>
      <c r="F13" s="23">
        <v>2</v>
      </c>
      <c r="G13" s="23">
        <v>2</v>
      </c>
      <c r="H13" s="23">
        <v>3</v>
      </c>
      <c r="I13" s="23">
        <v>1</v>
      </c>
      <c r="J13" s="23">
        <v>1</v>
      </c>
    </row>
    <row r="14" spans="1:10" ht="15.75" customHeight="1">
      <c r="A14" s="19">
        <v>6</v>
      </c>
      <c r="B14" s="20" t="s">
        <v>45</v>
      </c>
      <c r="C14" s="21">
        <v>23110192</v>
      </c>
      <c r="D14" s="22" t="str">
        <f ca="1">IFERROR(__xludf.DUMMYFUNCTION("AI(""Fill an appropriate value for this cell based on the table context"")"),"CS3101")</f>
        <v>CS3101</v>
      </c>
      <c r="E14" s="24">
        <v>8</v>
      </c>
      <c r="F14" s="23">
        <v>1</v>
      </c>
      <c r="G14" s="23">
        <v>2</v>
      </c>
      <c r="H14" s="23">
        <v>2</v>
      </c>
      <c r="I14" s="23">
        <v>2</v>
      </c>
      <c r="J14" s="23">
        <v>1</v>
      </c>
    </row>
    <row r="15" spans="1:10" ht="15.75" customHeight="1">
      <c r="A15" s="19">
        <v>7</v>
      </c>
      <c r="B15" s="20" t="s">
        <v>46</v>
      </c>
      <c r="C15" s="21">
        <v>23110193</v>
      </c>
      <c r="D15" s="22" t="str">
        <f ca="1">IFERROR(__xludf.DUMMYFUNCTION("AI(""Fill an appropriate value for this cell based on the table context"")"),"CS3101")</f>
        <v>CS3101</v>
      </c>
      <c r="E15" s="24">
        <v>8</v>
      </c>
      <c r="F15" s="23">
        <v>2</v>
      </c>
      <c r="G15" s="23">
        <v>2</v>
      </c>
      <c r="H15" s="23">
        <v>1</v>
      </c>
      <c r="I15" s="23">
        <v>2</v>
      </c>
      <c r="J15" s="23">
        <v>1</v>
      </c>
    </row>
    <row r="16" spans="1:10" ht="15.75" customHeight="1">
      <c r="A16" s="19">
        <v>8</v>
      </c>
      <c r="B16" s="20" t="s">
        <v>47</v>
      </c>
      <c r="C16" s="21">
        <v>23110194</v>
      </c>
      <c r="D16" s="22" t="str">
        <f ca="1">IFERROR(__xludf.DUMMYFUNCTION("AI(""Fill an appropriate value for this cell based on the table context"")"),"CS3101")</f>
        <v>CS3101</v>
      </c>
      <c r="E16" s="24">
        <v>9</v>
      </c>
      <c r="F16" s="23">
        <v>2</v>
      </c>
      <c r="G16" s="23">
        <v>2</v>
      </c>
      <c r="H16" s="23">
        <v>2</v>
      </c>
      <c r="I16" s="23">
        <v>2</v>
      </c>
      <c r="J16" s="23">
        <v>1</v>
      </c>
    </row>
    <row r="17" spans="1:10" ht="15.75" customHeight="1">
      <c r="A17" s="19">
        <v>9</v>
      </c>
      <c r="B17" s="20" t="s">
        <v>48</v>
      </c>
      <c r="C17" s="21">
        <v>23110195</v>
      </c>
      <c r="D17" s="22" t="str">
        <f ca="1">IFERROR(__xludf.DUMMYFUNCTION("AI(""Fill an appropriate value for this cell based on the table context"")"),"CS3101")</f>
        <v>CS3101</v>
      </c>
      <c r="E17" s="24">
        <v>9</v>
      </c>
      <c r="F17" s="23">
        <v>2</v>
      </c>
      <c r="G17" s="23">
        <v>2</v>
      </c>
      <c r="H17" s="23">
        <v>3</v>
      </c>
      <c r="I17" s="23">
        <v>1</v>
      </c>
      <c r="J17" s="23">
        <v>1</v>
      </c>
    </row>
    <row r="18" spans="1:10" ht="15.75" customHeight="1">
      <c r="A18" s="19">
        <v>10</v>
      </c>
      <c r="B18" s="20" t="s">
        <v>49</v>
      </c>
      <c r="C18" s="21">
        <v>23110197</v>
      </c>
      <c r="D18" s="22" t="str">
        <f ca="1">IFERROR(__xludf.DUMMYFUNCTION("AI(""Fill an appropriate value for this cell based on the table context"")"),"CS3101")</f>
        <v>CS3101</v>
      </c>
      <c r="E18" s="24">
        <v>8</v>
      </c>
      <c r="F18" s="23">
        <v>2</v>
      </c>
      <c r="G18" s="23">
        <v>1</v>
      </c>
      <c r="H18" s="23">
        <v>2</v>
      </c>
      <c r="I18" s="23">
        <v>2</v>
      </c>
      <c r="J18" s="23">
        <v>1</v>
      </c>
    </row>
    <row r="19" spans="1:10" ht="15.75" customHeight="1">
      <c r="A19" s="19">
        <v>11</v>
      </c>
      <c r="B19" s="20" t="s">
        <v>50</v>
      </c>
      <c r="C19" s="21">
        <v>23110198</v>
      </c>
      <c r="D19" s="22" t="str">
        <f ca="1">IFERROR(__xludf.DUMMYFUNCTION("AI(""Fill an appropriate value for this cell based on the table context"")"),"CS3101")</f>
        <v>CS3101</v>
      </c>
      <c r="E19" s="24">
        <v>9</v>
      </c>
      <c r="F19" s="23">
        <v>2</v>
      </c>
      <c r="G19" s="23">
        <v>2</v>
      </c>
      <c r="H19" s="23">
        <v>2</v>
      </c>
      <c r="I19" s="23">
        <v>2</v>
      </c>
      <c r="J19" s="23">
        <v>1</v>
      </c>
    </row>
    <row r="20" spans="1:10" ht="15.75" customHeight="1">
      <c r="A20" s="19">
        <v>12</v>
      </c>
      <c r="B20" s="20" t="s">
        <v>51</v>
      </c>
      <c r="C20" s="21">
        <v>23110199</v>
      </c>
      <c r="D20" s="22" t="str">
        <f ca="1">IFERROR(__xludf.DUMMYFUNCTION("AI(""Fill an appropriate value for this cell based on the table context"")"),"CS3101")</f>
        <v>CS3101</v>
      </c>
      <c r="E20" s="24">
        <v>8</v>
      </c>
      <c r="F20" s="23">
        <v>1</v>
      </c>
      <c r="G20" s="23">
        <v>2</v>
      </c>
      <c r="H20" s="23">
        <v>3</v>
      </c>
      <c r="I20" s="23">
        <v>1</v>
      </c>
      <c r="J20" s="23">
        <v>1</v>
      </c>
    </row>
    <row r="21" spans="1:10" ht="15.75" customHeight="1">
      <c r="A21" s="19">
        <v>13</v>
      </c>
      <c r="B21" s="20" t="s">
        <v>52</v>
      </c>
      <c r="C21" s="21">
        <v>23110200</v>
      </c>
      <c r="D21" s="22" t="str">
        <f ca="1">IFERROR(__xludf.DUMMYFUNCTION("AI(""Fill an appropriate value for this cell based on the table context"")"),"CS3101")</f>
        <v>CS3101</v>
      </c>
      <c r="E21" s="24">
        <v>10</v>
      </c>
      <c r="F21" s="23">
        <v>2</v>
      </c>
      <c r="G21" s="23">
        <v>2</v>
      </c>
      <c r="H21" s="23">
        <v>3</v>
      </c>
      <c r="I21" s="23">
        <v>2</v>
      </c>
      <c r="J21" s="23">
        <v>1</v>
      </c>
    </row>
    <row r="22" spans="1:10" ht="15.75" customHeight="1">
      <c r="A22" s="19">
        <v>14</v>
      </c>
      <c r="B22" s="20" t="s">
        <v>53</v>
      </c>
      <c r="C22" s="21">
        <v>23110201</v>
      </c>
      <c r="D22" s="22" t="str">
        <f ca="1">IFERROR(__xludf.DUMMYFUNCTION("AI(""Fill an appropriate value for this cell based on the table context"")"),"CS3101")</f>
        <v>CS3101</v>
      </c>
      <c r="E22" s="24">
        <v>10</v>
      </c>
      <c r="F22" s="23">
        <v>2</v>
      </c>
      <c r="G22" s="23">
        <v>2</v>
      </c>
      <c r="H22" s="23">
        <v>3</v>
      </c>
      <c r="I22" s="23">
        <v>2</v>
      </c>
      <c r="J22" s="23">
        <v>1</v>
      </c>
    </row>
    <row r="23" spans="1:10" ht="15.75" customHeight="1">
      <c r="A23" s="19">
        <v>15</v>
      </c>
      <c r="B23" s="20" t="s">
        <v>54</v>
      </c>
      <c r="C23" s="21">
        <v>23110202</v>
      </c>
      <c r="D23" s="22" t="str">
        <f ca="1">IFERROR(__xludf.DUMMYFUNCTION("AI(""Fill an appropriate value for this cell based on the table context"")"),"CS3101")</f>
        <v>CS3101</v>
      </c>
      <c r="E23" s="24">
        <v>10</v>
      </c>
      <c r="F23" s="23">
        <v>2</v>
      </c>
      <c r="G23" s="23">
        <v>2</v>
      </c>
      <c r="H23" s="23">
        <v>3</v>
      </c>
      <c r="I23" s="23">
        <v>2</v>
      </c>
      <c r="J23" s="23">
        <v>1</v>
      </c>
    </row>
    <row r="24" spans="1:10" ht="15.75" customHeight="1">
      <c r="A24" s="19">
        <v>16</v>
      </c>
      <c r="B24" s="20" t="s">
        <v>55</v>
      </c>
      <c r="C24" s="21">
        <v>23110203</v>
      </c>
      <c r="D24" s="22" t="str">
        <f ca="1">IFERROR(__xludf.DUMMYFUNCTION("AI(""Fill an appropriate value for this cell based on the table context"")"),"CS3101")</f>
        <v>CS3101</v>
      </c>
      <c r="E24" s="24">
        <v>8</v>
      </c>
      <c r="F24" s="23">
        <v>2</v>
      </c>
      <c r="G24" s="23">
        <v>1</v>
      </c>
      <c r="H24" s="23">
        <v>2</v>
      </c>
      <c r="I24" s="23">
        <v>2</v>
      </c>
      <c r="J24" s="23">
        <v>1</v>
      </c>
    </row>
    <row r="25" spans="1:10" ht="15.75" customHeight="1">
      <c r="A25" s="19">
        <v>17</v>
      </c>
      <c r="B25" s="20" t="s">
        <v>56</v>
      </c>
      <c r="C25" s="21">
        <v>23110204</v>
      </c>
      <c r="D25" s="22" t="str">
        <f ca="1">IFERROR(__xludf.DUMMYFUNCTION("AI(""Fill an appropriate value for this cell based on the table context"")"),"CS3101")</f>
        <v>CS3101</v>
      </c>
      <c r="E25" s="24">
        <v>10</v>
      </c>
      <c r="F25" s="23">
        <v>2</v>
      </c>
      <c r="G25" s="23">
        <v>2</v>
      </c>
      <c r="H25" s="23">
        <v>3</v>
      </c>
      <c r="I25" s="23">
        <v>2</v>
      </c>
      <c r="J25" s="23">
        <v>1</v>
      </c>
    </row>
    <row r="26" spans="1:10" ht="15.75" customHeight="1">
      <c r="A26" s="19">
        <v>18</v>
      </c>
      <c r="B26" s="20" t="s">
        <v>57</v>
      </c>
      <c r="C26" s="21">
        <v>23110205</v>
      </c>
      <c r="D26" s="22" t="str">
        <f ca="1">IFERROR(__xludf.DUMMYFUNCTION("AI(""Fill an appropriate value for this cell based on the table context"")"),"CS3101")</f>
        <v>CS3101</v>
      </c>
      <c r="E26" s="24">
        <v>8</v>
      </c>
      <c r="F26" s="23">
        <v>2</v>
      </c>
      <c r="G26" s="23">
        <v>2</v>
      </c>
      <c r="H26" s="23">
        <v>2</v>
      </c>
      <c r="I26" s="23">
        <v>2</v>
      </c>
      <c r="J26" s="23">
        <v>0</v>
      </c>
    </row>
    <row r="27" spans="1:10" ht="15.75" customHeight="1">
      <c r="A27" s="19">
        <v>19</v>
      </c>
      <c r="B27" s="20" t="s">
        <v>58</v>
      </c>
      <c r="C27" s="21">
        <v>23110206</v>
      </c>
      <c r="D27" s="22" t="str">
        <f ca="1">IFERROR(__xludf.DUMMYFUNCTION("AI(""Fill an appropriate value for this cell based on the table context"")"),"CS3101")</f>
        <v>CS3101</v>
      </c>
      <c r="E27" s="24">
        <v>10</v>
      </c>
      <c r="F27" s="23">
        <v>2</v>
      </c>
      <c r="G27" s="23">
        <v>2</v>
      </c>
      <c r="H27" s="23">
        <v>3</v>
      </c>
      <c r="I27" s="23">
        <v>2</v>
      </c>
      <c r="J27" s="23">
        <v>1</v>
      </c>
    </row>
    <row r="28" spans="1:10" ht="14.4">
      <c r="A28" s="19">
        <v>20</v>
      </c>
      <c r="B28" s="20" t="s">
        <v>59</v>
      </c>
      <c r="C28" s="21">
        <v>23110207</v>
      </c>
      <c r="D28" s="22" t="str">
        <f ca="1">IFERROR(__xludf.DUMMYFUNCTION("AI(""Fill an appropriate value for this cell based on the table context"")"),"CS3101")</f>
        <v>CS3101</v>
      </c>
      <c r="E28" s="24">
        <v>8</v>
      </c>
      <c r="F28" s="23">
        <v>2</v>
      </c>
      <c r="G28" s="23">
        <v>1</v>
      </c>
      <c r="H28" s="23">
        <v>2</v>
      </c>
      <c r="I28" s="23">
        <v>2</v>
      </c>
      <c r="J28" s="23">
        <v>1</v>
      </c>
    </row>
    <row r="29" spans="1:10" ht="14.4">
      <c r="A29" s="19">
        <v>21</v>
      </c>
      <c r="B29" s="20" t="s">
        <v>60</v>
      </c>
      <c r="C29" s="21">
        <v>23110208</v>
      </c>
      <c r="D29" s="22" t="str">
        <f ca="1">IFERROR(__xludf.DUMMYFUNCTION("AI(""Fill an appropriate value for this cell based on the table context"")"),"CS3101")</f>
        <v>CS3101</v>
      </c>
      <c r="E29" s="24">
        <v>10</v>
      </c>
      <c r="F29" s="23">
        <v>2</v>
      </c>
      <c r="G29" s="23">
        <v>2</v>
      </c>
      <c r="H29" s="23">
        <v>3</v>
      </c>
      <c r="I29" s="23">
        <v>2</v>
      </c>
      <c r="J29" s="23">
        <v>1</v>
      </c>
    </row>
    <row r="30" spans="1:10" ht="14.4">
      <c r="A30" s="19">
        <v>22</v>
      </c>
      <c r="B30" s="20" t="s">
        <v>61</v>
      </c>
      <c r="C30" s="21">
        <v>23110209</v>
      </c>
      <c r="D30" s="22" t="str">
        <f ca="1">IFERROR(__xludf.DUMMYFUNCTION("AI(""Fill an appropriate value for this cell based on the table context"")"),"CS3101")</f>
        <v>CS3101</v>
      </c>
      <c r="E30" s="24">
        <v>10</v>
      </c>
      <c r="F30" s="23">
        <v>2</v>
      </c>
      <c r="G30" s="23">
        <v>2</v>
      </c>
      <c r="H30" s="23">
        <v>3</v>
      </c>
      <c r="I30" s="23">
        <v>2</v>
      </c>
      <c r="J30" s="23">
        <v>1</v>
      </c>
    </row>
    <row r="31" spans="1:10" ht="14.4">
      <c r="A31" s="19">
        <v>23</v>
      </c>
      <c r="B31" s="20" t="s">
        <v>62</v>
      </c>
      <c r="C31" s="21">
        <v>23110210</v>
      </c>
      <c r="D31" s="22" t="str">
        <f ca="1">IFERROR(__xludf.DUMMYFUNCTION("AI(""Fill an appropriate value for this cell based on the table context"")"),"CS3101")</f>
        <v>CS3101</v>
      </c>
      <c r="E31" s="24">
        <v>8</v>
      </c>
      <c r="F31" s="23">
        <v>2</v>
      </c>
      <c r="G31" s="23">
        <v>2</v>
      </c>
      <c r="H31" s="23">
        <v>2</v>
      </c>
      <c r="I31" s="23">
        <v>2</v>
      </c>
      <c r="J31" s="23">
        <v>0</v>
      </c>
    </row>
    <row r="32" spans="1:10" ht="14.4">
      <c r="A32" s="19">
        <v>24</v>
      </c>
      <c r="B32" s="20" t="s">
        <v>63</v>
      </c>
      <c r="C32" s="21">
        <v>23110211</v>
      </c>
      <c r="D32" s="22" t="str">
        <f ca="1">IFERROR(__xludf.DUMMYFUNCTION("AI(""Fill an appropriate value for this cell based on the table context"")"),"CS3101")</f>
        <v>CS3101</v>
      </c>
      <c r="E32" s="24">
        <v>8</v>
      </c>
      <c r="F32" s="23">
        <v>1</v>
      </c>
      <c r="G32" s="23">
        <v>2</v>
      </c>
      <c r="H32" s="23">
        <v>2</v>
      </c>
      <c r="I32" s="23">
        <v>2</v>
      </c>
      <c r="J32" s="23">
        <v>1</v>
      </c>
    </row>
    <row r="33" spans="1:10" ht="14.4">
      <c r="A33" s="19">
        <v>25</v>
      </c>
      <c r="B33" s="25" t="s">
        <v>64</v>
      </c>
      <c r="C33" s="21">
        <v>23110212</v>
      </c>
      <c r="D33" s="22" t="str">
        <f ca="1">IFERROR(__xludf.DUMMYFUNCTION("AI(""Fill an appropriate value for this cell based on the table context"")"),"CS3101")</f>
        <v>CS3101</v>
      </c>
      <c r="E33" s="24">
        <v>10</v>
      </c>
      <c r="F33" s="23">
        <v>2</v>
      </c>
      <c r="G33" s="23">
        <v>2</v>
      </c>
      <c r="H33" s="23">
        <v>3</v>
      </c>
      <c r="I33" s="23">
        <v>2</v>
      </c>
      <c r="J33" s="23">
        <v>1</v>
      </c>
    </row>
    <row r="34" spans="1:10" ht="14.4">
      <c r="A34" s="19">
        <v>26</v>
      </c>
      <c r="B34" s="25" t="s">
        <v>65</v>
      </c>
      <c r="C34" s="21">
        <v>23110213</v>
      </c>
      <c r="D34" s="22" t="str">
        <f ca="1">IFERROR(__xludf.DUMMYFUNCTION("AI(""Fill an appropriate value for this cell based on the table context"")"),"CS3101")</f>
        <v>CS3101</v>
      </c>
      <c r="E34" s="24">
        <v>10</v>
      </c>
      <c r="F34" s="23">
        <v>2</v>
      </c>
      <c r="G34" s="23">
        <v>2</v>
      </c>
      <c r="H34" s="23">
        <v>3</v>
      </c>
      <c r="I34" s="23">
        <v>2</v>
      </c>
      <c r="J34" s="23">
        <v>1</v>
      </c>
    </row>
    <row r="35" spans="1:10" ht="14.4">
      <c r="A35" s="19">
        <v>27</v>
      </c>
      <c r="B35" s="25" t="s">
        <v>66</v>
      </c>
      <c r="C35" s="21">
        <v>23110214</v>
      </c>
      <c r="D35" s="22" t="str">
        <f ca="1">IFERROR(__xludf.DUMMYFUNCTION("AI(""Fill an appropriate value for this cell based on the table context"")"),"CS3101")</f>
        <v>CS3101</v>
      </c>
      <c r="E35" s="24">
        <v>10</v>
      </c>
      <c r="F35" s="23">
        <v>2</v>
      </c>
      <c r="G35" s="23">
        <v>2</v>
      </c>
      <c r="H35" s="23">
        <v>3</v>
      </c>
      <c r="I35" s="23">
        <v>2</v>
      </c>
      <c r="J35" s="23">
        <v>1</v>
      </c>
    </row>
    <row r="36" spans="1:10" ht="14.4">
      <c r="A36" s="19">
        <v>28</v>
      </c>
      <c r="B36" s="25" t="s">
        <v>67</v>
      </c>
      <c r="C36" s="21">
        <v>23110215</v>
      </c>
      <c r="D36" s="22" t="str">
        <f ca="1">IFERROR(__xludf.DUMMYFUNCTION("AI(""Fill an appropriate value for this cell based on the table context"")"),"CS3101")</f>
        <v>CS3101</v>
      </c>
      <c r="E36" s="24">
        <v>10</v>
      </c>
      <c r="F36" s="23">
        <v>2</v>
      </c>
      <c r="G36" s="23">
        <v>2</v>
      </c>
      <c r="H36" s="23">
        <v>3</v>
      </c>
      <c r="I36" s="23">
        <v>2</v>
      </c>
      <c r="J36" s="23">
        <v>1</v>
      </c>
    </row>
    <row r="37" spans="1:10" ht="14.4">
      <c r="A37" s="19">
        <v>29</v>
      </c>
      <c r="B37" s="25" t="s">
        <v>68</v>
      </c>
      <c r="C37" s="21">
        <v>23110216</v>
      </c>
      <c r="D37" s="22" t="str">
        <f ca="1">IFERROR(__xludf.DUMMYFUNCTION("AI(""Fill an appropriate value for this cell based on the table context"")"),"CS3101")</f>
        <v>CS3101</v>
      </c>
      <c r="E37" s="24">
        <v>9</v>
      </c>
      <c r="F37" s="23">
        <v>2</v>
      </c>
      <c r="G37" s="23">
        <v>2</v>
      </c>
      <c r="H37" s="23">
        <v>2</v>
      </c>
      <c r="I37" s="23">
        <v>2</v>
      </c>
      <c r="J37" s="23">
        <v>1</v>
      </c>
    </row>
    <row r="38" spans="1:10" ht="14.4">
      <c r="A38" s="19">
        <v>30</v>
      </c>
      <c r="B38" s="25" t="s">
        <v>69</v>
      </c>
      <c r="C38" s="21">
        <v>23110217</v>
      </c>
      <c r="D38" s="22" t="str">
        <f ca="1">IFERROR(__xludf.DUMMYFUNCTION("AI(""Fill an appropriate value for this cell based on the table context"")"),"CS3101")</f>
        <v>CS3101</v>
      </c>
      <c r="E38" s="24">
        <v>10</v>
      </c>
      <c r="F38" s="23">
        <v>2</v>
      </c>
      <c r="G38" s="23">
        <v>2</v>
      </c>
      <c r="H38" s="23">
        <v>3</v>
      </c>
      <c r="I38" s="23">
        <v>2</v>
      </c>
      <c r="J38" s="23">
        <v>1</v>
      </c>
    </row>
    <row r="39" spans="1:10" ht="14.4">
      <c r="A39" s="19">
        <v>31</v>
      </c>
      <c r="B39" s="25" t="s">
        <v>70</v>
      </c>
      <c r="C39" s="21">
        <v>23110218</v>
      </c>
      <c r="D39" s="22" t="str">
        <f ca="1">IFERROR(__xludf.DUMMYFUNCTION("AI(""Fill an appropriate value for this cell based on the table context"")"),"CS3101")</f>
        <v>CS3101</v>
      </c>
      <c r="E39" s="24">
        <v>10</v>
      </c>
      <c r="F39" s="23">
        <v>2</v>
      </c>
      <c r="G39" s="23">
        <v>2</v>
      </c>
      <c r="H39" s="23">
        <v>3</v>
      </c>
      <c r="I39" s="23">
        <v>2</v>
      </c>
      <c r="J39" s="23">
        <v>1</v>
      </c>
    </row>
    <row r="40" spans="1:10" ht="14.4">
      <c r="A40" s="19">
        <v>32</v>
      </c>
      <c r="B40" s="25" t="s">
        <v>71</v>
      </c>
      <c r="C40" s="21">
        <v>23110219</v>
      </c>
      <c r="D40" s="22" t="str">
        <f ca="1">IFERROR(__xludf.DUMMYFUNCTION("AI(""Fill an appropriate value for this cell based on the table context"")"),"CS3101")</f>
        <v>CS3101</v>
      </c>
      <c r="E40" s="24">
        <v>10</v>
      </c>
      <c r="F40" s="23">
        <v>2</v>
      </c>
      <c r="G40" s="23">
        <v>2</v>
      </c>
      <c r="H40" s="23">
        <v>3</v>
      </c>
      <c r="I40" s="23">
        <v>2</v>
      </c>
      <c r="J40" s="23">
        <v>1</v>
      </c>
    </row>
    <row r="41" spans="1:10" ht="14.4">
      <c r="A41" s="19">
        <v>33</v>
      </c>
      <c r="B41" s="25" t="s">
        <v>72</v>
      </c>
      <c r="C41" s="21">
        <v>23110220</v>
      </c>
      <c r="D41" s="22" t="str">
        <f ca="1">IFERROR(__xludf.DUMMYFUNCTION("AI(""Fill an appropriate value for this cell based on the table context"")"),"CS3101")</f>
        <v>CS3101</v>
      </c>
      <c r="E41" s="24">
        <v>9</v>
      </c>
      <c r="F41" s="23">
        <v>2</v>
      </c>
      <c r="G41" s="23">
        <v>1</v>
      </c>
      <c r="H41" s="23">
        <v>3</v>
      </c>
      <c r="I41" s="23">
        <v>2</v>
      </c>
      <c r="J41" s="23">
        <v>1</v>
      </c>
    </row>
    <row r="42" spans="1:10" ht="14.4">
      <c r="A42" s="19">
        <v>34</v>
      </c>
      <c r="B42" s="25" t="s">
        <v>73</v>
      </c>
      <c r="C42" s="21">
        <v>23110221</v>
      </c>
      <c r="D42" s="22" t="str">
        <f ca="1">IFERROR(__xludf.DUMMYFUNCTION("AI(""Fill an appropriate value for this cell based on the table context"")"),"CS3101")</f>
        <v>CS3101</v>
      </c>
      <c r="E42" s="24">
        <v>9</v>
      </c>
      <c r="F42" s="23">
        <v>2</v>
      </c>
      <c r="G42" s="23">
        <v>2</v>
      </c>
      <c r="H42" s="23">
        <v>3</v>
      </c>
      <c r="I42" s="23">
        <v>2</v>
      </c>
      <c r="J42" s="23">
        <v>0</v>
      </c>
    </row>
    <row r="43" spans="1:10" ht="14.4">
      <c r="A43" s="19">
        <v>35</v>
      </c>
      <c r="B43" s="25" t="s">
        <v>74</v>
      </c>
      <c r="C43" s="21">
        <v>23110223</v>
      </c>
      <c r="D43" s="22" t="str">
        <f ca="1">IFERROR(__xludf.DUMMYFUNCTION("AI(""Fill an appropriate value for this cell based on the table context"")"),"CS3101")</f>
        <v>CS3101</v>
      </c>
      <c r="E43" s="24">
        <v>10</v>
      </c>
      <c r="F43" s="23">
        <v>2</v>
      </c>
      <c r="G43" s="23">
        <v>2</v>
      </c>
      <c r="H43" s="23">
        <v>3</v>
      </c>
      <c r="I43" s="23">
        <v>2</v>
      </c>
      <c r="J43" s="23">
        <v>1</v>
      </c>
    </row>
    <row r="44" spans="1:10" ht="14.4">
      <c r="A44" s="19">
        <v>36</v>
      </c>
      <c r="B44" s="25" t="s">
        <v>75</v>
      </c>
      <c r="C44" s="21">
        <v>23110224</v>
      </c>
      <c r="D44" s="22" t="str">
        <f ca="1">IFERROR(__xludf.DUMMYFUNCTION("AI(""Fill an appropriate value for this cell based on the table context"")"),"CS3101")</f>
        <v>CS3101</v>
      </c>
      <c r="E44" s="24">
        <v>10</v>
      </c>
      <c r="F44" s="23">
        <v>2</v>
      </c>
      <c r="G44" s="23">
        <v>2</v>
      </c>
      <c r="H44" s="23">
        <v>3</v>
      </c>
      <c r="I44" s="23">
        <v>2</v>
      </c>
      <c r="J44" s="23">
        <v>1</v>
      </c>
    </row>
    <row r="45" spans="1:10" ht="14.4">
      <c r="A45" s="19">
        <v>37</v>
      </c>
      <c r="B45" s="25" t="s">
        <v>76</v>
      </c>
      <c r="C45" s="21">
        <v>23110225</v>
      </c>
      <c r="D45" s="22" t="str">
        <f ca="1">IFERROR(__xludf.DUMMYFUNCTION("AI(""Fill an appropriate value for this cell based on the table context"")"),"CS3101")</f>
        <v>CS3101</v>
      </c>
      <c r="E45" s="24">
        <v>8</v>
      </c>
      <c r="F45" s="23">
        <v>1</v>
      </c>
      <c r="G45" s="23">
        <v>2</v>
      </c>
      <c r="H45" s="23">
        <v>3</v>
      </c>
      <c r="I45" s="23">
        <v>2</v>
      </c>
      <c r="J45" s="23">
        <v>0</v>
      </c>
    </row>
    <row r="46" spans="1:10" ht="14.4">
      <c r="A46" s="19">
        <v>38</v>
      </c>
      <c r="B46" s="25" t="s">
        <v>77</v>
      </c>
      <c r="C46" s="21">
        <v>23110226</v>
      </c>
      <c r="D46" s="22" t="str">
        <f ca="1">IFERROR(__xludf.DUMMYFUNCTION("AI(""Fill an appropriate value for this cell based on the table context"")"),"CS3101")</f>
        <v>CS3101</v>
      </c>
      <c r="E46" s="24">
        <v>10</v>
      </c>
      <c r="F46" s="23">
        <v>2</v>
      </c>
      <c r="G46" s="23">
        <v>2</v>
      </c>
      <c r="H46" s="23">
        <v>3</v>
      </c>
      <c r="I46" s="23">
        <v>2</v>
      </c>
      <c r="J46" s="23">
        <v>1</v>
      </c>
    </row>
    <row r="47" spans="1:10" ht="14.4">
      <c r="A47" s="19">
        <v>39</v>
      </c>
      <c r="B47" s="25" t="s">
        <v>78</v>
      </c>
      <c r="C47" s="21">
        <v>23110227</v>
      </c>
      <c r="D47" s="22" t="str">
        <f ca="1">IFERROR(__xludf.DUMMYFUNCTION("AI(""Fill an appropriate value for this cell based on the table context"")"),"CS3101")</f>
        <v>CS3101</v>
      </c>
      <c r="E47" s="24">
        <v>8</v>
      </c>
      <c r="F47" s="23">
        <v>2</v>
      </c>
      <c r="G47" s="23">
        <v>2</v>
      </c>
      <c r="H47" s="23">
        <v>2</v>
      </c>
      <c r="I47" s="23">
        <v>1</v>
      </c>
      <c r="J47" s="23">
        <v>1</v>
      </c>
    </row>
    <row r="48" spans="1:10" ht="14.4">
      <c r="A48" s="19">
        <v>40</v>
      </c>
      <c r="B48" s="25" t="s">
        <v>79</v>
      </c>
      <c r="C48" s="21">
        <v>23110228</v>
      </c>
      <c r="D48" s="22" t="str">
        <f ca="1">IFERROR(__xludf.DUMMYFUNCTION("AI(""Fill an appropriate value for this cell based on the table context"")"),"CS3101")</f>
        <v>CS3101</v>
      </c>
      <c r="E48" s="24">
        <v>9</v>
      </c>
      <c r="F48" s="23">
        <v>1</v>
      </c>
      <c r="G48" s="23">
        <v>2</v>
      </c>
      <c r="H48" s="23">
        <v>3</v>
      </c>
      <c r="I48" s="23">
        <v>2</v>
      </c>
      <c r="J48" s="23">
        <v>1</v>
      </c>
    </row>
    <row r="49" spans="1:10" ht="14.4">
      <c r="A49" s="19">
        <v>41</v>
      </c>
      <c r="B49" s="25" t="s">
        <v>80</v>
      </c>
      <c r="C49" s="21">
        <v>23110229</v>
      </c>
      <c r="D49" s="22" t="str">
        <f ca="1">IFERROR(__xludf.DUMMYFUNCTION("AI(""Fill an appropriate value for this cell based on the table context"")"),"CS3101")</f>
        <v>CS3101</v>
      </c>
      <c r="E49" s="24">
        <v>9</v>
      </c>
      <c r="F49" s="23">
        <v>2</v>
      </c>
      <c r="G49" s="23">
        <v>2</v>
      </c>
      <c r="H49" s="23">
        <v>2</v>
      </c>
      <c r="I49" s="23">
        <v>2</v>
      </c>
      <c r="J49" s="23">
        <v>1</v>
      </c>
    </row>
    <row r="50" spans="1:10" ht="14.4">
      <c r="A50" s="19">
        <v>42</v>
      </c>
      <c r="B50" s="25" t="s">
        <v>81</v>
      </c>
      <c r="C50" s="21">
        <v>23110230</v>
      </c>
      <c r="D50" s="22" t="str">
        <f ca="1">IFERROR(__xludf.DUMMYFUNCTION("AI(""Fill an appropriate value for this cell based on the table context"")"),"CS3101")</f>
        <v>CS3101</v>
      </c>
      <c r="E50" s="24">
        <v>10</v>
      </c>
      <c r="F50" s="23">
        <v>2</v>
      </c>
      <c r="G50" s="23">
        <v>2</v>
      </c>
      <c r="H50" s="23">
        <v>3</v>
      </c>
      <c r="I50" s="23">
        <v>2</v>
      </c>
      <c r="J50" s="23">
        <v>1</v>
      </c>
    </row>
    <row r="51" spans="1:10" ht="14.4">
      <c r="A51" s="19">
        <v>43</v>
      </c>
      <c r="B51" s="25" t="s">
        <v>82</v>
      </c>
      <c r="C51" s="21">
        <v>23110231</v>
      </c>
      <c r="D51" s="22" t="str">
        <f ca="1">IFERROR(__xludf.DUMMYFUNCTION("AI(""Fill an appropriate value for this cell based on the table context"")"),"CS3101")</f>
        <v>CS3101</v>
      </c>
      <c r="E51" s="24">
        <v>10</v>
      </c>
      <c r="F51" s="23">
        <v>2</v>
      </c>
      <c r="G51" s="23">
        <v>2</v>
      </c>
      <c r="H51" s="23">
        <v>3</v>
      </c>
      <c r="I51" s="23">
        <v>2</v>
      </c>
      <c r="J51" s="23">
        <v>1</v>
      </c>
    </row>
    <row r="52" spans="1:10" ht="14.4">
      <c r="A52" s="19">
        <v>44</v>
      </c>
      <c r="B52" s="25" t="s">
        <v>83</v>
      </c>
      <c r="C52" s="21">
        <v>23110232</v>
      </c>
      <c r="D52" s="22" t="str">
        <f ca="1">IFERROR(__xludf.DUMMYFUNCTION("AI(""Fill an appropriate value for this cell based on the table context"")"),"CS3101")</f>
        <v>CS3101</v>
      </c>
      <c r="E52" s="24">
        <v>9</v>
      </c>
      <c r="F52" s="23">
        <v>2</v>
      </c>
      <c r="G52" s="23">
        <v>2</v>
      </c>
      <c r="H52" s="23">
        <v>2</v>
      </c>
      <c r="I52" s="23">
        <v>2</v>
      </c>
      <c r="J52" s="23">
        <v>1</v>
      </c>
    </row>
    <row r="53" spans="1:10" ht="14.4">
      <c r="A53" s="19">
        <v>45</v>
      </c>
      <c r="B53" s="25" t="s">
        <v>84</v>
      </c>
      <c r="C53" s="21">
        <v>23110233</v>
      </c>
      <c r="D53" s="22" t="str">
        <f ca="1">IFERROR(__xludf.DUMMYFUNCTION("AI(""Fill an appropriate value for this cell based on the table context"")"),"CS3101")</f>
        <v>CS3101</v>
      </c>
      <c r="E53" s="24">
        <v>10</v>
      </c>
      <c r="F53" s="23">
        <v>2</v>
      </c>
      <c r="G53" s="23">
        <v>2</v>
      </c>
      <c r="H53" s="23">
        <v>3</v>
      </c>
      <c r="I53" s="23">
        <v>2</v>
      </c>
      <c r="J53" s="23">
        <v>1</v>
      </c>
    </row>
    <row r="54" spans="1:10" ht="14.4">
      <c r="A54" s="19">
        <v>46</v>
      </c>
      <c r="B54" s="25" t="s">
        <v>85</v>
      </c>
      <c r="C54" s="21">
        <v>23110234</v>
      </c>
      <c r="D54" s="22" t="str">
        <f ca="1">IFERROR(__xludf.DUMMYFUNCTION("AI(""Fill an appropriate value for this cell based on the table context"")"),"CS3101")</f>
        <v>CS3101</v>
      </c>
      <c r="E54" s="24">
        <v>9</v>
      </c>
      <c r="F54" s="23">
        <v>2</v>
      </c>
      <c r="G54" s="23">
        <v>2</v>
      </c>
      <c r="H54" s="23">
        <v>3</v>
      </c>
      <c r="I54" s="23">
        <v>2</v>
      </c>
      <c r="J54" s="23">
        <v>0</v>
      </c>
    </row>
    <row r="55" spans="1:10" ht="14.4">
      <c r="A55" s="19">
        <v>47</v>
      </c>
      <c r="B55" s="25" t="s">
        <v>86</v>
      </c>
      <c r="C55" s="21">
        <v>23110235</v>
      </c>
      <c r="D55" s="22" t="str">
        <f ca="1">IFERROR(__xludf.DUMMYFUNCTION("AI(""Fill an appropriate value for this cell based on the table context"")"),"CS3101")</f>
        <v>CS3101</v>
      </c>
      <c r="E55" s="24">
        <v>9</v>
      </c>
      <c r="F55" s="23">
        <v>1</v>
      </c>
      <c r="G55" s="23">
        <v>2</v>
      </c>
      <c r="H55" s="23">
        <v>3</v>
      </c>
      <c r="I55" s="23">
        <v>2</v>
      </c>
      <c r="J55" s="23">
        <v>1</v>
      </c>
    </row>
    <row r="56" spans="1:10" ht="14.4">
      <c r="A56" s="19">
        <v>48</v>
      </c>
      <c r="B56" s="25" t="s">
        <v>87</v>
      </c>
      <c r="C56" s="21">
        <v>23110236</v>
      </c>
      <c r="D56" s="22" t="str">
        <f ca="1">IFERROR(__xludf.DUMMYFUNCTION("AI(""Fill an appropriate value for this cell based on the table context"")"),"CS3101")</f>
        <v>CS3101</v>
      </c>
      <c r="E56" s="24">
        <v>10</v>
      </c>
      <c r="F56" s="23">
        <v>2</v>
      </c>
      <c r="G56" s="23">
        <v>2</v>
      </c>
      <c r="H56" s="23">
        <v>3</v>
      </c>
      <c r="I56" s="23">
        <v>2</v>
      </c>
      <c r="J56" s="23">
        <v>1</v>
      </c>
    </row>
    <row r="57" spans="1:10" ht="14.4">
      <c r="A57" s="19">
        <v>49</v>
      </c>
      <c r="B57" s="25" t="s">
        <v>88</v>
      </c>
      <c r="C57" s="21">
        <v>23110237</v>
      </c>
      <c r="D57" s="22" t="str">
        <f ca="1">IFERROR(__xludf.DUMMYFUNCTION("AI(""Fill an appropriate value for this cell based on the table context"")"),"CS3101")</f>
        <v>CS3101</v>
      </c>
      <c r="E57" s="24">
        <v>10</v>
      </c>
      <c r="F57" s="23">
        <v>2</v>
      </c>
      <c r="G57" s="23">
        <v>2</v>
      </c>
      <c r="H57" s="23">
        <v>3</v>
      </c>
      <c r="I57" s="23">
        <v>2</v>
      </c>
      <c r="J57" s="23">
        <v>1</v>
      </c>
    </row>
    <row r="58" spans="1:10" ht="14.4">
      <c r="A58" s="19">
        <v>50</v>
      </c>
      <c r="B58" s="25" t="s">
        <v>89</v>
      </c>
      <c r="C58" s="21">
        <v>23110238</v>
      </c>
      <c r="D58" s="22" t="str">
        <f ca="1">IFERROR(__xludf.DUMMYFUNCTION("AI(""Fill an appropriate value for this cell based on the table context"")"),"CS3101")</f>
        <v>CS3101</v>
      </c>
      <c r="E58" s="24">
        <v>10</v>
      </c>
      <c r="F58" s="23">
        <v>2</v>
      </c>
      <c r="G58" s="23">
        <v>2</v>
      </c>
      <c r="H58" s="23">
        <v>3</v>
      </c>
      <c r="I58" s="23">
        <v>2</v>
      </c>
      <c r="J58" s="23">
        <v>1</v>
      </c>
    </row>
    <row r="59" spans="1:10" ht="14.4">
      <c r="A59" s="19">
        <v>51</v>
      </c>
      <c r="B59" s="25" t="s">
        <v>90</v>
      </c>
      <c r="C59" s="21">
        <v>23110239</v>
      </c>
      <c r="D59" s="22" t="str">
        <f ca="1">IFERROR(__xludf.DUMMYFUNCTION("AI(""Fill an appropriate value for this cell based on the table context"")"),"CS3101")</f>
        <v>CS3101</v>
      </c>
      <c r="E59" s="24">
        <v>9</v>
      </c>
      <c r="F59" s="23">
        <v>2</v>
      </c>
      <c r="G59" s="23">
        <v>2</v>
      </c>
      <c r="H59" s="23">
        <v>2</v>
      </c>
      <c r="I59" s="23">
        <v>2</v>
      </c>
      <c r="J59" s="23">
        <v>1</v>
      </c>
    </row>
    <row r="60" spans="1:10" ht="14.4">
      <c r="A60" s="19">
        <v>52</v>
      </c>
      <c r="B60" s="25" t="s">
        <v>91</v>
      </c>
      <c r="C60" s="21">
        <v>23110240</v>
      </c>
      <c r="D60" s="22" t="str">
        <f ca="1">IFERROR(__xludf.DUMMYFUNCTION("AI(""Fill an appropriate value for this cell based on the table context"")"),"CS3101")</f>
        <v>CS3101</v>
      </c>
      <c r="E60" s="24">
        <v>10</v>
      </c>
      <c r="F60" s="23">
        <v>2</v>
      </c>
      <c r="G60" s="23">
        <v>2</v>
      </c>
      <c r="H60" s="23">
        <v>3</v>
      </c>
      <c r="I60" s="23">
        <v>2</v>
      </c>
      <c r="J60" s="23">
        <v>1</v>
      </c>
    </row>
    <row r="61" spans="1:10" ht="14.4">
      <c r="A61" s="19">
        <v>53</v>
      </c>
      <c r="B61" s="25" t="s">
        <v>92</v>
      </c>
      <c r="C61" s="21">
        <v>23110241</v>
      </c>
      <c r="D61" s="22" t="str">
        <f ca="1">IFERROR(__xludf.DUMMYFUNCTION("AI(""Fill an appropriate value for this cell based on the table context"")"),"CS3101")</f>
        <v>CS3101</v>
      </c>
      <c r="E61" s="24">
        <v>9</v>
      </c>
      <c r="F61" s="23">
        <v>2</v>
      </c>
      <c r="G61" s="23">
        <v>2</v>
      </c>
      <c r="H61" s="23">
        <v>3</v>
      </c>
      <c r="I61" s="23">
        <v>1</v>
      </c>
      <c r="J61" s="23">
        <v>1</v>
      </c>
    </row>
    <row r="62" spans="1:10" ht="14.4">
      <c r="A62" s="19">
        <v>54</v>
      </c>
      <c r="B62" s="25" t="s">
        <v>93</v>
      </c>
      <c r="C62" s="21">
        <v>23110242</v>
      </c>
      <c r="D62" s="22" t="str">
        <f ca="1">IFERROR(__xludf.DUMMYFUNCTION("AI(""Fill an appropriate value for this cell based on the table context"")"),"CS3101")</f>
        <v>CS3101</v>
      </c>
      <c r="E62" s="24">
        <v>2</v>
      </c>
      <c r="F62" s="23">
        <v>0</v>
      </c>
      <c r="G62" s="23">
        <v>0</v>
      </c>
      <c r="H62" s="23">
        <v>1</v>
      </c>
      <c r="I62" s="23">
        <v>0</v>
      </c>
      <c r="J62" s="23">
        <v>1</v>
      </c>
    </row>
    <row r="63" spans="1:10" ht="14.4">
      <c r="A63" s="19">
        <v>55</v>
      </c>
      <c r="B63" s="25" t="s">
        <v>94</v>
      </c>
      <c r="C63" s="21">
        <v>23110243</v>
      </c>
      <c r="D63" s="22" t="str">
        <f ca="1">IFERROR(__xludf.DUMMYFUNCTION("AI(""Fill an appropriate value for this cell based on the table context"")"),"CS3101")</f>
        <v>CS3101</v>
      </c>
      <c r="E63" s="24">
        <v>10</v>
      </c>
      <c r="F63" s="23">
        <v>2</v>
      </c>
      <c r="G63" s="23">
        <v>2</v>
      </c>
      <c r="H63" s="23">
        <v>3</v>
      </c>
      <c r="I63" s="23">
        <v>2</v>
      </c>
      <c r="J63" s="23">
        <v>1</v>
      </c>
    </row>
    <row r="64" spans="1:10" ht="14.4">
      <c r="A64" s="19">
        <v>56</v>
      </c>
      <c r="B64" s="25" t="s">
        <v>95</v>
      </c>
      <c r="C64" s="21">
        <v>23110244</v>
      </c>
      <c r="D64" s="22" t="str">
        <f ca="1">IFERROR(__xludf.DUMMYFUNCTION("AI(""Fill an appropriate value for this cell based on the table context"")"),"CS3101")</f>
        <v>CS3101</v>
      </c>
      <c r="E64" s="24">
        <v>10</v>
      </c>
      <c r="F64" s="23">
        <v>2</v>
      </c>
      <c r="G64" s="23">
        <v>2</v>
      </c>
      <c r="H64" s="23">
        <v>3</v>
      </c>
      <c r="I64" s="23">
        <v>2</v>
      </c>
      <c r="J64" s="23">
        <v>1</v>
      </c>
    </row>
    <row r="65" spans="1:10" ht="14.4">
      <c r="A65" s="19">
        <v>57</v>
      </c>
      <c r="B65" s="25" t="s">
        <v>96</v>
      </c>
      <c r="C65" s="21">
        <v>23110245</v>
      </c>
      <c r="D65" s="22" t="str">
        <f ca="1">IFERROR(__xludf.DUMMYFUNCTION("AI(""Fill an appropriate value for this cell based on the table context"")"),"CS3101")</f>
        <v>CS3101</v>
      </c>
      <c r="E65" s="24">
        <v>10</v>
      </c>
      <c r="F65" s="23">
        <v>2</v>
      </c>
      <c r="G65" s="23">
        <v>2</v>
      </c>
      <c r="H65" s="23">
        <v>3</v>
      </c>
      <c r="I65" s="23">
        <v>2</v>
      </c>
      <c r="J65" s="23">
        <v>1</v>
      </c>
    </row>
    <row r="66" spans="1:10" ht="14.4">
      <c r="A66" s="19">
        <v>58</v>
      </c>
      <c r="B66" s="25" t="s">
        <v>97</v>
      </c>
      <c r="C66" s="21">
        <v>23110247</v>
      </c>
      <c r="D66" s="22" t="str">
        <f ca="1">IFERROR(__xludf.DUMMYFUNCTION("AI(""Fill an appropriate value for this cell based on the table context"")"),"CS3101")</f>
        <v>CS3101</v>
      </c>
      <c r="E66" s="24">
        <v>9</v>
      </c>
      <c r="F66" s="23">
        <v>2</v>
      </c>
      <c r="G66" s="23">
        <v>2</v>
      </c>
      <c r="H66" s="23">
        <v>2</v>
      </c>
      <c r="I66" s="23">
        <v>2</v>
      </c>
      <c r="J66" s="23">
        <v>1</v>
      </c>
    </row>
    <row r="67" spans="1:10" ht="14.4">
      <c r="A67" s="19">
        <v>59</v>
      </c>
      <c r="B67" s="25" t="s">
        <v>98</v>
      </c>
      <c r="C67" s="21">
        <v>23110248</v>
      </c>
      <c r="D67" s="22" t="str">
        <f ca="1">IFERROR(__xludf.DUMMYFUNCTION("AI(""Fill an appropriate value for this cell based on the table context"")"),"CS3101")</f>
        <v>CS3101</v>
      </c>
      <c r="E67" s="24">
        <v>9</v>
      </c>
      <c r="F67" s="23">
        <v>2</v>
      </c>
      <c r="G67" s="23">
        <v>2</v>
      </c>
      <c r="H67" s="23">
        <v>3</v>
      </c>
      <c r="I67" s="23">
        <v>2</v>
      </c>
      <c r="J67" s="23">
        <v>0</v>
      </c>
    </row>
    <row r="68" spans="1:10" ht="14.4">
      <c r="A68" s="19">
        <v>60</v>
      </c>
      <c r="B68" s="25" t="s">
        <v>99</v>
      </c>
      <c r="C68" s="21">
        <v>23110249</v>
      </c>
      <c r="D68" s="22" t="str">
        <f ca="1">IFERROR(__xludf.DUMMYFUNCTION("AI(""Fill an appropriate value for this cell based on the table context"")"),"CS3101")</f>
        <v>CS3101</v>
      </c>
      <c r="E68" s="24">
        <v>8</v>
      </c>
      <c r="F68" s="23">
        <v>2</v>
      </c>
      <c r="G68" s="23">
        <v>2</v>
      </c>
      <c r="H68" s="23">
        <v>1</v>
      </c>
      <c r="I68" s="23">
        <v>2</v>
      </c>
      <c r="J68" s="23">
        <v>1</v>
      </c>
    </row>
    <row r="69" spans="1:10" ht="14.4">
      <c r="A69" s="19">
        <v>61</v>
      </c>
      <c r="B69" s="25" t="s">
        <v>100</v>
      </c>
      <c r="C69" s="21">
        <v>23110368</v>
      </c>
      <c r="D69" s="22" t="str">
        <f ca="1">IFERROR(__xludf.DUMMYFUNCTION("AI(""Fill an appropriate value for this cell based on the table context"")"),"CS3101")</f>
        <v>CS3101</v>
      </c>
      <c r="E69" s="24">
        <v>9</v>
      </c>
      <c r="F69" s="23">
        <v>2</v>
      </c>
      <c r="G69" s="23">
        <v>2</v>
      </c>
      <c r="H69" s="23">
        <v>2</v>
      </c>
      <c r="I69" s="23">
        <v>2</v>
      </c>
      <c r="J69" s="23">
        <v>1</v>
      </c>
    </row>
    <row r="70" spans="1:10" ht="14.4">
      <c r="A70" s="19">
        <v>62</v>
      </c>
      <c r="B70" s="25" t="s">
        <v>101</v>
      </c>
      <c r="C70" s="21">
        <v>23110537</v>
      </c>
      <c r="D70" s="22" t="str">
        <f ca="1">IFERROR(__xludf.DUMMYFUNCTION("AI(""Fill an appropriate value for this cell based on the table context"")"),"CS3101")</f>
        <v>CS3101</v>
      </c>
      <c r="E70" s="24">
        <v>10</v>
      </c>
      <c r="F70" s="23">
        <v>2</v>
      </c>
      <c r="G70" s="23">
        <v>2</v>
      </c>
      <c r="H70" s="23">
        <v>3</v>
      </c>
      <c r="I70" s="23">
        <v>2</v>
      </c>
      <c r="J70" s="23">
        <v>1</v>
      </c>
    </row>
    <row r="71" spans="1:10" ht="14.4">
      <c r="A71" s="19">
        <v>63</v>
      </c>
      <c r="B71" s="25" t="s">
        <v>102</v>
      </c>
      <c r="C71" s="21">
        <v>23110564</v>
      </c>
      <c r="D71" s="22" t="str">
        <f ca="1">IFERROR(__xludf.DUMMYFUNCTION("AI(""Fill an appropriate value for this cell based on the table context"")"),"CS3101")</f>
        <v>CS3101</v>
      </c>
      <c r="E71" s="24">
        <v>10</v>
      </c>
      <c r="F71" s="23">
        <v>2</v>
      </c>
      <c r="G71" s="23">
        <v>2</v>
      </c>
      <c r="H71" s="23">
        <v>3</v>
      </c>
      <c r="I71" s="23">
        <v>2</v>
      </c>
      <c r="J71" s="23">
        <v>1</v>
      </c>
    </row>
    <row r="72" spans="1:10" ht="14.4">
      <c r="A72" s="19">
        <v>64</v>
      </c>
      <c r="B72" s="25" t="s">
        <v>103</v>
      </c>
      <c r="C72" s="21">
        <v>23110675</v>
      </c>
      <c r="D72" s="22" t="str">
        <f ca="1">IFERROR(__xludf.DUMMYFUNCTION("AI(""Fill an appropriate value for this cell based on the table context"")"),"CS3101")</f>
        <v>CS3101</v>
      </c>
      <c r="E72" s="24">
        <v>9</v>
      </c>
      <c r="F72" s="23">
        <v>2</v>
      </c>
      <c r="G72" s="23">
        <v>2</v>
      </c>
      <c r="H72" s="23">
        <v>3</v>
      </c>
      <c r="I72" s="23">
        <v>2</v>
      </c>
      <c r="J72" s="23">
        <v>0</v>
      </c>
    </row>
    <row r="73" spans="1:10" ht="14.4">
      <c r="A73" s="19">
        <v>65</v>
      </c>
      <c r="B73" s="25" t="s">
        <v>104</v>
      </c>
      <c r="C73" s="21">
        <v>23110888</v>
      </c>
      <c r="D73" s="22" t="str">
        <f ca="1">IFERROR(__xludf.DUMMYFUNCTION("AI(""Fill an appropriate value for this cell based on the table context"")"),"CS3101")</f>
        <v>CS3101</v>
      </c>
      <c r="E73" s="24">
        <v>10</v>
      </c>
      <c r="F73" s="23">
        <v>2</v>
      </c>
      <c r="G73" s="23">
        <v>2</v>
      </c>
      <c r="H73" s="23">
        <v>3</v>
      </c>
      <c r="I73" s="23">
        <v>2</v>
      </c>
      <c r="J73" s="23">
        <v>1</v>
      </c>
    </row>
    <row r="74" spans="1:10" ht="14.4">
      <c r="A74" s="19">
        <v>66</v>
      </c>
      <c r="B74" s="25" t="s">
        <v>105</v>
      </c>
      <c r="C74" s="21">
        <v>24120033</v>
      </c>
      <c r="D74" s="22" t="str">
        <f ca="1">IFERROR(__xludf.DUMMYFUNCTION("AI(""Fill an appropriate value for this cell based on the table context"")"),"CS3101")</f>
        <v>CS3101</v>
      </c>
      <c r="E74" s="24">
        <v>8</v>
      </c>
      <c r="F74" s="23">
        <v>2</v>
      </c>
      <c r="G74" s="23">
        <v>2</v>
      </c>
      <c r="H74" s="23">
        <v>1</v>
      </c>
      <c r="I74" s="23">
        <v>2</v>
      </c>
      <c r="J74" s="23">
        <v>1</v>
      </c>
    </row>
    <row r="75" spans="1:10" ht="14.4">
      <c r="A75" s="19">
        <v>67</v>
      </c>
      <c r="B75" s="25" t="s">
        <v>106</v>
      </c>
      <c r="C75" s="21">
        <v>24120034</v>
      </c>
      <c r="D75" s="22" t="str">
        <f ca="1">IFERROR(__xludf.DUMMYFUNCTION("AI(""Fill an appropriate value for this cell based on the table context"")"),"CS3101")</f>
        <v>CS3101</v>
      </c>
      <c r="E75" s="24">
        <v>8</v>
      </c>
      <c r="F75" s="23">
        <v>2</v>
      </c>
      <c r="G75" s="23">
        <v>1</v>
      </c>
      <c r="H75" s="23">
        <v>2</v>
      </c>
      <c r="I75" s="23">
        <v>2</v>
      </c>
      <c r="J75" s="23">
        <v>1</v>
      </c>
    </row>
    <row r="76" spans="1:10" ht="14.4">
      <c r="A76" s="19">
        <v>68</v>
      </c>
      <c r="B76" s="25" t="s">
        <v>107</v>
      </c>
      <c r="C76" s="21">
        <v>24120035</v>
      </c>
      <c r="D76" s="22" t="str">
        <f ca="1">IFERROR(__xludf.DUMMYFUNCTION("AI(""Fill an appropriate value for this cell based on the table context"")"),"CS3101")</f>
        <v>CS3101</v>
      </c>
      <c r="E76" s="24">
        <v>10</v>
      </c>
      <c r="F76" s="23">
        <v>2</v>
      </c>
      <c r="G76" s="23">
        <v>2</v>
      </c>
      <c r="H76" s="23">
        <v>3</v>
      </c>
      <c r="I76" s="23">
        <v>2</v>
      </c>
      <c r="J76" s="23">
        <v>1</v>
      </c>
    </row>
    <row r="77" spans="1:10" ht="14.4">
      <c r="A77" s="19">
        <v>69</v>
      </c>
      <c r="B77" s="25" t="s">
        <v>108</v>
      </c>
      <c r="C77" s="21">
        <v>24120036</v>
      </c>
      <c r="D77" s="22" t="str">
        <f ca="1">IFERROR(__xludf.DUMMYFUNCTION("AI(""Fill an appropriate value for this cell based on the table context"")"),"CS3101")</f>
        <v>CS3101</v>
      </c>
      <c r="E77" s="24">
        <v>0</v>
      </c>
      <c r="F77" s="23">
        <v>0</v>
      </c>
      <c r="G77" s="23">
        <v>0</v>
      </c>
      <c r="H77" s="23">
        <v>0</v>
      </c>
      <c r="I77" s="23">
        <v>2</v>
      </c>
      <c r="J77" s="23">
        <v>0</v>
      </c>
    </row>
    <row r="78" spans="1:10" ht="14.4">
      <c r="A78" s="19">
        <v>70</v>
      </c>
      <c r="B78" s="25" t="s">
        <v>109</v>
      </c>
      <c r="C78" s="21">
        <v>24120037</v>
      </c>
      <c r="D78" s="22" t="str">
        <f ca="1">IFERROR(__xludf.DUMMYFUNCTION("AI(""Fill an appropriate value for this cell based on the table context"")"),"CS3101")</f>
        <v>CS3101</v>
      </c>
      <c r="E78" s="24">
        <v>0</v>
      </c>
      <c r="F78" s="23">
        <v>0</v>
      </c>
      <c r="G78" s="23">
        <v>0</v>
      </c>
      <c r="H78" s="23">
        <v>0</v>
      </c>
      <c r="I78" s="23">
        <v>2</v>
      </c>
      <c r="J78" s="23">
        <v>0</v>
      </c>
    </row>
    <row r="79" spans="1:10" ht="14.4">
      <c r="A79" s="19">
        <v>71</v>
      </c>
      <c r="B79" s="25" t="s">
        <v>110</v>
      </c>
      <c r="C79" s="21">
        <v>24120038</v>
      </c>
      <c r="D79" s="22" t="str">
        <f ca="1">IFERROR(__xludf.DUMMYFUNCTION("AI(""Fill an appropriate value for this cell based on the table context"")"),"CS3101")</f>
        <v>CS3101</v>
      </c>
      <c r="E79" s="24">
        <v>8</v>
      </c>
      <c r="F79" s="23">
        <v>2</v>
      </c>
      <c r="G79" s="23">
        <v>2</v>
      </c>
      <c r="H79" s="23">
        <v>1</v>
      </c>
      <c r="I79" s="23">
        <v>2</v>
      </c>
      <c r="J79" s="23">
        <v>1</v>
      </c>
    </row>
    <row r="80" spans="1:10" ht="14.4">
      <c r="A80" s="19">
        <v>72</v>
      </c>
      <c r="B80" s="25" t="s">
        <v>111</v>
      </c>
      <c r="C80" s="21">
        <v>24120039</v>
      </c>
      <c r="D80" s="22" t="str">
        <f ca="1">IFERROR(__xludf.DUMMYFUNCTION("AI(""Fill an appropriate value for this cell based on the table context"")"),"CS3101")</f>
        <v>CS3101</v>
      </c>
      <c r="E80" s="24">
        <v>8</v>
      </c>
      <c r="F80" s="23">
        <v>2</v>
      </c>
      <c r="G80" s="23">
        <v>2</v>
      </c>
      <c r="H80" s="23">
        <v>2</v>
      </c>
      <c r="I80" s="23">
        <v>2</v>
      </c>
      <c r="J80" s="23">
        <v>0</v>
      </c>
    </row>
    <row r="81" spans="1:12" ht="14.4">
      <c r="A81" s="19">
        <v>73</v>
      </c>
      <c r="B81" s="26" t="s">
        <v>112</v>
      </c>
      <c r="C81" s="27">
        <v>23110363</v>
      </c>
      <c r="D81" s="22" t="str">
        <f ca="1">IFERROR(__xludf.DUMMYFUNCTION("AI(""Fill an appropriate value for this cell based on the table context"")"),"CS3101")</f>
        <v>CS3101</v>
      </c>
      <c r="E81" s="24">
        <v>9</v>
      </c>
      <c r="F81" s="23">
        <v>2</v>
      </c>
      <c r="G81" s="23">
        <v>2</v>
      </c>
      <c r="H81" s="23">
        <v>2</v>
      </c>
      <c r="I81" s="23">
        <v>2</v>
      </c>
      <c r="J81" s="23">
        <v>1</v>
      </c>
    </row>
    <row r="82" spans="1:12" ht="13.8">
      <c r="A82" s="1"/>
      <c r="B82" s="28" t="s">
        <v>113</v>
      </c>
      <c r="C82" s="34"/>
      <c r="D82" s="34"/>
      <c r="E82" s="34"/>
      <c r="F82" s="32">
        <f t="shared" ref="F82:G82" si="0">COUNTIF(F9:F81, "&gt;=1")</f>
        <v>70</v>
      </c>
      <c r="G82" s="32">
        <f t="shared" si="0"/>
        <v>70</v>
      </c>
      <c r="H82" s="32">
        <f>COUNTIF(H9:H81, "&gt;=1.5")</f>
        <v>66</v>
      </c>
      <c r="I82" s="32">
        <f t="shared" ref="I82:J82" si="1">COUNTIF(I9:I81, "&gt;=1")</f>
        <v>72</v>
      </c>
      <c r="J82" s="32">
        <f t="shared" si="1"/>
        <v>63</v>
      </c>
      <c r="L82" s="35" t="s">
        <v>118</v>
      </c>
    </row>
    <row r="83" spans="1:12" ht="13.8">
      <c r="A83" s="1"/>
      <c r="B83" s="28" t="s">
        <v>114</v>
      </c>
      <c r="C83" s="34"/>
      <c r="D83" s="34"/>
      <c r="E83" s="34"/>
      <c r="F83" s="32">
        <f>(F82/A81)*100</f>
        <v>95.890410958904098</v>
      </c>
      <c r="G83" s="32">
        <f>(G82/A81)*100</f>
        <v>95.890410958904098</v>
      </c>
      <c r="H83" s="32">
        <f>(H82/A81)*100</f>
        <v>90.410958904109577</v>
      </c>
      <c r="I83" s="32">
        <f>(I82/A81)*100</f>
        <v>98.630136986301366</v>
      </c>
      <c r="J83" s="32">
        <f>(J82/A81)*100</f>
        <v>86.301369863013704</v>
      </c>
    </row>
    <row r="84" spans="1:12" ht="13.8">
      <c r="A84" s="1"/>
      <c r="B84" s="205" t="s">
        <v>115</v>
      </c>
      <c r="C84" s="195"/>
      <c r="D84" s="29"/>
      <c r="E84" s="29"/>
      <c r="F84" s="32" t="e">
        <f t="shared" ref="F84:J84" ca="1" si="2">_xludf.IFS(F83 &gt;= 70, "3", F83 &gt;= 65, "2", F83 &gt;= 60, "1", TRUE, "0")</f>
        <v>#NAME?</v>
      </c>
      <c r="G84" s="32" t="e">
        <f t="shared" ca="1" si="2"/>
        <v>#NAME?</v>
      </c>
      <c r="H84" s="32" t="e">
        <f t="shared" ca="1" si="2"/>
        <v>#NAME?</v>
      </c>
      <c r="I84" s="32" t="e">
        <f t="shared" ca="1" si="2"/>
        <v>#NAME?</v>
      </c>
      <c r="J84" s="32" t="e">
        <f t="shared" ca="1" si="2"/>
        <v>#NAME?</v>
      </c>
    </row>
  </sheetData>
  <mergeCells count="16">
    <mergeCell ref="B84:C84"/>
    <mergeCell ref="A1:B1"/>
    <mergeCell ref="E1:F1"/>
    <mergeCell ref="G1:I1"/>
    <mergeCell ref="A2:B2"/>
    <mergeCell ref="F2:H2"/>
    <mergeCell ref="A3:B3"/>
    <mergeCell ref="A4:B4"/>
    <mergeCell ref="F3:H3"/>
    <mergeCell ref="F4:H4"/>
    <mergeCell ref="F5:J5"/>
    <mergeCell ref="F6:J6"/>
    <mergeCell ref="A6:A8"/>
    <mergeCell ref="B6:B8"/>
    <mergeCell ref="C6:C8"/>
    <mergeCell ref="D6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84"/>
  <sheetViews>
    <sheetView workbookViewId="0">
      <selection sqref="A1:B1"/>
    </sheetView>
  </sheetViews>
  <sheetFormatPr defaultColWidth="12.6640625" defaultRowHeight="15.75" customHeight="1"/>
  <sheetData>
    <row r="1" spans="1:22" ht="15.75" customHeight="1">
      <c r="A1" s="206" t="s">
        <v>0</v>
      </c>
      <c r="B1" s="196"/>
      <c r="C1" s="1"/>
      <c r="D1" s="1"/>
      <c r="E1" s="207" t="s">
        <v>1</v>
      </c>
      <c r="F1" s="196"/>
      <c r="G1" s="208" t="s">
        <v>2</v>
      </c>
      <c r="H1" s="195"/>
      <c r="I1" s="195"/>
      <c r="J1" s="2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</row>
    <row r="2" spans="1:22" ht="15.75" customHeight="1">
      <c r="A2" s="206" t="s">
        <v>3</v>
      </c>
      <c r="B2" s="196"/>
      <c r="C2" s="1"/>
      <c r="D2" s="1"/>
      <c r="E2" s="4">
        <v>1</v>
      </c>
      <c r="F2" s="207" t="s">
        <v>4</v>
      </c>
      <c r="G2" s="195"/>
      <c r="H2" s="196"/>
      <c r="I2" s="5"/>
      <c r="J2" s="5"/>
      <c r="K2" s="1"/>
      <c r="L2" s="1"/>
      <c r="M2" s="1"/>
      <c r="N2" s="1"/>
      <c r="O2" s="3"/>
      <c r="P2" s="3"/>
      <c r="Q2" s="3"/>
      <c r="R2" s="3"/>
      <c r="S2" s="3"/>
      <c r="T2" s="3"/>
      <c r="U2" s="3"/>
      <c r="V2" s="3"/>
    </row>
    <row r="3" spans="1:22" ht="15.75" customHeight="1">
      <c r="A3" s="206" t="s">
        <v>5</v>
      </c>
      <c r="B3" s="196"/>
      <c r="C3" s="1"/>
      <c r="D3" s="1"/>
      <c r="E3" s="4">
        <v>2</v>
      </c>
      <c r="F3" s="207" t="s">
        <v>6</v>
      </c>
      <c r="G3" s="195"/>
      <c r="H3" s="196"/>
      <c r="I3" s="5"/>
      <c r="J3" s="5"/>
      <c r="K3" s="1"/>
      <c r="L3" s="1"/>
      <c r="M3" s="1"/>
      <c r="N3" s="1"/>
      <c r="O3" s="3"/>
      <c r="P3" s="3"/>
      <c r="Q3" s="3"/>
      <c r="R3" s="3"/>
      <c r="S3" s="3"/>
      <c r="T3" s="3"/>
      <c r="U3" s="3"/>
      <c r="V3" s="1"/>
    </row>
    <row r="4" spans="1:22" ht="15.75" customHeight="1">
      <c r="A4" s="206" t="s">
        <v>7</v>
      </c>
      <c r="B4" s="196"/>
      <c r="C4" s="1"/>
      <c r="D4" s="1"/>
      <c r="E4" s="4">
        <v>3</v>
      </c>
      <c r="F4" s="207" t="s">
        <v>8</v>
      </c>
      <c r="G4" s="195"/>
      <c r="H4" s="196"/>
      <c r="I4" s="6"/>
      <c r="J4" s="6"/>
      <c r="K4" s="1"/>
      <c r="L4" s="1"/>
      <c r="M4" s="1"/>
      <c r="N4" s="1"/>
      <c r="O4" s="3"/>
      <c r="P4" s="3"/>
      <c r="Q4" s="3"/>
      <c r="R4" s="3"/>
      <c r="S4" s="3"/>
      <c r="T4" s="3"/>
      <c r="U4" s="3"/>
      <c r="V4" s="3"/>
    </row>
    <row r="5" spans="1:22" ht="13.8">
      <c r="A5" s="1"/>
      <c r="B5" s="1"/>
      <c r="C5" s="1"/>
      <c r="D5" s="1"/>
      <c r="E5" s="1"/>
      <c r="F5" s="210" t="s">
        <v>9</v>
      </c>
      <c r="G5" s="195"/>
      <c r="H5" s="195"/>
      <c r="I5" s="195"/>
      <c r="J5" s="196"/>
    </row>
    <row r="6" spans="1:22" ht="13.8">
      <c r="A6" s="209" t="s">
        <v>11</v>
      </c>
      <c r="B6" s="209" t="s">
        <v>12</v>
      </c>
      <c r="C6" s="209" t="s">
        <v>13</v>
      </c>
      <c r="D6" s="209" t="s">
        <v>14</v>
      </c>
      <c r="E6" s="7" t="s">
        <v>15</v>
      </c>
      <c r="F6" s="210" t="s">
        <v>119</v>
      </c>
      <c r="G6" s="195"/>
      <c r="H6" s="195"/>
      <c r="I6" s="195"/>
      <c r="J6" s="196"/>
    </row>
    <row r="7" spans="1:22" ht="13.8">
      <c r="A7" s="199"/>
      <c r="B7" s="199"/>
      <c r="C7" s="199"/>
      <c r="D7" s="199"/>
      <c r="E7" s="7" t="s">
        <v>28</v>
      </c>
      <c r="F7" s="9" t="s">
        <v>29</v>
      </c>
      <c r="G7" s="9" t="s">
        <v>30</v>
      </c>
      <c r="H7" s="10" t="s">
        <v>31</v>
      </c>
      <c r="I7" s="9" t="s">
        <v>32</v>
      </c>
      <c r="J7" s="11" t="s">
        <v>33</v>
      </c>
    </row>
    <row r="8" spans="1:22" ht="13.8">
      <c r="A8" s="200"/>
      <c r="B8" s="200"/>
      <c r="C8" s="200"/>
      <c r="D8" s="200"/>
      <c r="E8" s="16" t="s">
        <v>120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</row>
    <row r="9" spans="1:22" ht="15.75" customHeight="1">
      <c r="A9" s="19">
        <v>1</v>
      </c>
      <c r="B9" s="20" t="s">
        <v>39</v>
      </c>
      <c r="C9" s="21">
        <v>23110187</v>
      </c>
      <c r="D9" s="22" t="s">
        <v>40</v>
      </c>
      <c r="E9" s="24">
        <v>5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</row>
    <row r="10" spans="1:22" ht="15.75" customHeight="1">
      <c r="A10" s="19">
        <v>2</v>
      </c>
      <c r="B10" s="20" t="s">
        <v>41</v>
      </c>
      <c r="C10" s="21">
        <v>23110188</v>
      </c>
      <c r="D10" s="22" t="str">
        <f ca="1">IFERROR(__xludf.DUMMYFUNCTION("AI(""Fill an appropriate value for this cell based on the table context"")"),"CS3101")</f>
        <v>CS3101</v>
      </c>
      <c r="E10" s="24">
        <v>5</v>
      </c>
      <c r="F10" s="23">
        <v>1</v>
      </c>
      <c r="G10" s="23">
        <v>1</v>
      </c>
      <c r="H10" s="23">
        <v>1</v>
      </c>
      <c r="I10" s="23">
        <v>1</v>
      </c>
      <c r="J10" s="23">
        <v>1</v>
      </c>
    </row>
    <row r="11" spans="1:22" ht="15.75" customHeight="1">
      <c r="A11" s="19">
        <v>3</v>
      </c>
      <c r="B11" s="20" t="s">
        <v>42</v>
      </c>
      <c r="C11" s="21">
        <v>23110189</v>
      </c>
      <c r="D11" s="22" t="str">
        <f ca="1">IFERROR(__xludf.DUMMYFUNCTION("AI(""Fill an appropriate value for this cell based on the table context"")"),"CS3101")</f>
        <v>CS3101</v>
      </c>
      <c r="E11" s="24">
        <v>5</v>
      </c>
      <c r="F11" s="23">
        <v>1</v>
      </c>
      <c r="G11" s="23">
        <v>1</v>
      </c>
      <c r="H11" s="23">
        <v>1</v>
      </c>
      <c r="I11" s="23">
        <v>1</v>
      </c>
      <c r="J11" s="23">
        <v>1</v>
      </c>
    </row>
    <row r="12" spans="1:22" ht="15.75" customHeight="1">
      <c r="A12" s="19">
        <v>4</v>
      </c>
      <c r="B12" s="20" t="s">
        <v>43</v>
      </c>
      <c r="C12" s="21">
        <v>23110190</v>
      </c>
      <c r="D12" s="22" t="str">
        <f ca="1">IFERROR(__xludf.DUMMYFUNCTION("AI(""Fill an appropriate value for this cell based on the table context"")"),"CS3101")</f>
        <v>CS3101</v>
      </c>
      <c r="E12" s="24">
        <v>5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</row>
    <row r="13" spans="1:22" ht="15.75" customHeight="1">
      <c r="A13" s="19">
        <v>5</v>
      </c>
      <c r="B13" s="20" t="s">
        <v>44</v>
      </c>
      <c r="C13" s="21">
        <v>23110191</v>
      </c>
      <c r="D13" s="22" t="str">
        <f ca="1">IFERROR(__xludf.DUMMYFUNCTION("AI(""Fill an appropriate value for this cell based on the table context"")"),"CS3101")</f>
        <v>CS3101</v>
      </c>
      <c r="E13" s="24">
        <v>5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</row>
    <row r="14" spans="1:22" ht="15.75" customHeight="1">
      <c r="A14" s="19">
        <v>6</v>
      </c>
      <c r="B14" s="20" t="s">
        <v>45</v>
      </c>
      <c r="C14" s="21">
        <v>23110192</v>
      </c>
      <c r="D14" s="22" t="str">
        <f ca="1">IFERROR(__xludf.DUMMYFUNCTION("AI(""Fill an appropriate value for this cell based on the table context"")"),"CS3101")</f>
        <v>CS3101</v>
      </c>
      <c r="E14" s="24">
        <v>5</v>
      </c>
      <c r="F14" s="23">
        <v>1</v>
      </c>
      <c r="G14" s="23">
        <v>1</v>
      </c>
      <c r="H14" s="23">
        <v>1</v>
      </c>
      <c r="I14" s="23">
        <v>1</v>
      </c>
      <c r="J14" s="23">
        <v>1</v>
      </c>
    </row>
    <row r="15" spans="1:22" ht="15.75" customHeight="1">
      <c r="A15" s="19">
        <v>7</v>
      </c>
      <c r="B15" s="20" t="s">
        <v>46</v>
      </c>
      <c r="C15" s="21">
        <v>23110193</v>
      </c>
      <c r="D15" s="22" t="str">
        <f ca="1">IFERROR(__xludf.DUMMYFUNCTION("AI(""Fill an appropriate value for this cell based on the table context"")"),"CS3101")</f>
        <v>CS3101</v>
      </c>
      <c r="E15" s="24">
        <v>5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</row>
    <row r="16" spans="1:22" ht="15.75" customHeight="1">
      <c r="A16" s="19">
        <v>8</v>
      </c>
      <c r="B16" s="20" t="s">
        <v>47</v>
      </c>
      <c r="C16" s="21">
        <v>23110194</v>
      </c>
      <c r="D16" s="22" t="str">
        <f ca="1">IFERROR(__xludf.DUMMYFUNCTION("AI(""Fill an appropriate value for this cell based on the table context"")"),"CS3101")</f>
        <v>CS3101</v>
      </c>
      <c r="E16" s="24">
        <v>5</v>
      </c>
      <c r="F16" s="23">
        <v>1</v>
      </c>
      <c r="G16" s="23">
        <v>1</v>
      </c>
      <c r="H16" s="23">
        <v>1</v>
      </c>
      <c r="I16" s="23">
        <v>1</v>
      </c>
      <c r="J16" s="23">
        <v>1</v>
      </c>
    </row>
    <row r="17" spans="1:10" ht="15.75" customHeight="1">
      <c r="A17" s="19">
        <v>9</v>
      </c>
      <c r="B17" s="20" t="s">
        <v>48</v>
      </c>
      <c r="C17" s="21">
        <v>23110195</v>
      </c>
      <c r="D17" s="22" t="str">
        <f ca="1">IFERROR(__xludf.DUMMYFUNCTION("AI(""Fill an appropriate value for this cell based on the table context"")"),"CS3101")</f>
        <v>CS3101</v>
      </c>
      <c r="E17" s="24">
        <v>5</v>
      </c>
      <c r="F17" s="23">
        <v>1</v>
      </c>
      <c r="G17" s="23">
        <v>1</v>
      </c>
      <c r="H17" s="23">
        <v>1</v>
      </c>
      <c r="I17" s="23">
        <v>1</v>
      </c>
      <c r="J17" s="23">
        <v>1</v>
      </c>
    </row>
    <row r="18" spans="1:10" ht="15.75" customHeight="1">
      <c r="A18" s="19">
        <v>10</v>
      </c>
      <c r="B18" s="20" t="s">
        <v>49</v>
      </c>
      <c r="C18" s="21">
        <v>23110197</v>
      </c>
      <c r="D18" s="22" t="str">
        <f ca="1">IFERROR(__xludf.DUMMYFUNCTION("AI(""Fill an appropriate value for this cell based on the table context"")"),"CS3101")</f>
        <v>CS3101</v>
      </c>
      <c r="E18" s="24">
        <v>5</v>
      </c>
      <c r="F18" s="23">
        <v>1</v>
      </c>
      <c r="G18" s="23">
        <v>1</v>
      </c>
      <c r="H18" s="23">
        <v>1</v>
      </c>
      <c r="I18" s="23">
        <v>1</v>
      </c>
      <c r="J18" s="23">
        <v>1</v>
      </c>
    </row>
    <row r="19" spans="1:10" ht="15.75" customHeight="1">
      <c r="A19" s="19">
        <v>11</v>
      </c>
      <c r="B19" s="20" t="s">
        <v>50</v>
      </c>
      <c r="C19" s="21">
        <v>23110198</v>
      </c>
      <c r="D19" s="22" t="str">
        <f ca="1">IFERROR(__xludf.DUMMYFUNCTION("AI(""Fill an appropriate value for this cell based on the table context"")"),"CS3101")</f>
        <v>CS3101</v>
      </c>
      <c r="E19" s="24">
        <v>5</v>
      </c>
      <c r="F19" s="23">
        <v>1</v>
      </c>
      <c r="G19" s="23">
        <v>1</v>
      </c>
      <c r="H19" s="23">
        <v>1</v>
      </c>
      <c r="I19" s="23">
        <v>1</v>
      </c>
      <c r="J19" s="23">
        <v>1</v>
      </c>
    </row>
    <row r="20" spans="1:10" ht="15.75" customHeight="1">
      <c r="A20" s="19">
        <v>12</v>
      </c>
      <c r="B20" s="20" t="s">
        <v>51</v>
      </c>
      <c r="C20" s="21">
        <v>23110199</v>
      </c>
      <c r="D20" s="22" t="str">
        <f ca="1">IFERROR(__xludf.DUMMYFUNCTION("AI(""Fill an appropriate value for this cell based on the table context"")"),"CS3101")</f>
        <v>CS3101</v>
      </c>
      <c r="E20" s="24">
        <v>5</v>
      </c>
      <c r="F20" s="23">
        <v>1</v>
      </c>
      <c r="G20" s="23">
        <v>1</v>
      </c>
      <c r="H20" s="23">
        <v>1</v>
      </c>
      <c r="I20" s="23">
        <v>1</v>
      </c>
      <c r="J20" s="23">
        <v>1</v>
      </c>
    </row>
    <row r="21" spans="1:10" ht="15.75" customHeight="1">
      <c r="A21" s="19">
        <v>13</v>
      </c>
      <c r="B21" s="20" t="s">
        <v>52</v>
      </c>
      <c r="C21" s="21">
        <v>23110200</v>
      </c>
      <c r="D21" s="22" t="str">
        <f ca="1">IFERROR(__xludf.DUMMYFUNCTION("AI(""Fill an appropriate value for this cell based on the table context"")"),"CS3101")</f>
        <v>CS3101</v>
      </c>
      <c r="E21" s="24">
        <v>5</v>
      </c>
      <c r="F21" s="23">
        <v>1</v>
      </c>
      <c r="G21" s="23">
        <v>1</v>
      </c>
      <c r="H21" s="23">
        <v>1</v>
      </c>
      <c r="I21" s="23">
        <v>1</v>
      </c>
      <c r="J21" s="23">
        <v>1</v>
      </c>
    </row>
    <row r="22" spans="1:10" ht="15.75" customHeight="1">
      <c r="A22" s="19">
        <v>14</v>
      </c>
      <c r="B22" s="20" t="s">
        <v>53</v>
      </c>
      <c r="C22" s="21">
        <v>23110201</v>
      </c>
      <c r="D22" s="22" t="str">
        <f ca="1">IFERROR(__xludf.DUMMYFUNCTION("AI(""Fill an appropriate value for this cell based on the table context"")"),"CS3101")</f>
        <v>CS3101</v>
      </c>
      <c r="E22" s="24">
        <v>5</v>
      </c>
      <c r="F22" s="23">
        <v>1</v>
      </c>
      <c r="G22" s="23">
        <v>1</v>
      </c>
      <c r="H22" s="23">
        <v>1</v>
      </c>
      <c r="I22" s="23">
        <v>1</v>
      </c>
      <c r="J22" s="23">
        <v>1</v>
      </c>
    </row>
    <row r="23" spans="1:10" ht="15.75" customHeight="1">
      <c r="A23" s="19">
        <v>15</v>
      </c>
      <c r="B23" s="20" t="s">
        <v>54</v>
      </c>
      <c r="C23" s="21">
        <v>23110202</v>
      </c>
      <c r="D23" s="22" t="str">
        <f ca="1">IFERROR(__xludf.DUMMYFUNCTION("AI(""Fill an appropriate value for this cell based on the table context"")"),"CS3101")</f>
        <v>CS3101</v>
      </c>
      <c r="E23" s="24">
        <v>5</v>
      </c>
      <c r="F23" s="23">
        <v>1</v>
      </c>
      <c r="G23" s="23">
        <v>1</v>
      </c>
      <c r="H23" s="23">
        <v>1</v>
      </c>
      <c r="I23" s="23">
        <v>1</v>
      </c>
      <c r="J23" s="23">
        <v>1</v>
      </c>
    </row>
    <row r="24" spans="1:10" ht="15.75" customHeight="1">
      <c r="A24" s="19">
        <v>16</v>
      </c>
      <c r="B24" s="20" t="s">
        <v>55</v>
      </c>
      <c r="C24" s="21">
        <v>23110203</v>
      </c>
      <c r="D24" s="22" t="str">
        <f ca="1">IFERROR(__xludf.DUMMYFUNCTION("AI(""Fill an appropriate value for this cell based on the table context"")"),"CS3101")</f>
        <v>CS3101</v>
      </c>
      <c r="E24" s="24">
        <v>5</v>
      </c>
      <c r="F24" s="23">
        <v>1</v>
      </c>
      <c r="G24" s="23">
        <v>1</v>
      </c>
      <c r="H24" s="23">
        <v>1</v>
      </c>
      <c r="I24" s="23">
        <v>1</v>
      </c>
      <c r="J24" s="23">
        <v>1</v>
      </c>
    </row>
    <row r="25" spans="1:10" ht="15.75" customHeight="1">
      <c r="A25" s="19">
        <v>17</v>
      </c>
      <c r="B25" s="20" t="s">
        <v>56</v>
      </c>
      <c r="C25" s="21">
        <v>23110204</v>
      </c>
      <c r="D25" s="22" t="str">
        <f ca="1">IFERROR(__xludf.DUMMYFUNCTION("AI(""Fill an appropriate value for this cell based on the table context"")"),"CS3101")</f>
        <v>CS3101</v>
      </c>
      <c r="E25" s="24">
        <v>5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</row>
    <row r="26" spans="1:10" ht="15.75" customHeight="1">
      <c r="A26" s="19">
        <v>18</v>
      </c>
      <c r="B26" s="20" t="s">
        <v>57</v>
      </c>
      <c r="C26" s="21">
        <v>23110205</v>
      </c>
      <c r="D26" s="22" t="str">
        <f ca="1">IFERROR(__xludf.DUMMYFUNCTION("AI(""Fill an appropriate value for this cell based on the table context"")"),"CS3101")</f>
        <v>CS3101</v>
      </c>
      <c r="E26" s="24">
        <v>5</v>
      </c>
      <c r="F26" s="23">
        <v>1</v>
      </c>
      <c r="G26" s="23">
        <v>1</v>
      </c>
      <c r="H26" s="23">
        <v>1</v>
      </c>
      <c r="I26" s="23">
        <v>1</v>
      </c>
      <c r="J26" s="23">
        <v>1</v>
      </c>
    </row>
    <row r="27" spans="1:10" ht="15.75" customHeight="1">
      <c r="A27" s="19">
        <v>19</v>
      </c>
      <c r="B27" s="20" t="s">
        <v>58</v>
      </c>
      <c r="C27" s="21">
        <v>23110206</v>
      </c>
      <c r="D27" s="22" t="str">
        <f ca="1">IFERROR(__xludf.DUMMYFUNCTION("AI(""Fill an appropriate value for this cell based on the table context"")"),"CS3101")</f>
        <v>CS3101</v>
      </c>
      <c r="E27" s="24">
        <v>5</v>
      </c>
      <c r="F27" s="23">
        <v>1</v>
      </c>
      <c r="G27" s="23">
        <v>1</v>
      </c>
      <c r="H27" s="23">
        <v>1</v>
      </c>
      <c r="I27" s="23">
        <v>1</v>
      </c>
      <c r="J27" s="23">
        <v>1</v>
      </c>
    </row>
    <row r="28" spans="1:10" ht="14.4">
      <c r="A28" s="19">
        <v>20</v>
      </c>
      <c r="B28" s="20" t="s">
        <v>59</v>
      </c>
      <c r="C28" s="21">
        <v>23110207</v>
      </c>
      <c r="D28" s="22" t="str">
        <f ca="1">IFERROR(__xludf.DUMMYFUNCTION("AI(""Fill an appropriate value for this cell based on the table context"")"),"CS3101")</f>
        <v>CS3101</v>
      </c>
      <c r="E28" s="24">
        <v>5</v>
      </c>
      <c r="F28" s="23">
        <v>1</v>
      </c>
      <c r="G28" s="23">
        <v>1</v>
      </c>
      <c r="H28" s="23">
        <v>1</v>
      </c>
      <c r="I28" s="23">
        <v>1</v>
      </c>
      <c r="J28" s="23">
        <v>1</v>
      </c>
    </row>
    <row r="29" spans="1:10" ht="14.4">
      <c r="A29" s="19">
        <v>21</v>
      </c>
      <c r="B29" s="20" t="s">
        <v>60</v>
      </c>
      <c r="C29" s="21">
        <v>23110208</v>
      </c>
      <c r="D29" s="22" t="str">
        <f ca="1">IFERROR(__xludf.DUMMYFUNCTION("AI(""Fill an appropriate value for this cell based on the table context"")"),"CS3101")</f>
        <v>CS3101</v>
      </c>
      <c r="E29" s="24">
        <v>5</v>
      </c>
      <c r="F29" s="23">
        <v>1</v>
      </c>
      <c r="G29" s="23">
        <v>1</v>
      </c>
      <c r="H29" s="23">
        <v>1</v>
      </c>
      <c r="I29" s="23">
        <v>1</v>
      </c>
      <c r="J29" s="23">
        <v>1</v>
      </c>
    </row>
    <row r="30" spans="1:10" ht="14.4">
      <c r="A30" s="19">
        <v>22</v>
      </c>
      <c r="B30" s="20" t="s">
        <v>61</v>
      </c>
      <c r="C30" s="21">
        <v>23110209</v>
      </c>
      <c r="D30" s="22" t="str">
        <f ca="1">IFERROR(__xludf.DUMMYFUNCTION("AI(""Fill an appropriate value for this cell based on the table context"")"),"CS3101")</f>
        <v>CS3101</v>
      </c>
      <c r="E30" s="24">
        <v>5</v>
      </c>
      <c r="F30" s="23">
        <v>1</v>
      </c>
      <c r="G30" s="23">
        <v>1</v>
      </c>
      <c r="H30" s="23">
        <v>1</v>
      </c>
      <c r="I30" s="23">
        <v>1</v>
      </c>
      <c r="J30" s="23">
        <v>1</v>
      </c>
    </row>
    <row r="31" spans="1:10" ht="14.4">
      <c r="A31" s="19">
        <v>23</v>
      </c>
      <c r="B31" s="20" t="s">
        <v>62</v>
      </c>
      <c r="C31" s="21">
        <v>23110210</v>
      </c>
      <c r="D31" s="22" t="str">
        <f ca="1">IFERROR(__xludf.DUMMYFUNCTION("AI(""Fill an appropriate value for this cell based on the table context"")"),"CS3101")</f>
        <v>CS3101</v>
      </c>
      <c r="E31" s="24">
        <v>5</v>
      </c>
      <c r="F31" s="23">
        <v>1</v>
      </c>
      <c r="G31" s="23">
        <v>1</v>
      </c>
      <c r="H31" s="23">
        <v>1</v>
      </c>
      <c r="I31" s="23">
        <v>1</v>
      </c>
      <c r="J31" s="23">
        <v>1</v>
      </c>
    </row>
    <row r="32" spans="1:10" ht="14.4">
      <c r="A32" s="19">
        <v>24</v>
      </c>
      <c r="B32" s="20" t="s">
        <v>63</v>
      </c>
      <c r="C32" s="21">
        <v>23110211</v>
      </c>
      <c r="D32" s="22" t="str">
        <f ca="1">IFERROR(__xludf.DUMMYFUNCTION("AI(""Fill an appropriate value for this cell based on the table context"")"),"CS3101")</f>
        <v>CS3101</v>
      </c>
      <c r="E32" s="24">
        <v>5</v>
      </c>
      <c r="F32" s="23">
        <v>1</v>
      </c>
      <c r="G32" s="23">
        <v>1</v>
      </c>
      <c r="H32" s="23">
        <v>1</v>
      </c>
      <c r="I32" s="23">
        <v>1</v>
      </c>
      <c r="J32" s="23">
        <v>1</v>
      </c>
    </row>
    <row r="33" spans="1:10" ht="14.4">
      <c r="A33" s="19">
        <v>25</v>
      </c>
      <c r="B33" s="25" t="s">
        <v>64</v>
      </c>
      <c r="C33" s="21">
        <v>23110212</v>
      </c>
      <c r="D33" s="22" t="str">
        <f ca="1">IFERROR(__xludf.DUMMYFUNCTION("AI(""Fill an appropriate value for this cell based on the table context"")"),"CS3101")</f>
        <v>CS3101</v>
      </c>
      <c r="E33" s="24">
        <v>5</v>
      </c>
      <c r="F33" s="23">
        <v>1</v>
      </c>
      <c r="G33" s="23">
        <v>1</v>
      </c>
      <c r="H33" s="23">
        <v>1</v>
      </c>
      <c r="I33" s="23">
        <v>1</v>
      </c>
      <c r="J33" s="23">
        <v>1</v>
      </c>
    </row>
    <row r="34" spans="1:10" ht="14.4">
      <c r="A34" s="19">
        <v>26</v>
      </c>
      <c r="B34" s="25" t="s">
        <v>65</v>
      </c>
      <c r="C34" s="21">
        <v>23110213</v>
      </c>
      <c r="D34" s="22" t="str">
        <f ca="1">IFERROR(__xludf.DUMMYFUNCTION("AI(""Fill an appropriate value for this cell based on the table context"")"),"CS3101")</f>
        <v>CS3101</v>
      </c>
      <c r="E34" s="24">
        <v>5</v>
      </c>
      <c r="F34" s="23">
        <v>1</v>
      </c>
      <c r="G34" s="23">
        <v>1</v>
      </c>
      <c r="H34" s="23">
        <v>1</v>
      </c>
      <c r="I34" s="23">
        <v>1</v>
      </c>
      <c r="J34" s="23">
        <v>1</v>
      </c>
    </row>
    <row r="35" spans="1:10" ht="14.4">
      <c r="A35" s="19">
        <v>27</v>
      </c>
      <c r="B35" s="25" t="s">
        <v>66</v>
      </c>
      <c r="C35" s="21">
        <v>23110214</v>
      </c>
      <c r="D35" s="22" t="str">
        <f ca="1">IFERROR(__xludf.DUMMYFUNCTION("AI(""Fill an appropriate value for this cell based on the table context"")"),"CS3101")</f>
        <v>CS3101</v>
      </c>
      <c r="E35" s="24">
        <v>5</v>
      </c>
      <c r="F35" s="23">
        <v>1</v>
      </c>
      <c r="G35" s="23">
        <v>1</v>
      </c>
      <c r="H35" s="23">
        <v>1</v>
      </c>
      <c r="I35" s="23">
        <v>1</v>
      </c>
      <c r="J35" s="23">
        <v>1</v>
      </c>
    </row>
    <row r="36" spans="1:10" ht="14.4">
      <c r="A36" s="19">
        <v>28</v>
      </c>
      <c r="B36" s="25" t="s">
        <v>67</v>
      </c>
      <c r="C36" s="21">
        <v>23110215</v>
      </c>
      <c r="D36" s="22" t="str">
        <f ca="1">IFERROR(__xludf.DUMMYFUNCTION("AI(""Fill an appropriate value for this cell based on the table context"")"),"CS3101")</f>
        <v>CS3101</v>
      </c>
      <c r="E36" s="24">
        <v>5</v>
      </c>
      <c r="F36" s="23">
        <v>1</v>
      </c>
      <c r="G36" s="23">
        <v>1</v>
      </c>
      <c r="H36" s="23">
        <v>1</v>
      </c>
      <c r="I36" s="23">
        <v>1</v>
      </c>
      <c r="J36" s="23">
        <v>1</v>
      </c>
    </row>
    <row r="37" spans="1:10" ht="14.4">
      <c r="A37" s="19">
        <v>29</v>
      </c>
      <c r="B37" s="25" t="s">
        <v>68</v>
      </c>
      <c r="C37" s="21">
        <v>23110216</v>
      </c>
      <c r="D37" s="22" t="str">
        <f ca="1">IFERROR(__xludf.DUMMYFUNCTION("AI(""Fill an appropriate value for this cell based on the table context"")"),"CS3101")</f>
        <v>CS3101</v>
      </c>
      <c r="E37" s="24">
        <v>5</v>
      </c>
      <c r="F37" s="23">
        <v>1</v>
      </c>
      <c r="G37" s="23">
        <v>1</v>
      </c>
      <c r="H37" s="23">
        <v>1</v>
      </c>
      <c r="I37" s="23">
        <v>1</v>
      </c>
      <c r="J37" s="23">
        <v>1</v>
      </c>
    </row>
    <row r="38" spans="1:10" ht="14.4">
      <c r="A38" s="19">
        <v>30</v>
      </c>
      <c r="B38" s="25" t="s">
        <v>69</v>
      </c>
      <c r="C38" s="21">
        <v>23110217</v>
      </c>
      <c r="D38" s="22" t="str">
        <f ca="1">IFERROR(__xludf.DUMMYFUNCTION("AI(""Fill an appropriate value for this cell based on the table context"")"),"CS3101")</f>
        <v>CS3101</v>
      </c>
      <c r="E38" s="24">
        <v>5</v>
      </c>
      <c r="F38" s="23">
        <v>1</v>
      </c>
      <c r="G38" s="23">
        <v>1</v>
      </c>
      <c r="H38" s="23">
        <v>1</v>
      </c>
      <c r="I38" s="23">
        <v>1</v>
      </c>
      <c r="J38" s="23">
        <v>1</v>
      </c>
    </row>
    <row r="39" spans="1:10" ht="14.4">
      <c r="A39" s="19">
        <v>31</v>
      </c>
      <c r="B39" s="25" t="s">
        <v>70</v>
      </c>
      <c r="C39" s="21">
        <v>23110218</v>
      </c>
      <c r="D39" s="22" t="str">
        <f ca="1">IFERROR(__xludf.DUMMYFUNCTION("AI(""Fill an appropriate value for this cell based on the table context"")"),"CS3101")</f>
        <v>CS3101</v>
      </c>
      <c r="E39" s="24">
        <v>5</v>
      </c>
      <c r="F39" s="23">
        <v>1</v>
      </c>
      <c r="G39" s="23">
        <v>1</v>
      </c>
      <c r="H39" s="23">
        <v>1</v>
      </c>
      <c r="I39" s="23">
        <v>1</v>
      </c>
      <c r="J39" s="23">
        <v>1</v>
      </c>
    </row>
    <row r="40" spans="1:10" ht="14.4">
      <c r="A40" s="19">
        <v>32</v>
      </c>
      <c r="B40" s="25" t="s">
        <v>71</v>
      </c>
      <c r="C40" s="21">
        <v>23110219</v>
      </c>
      <c r="D40" s="22" t="str">
        <f ca="1">IFERROR(__xludf.DUMMYFUNCTION("AI(""Fill an appropriate value for this cell based on the table context"")"),"CS3101")</f>
        <v>CS3101</v>
      </c>
      <c r="E40" s="24">
        <v>5</v>
      </c>
      <c r="F40" s="23">
        <v>1</v>
      </c>
      <c r="G40" s="23">
        <v>1</v>
      </c>
      <c r="H40" s="23">
        <v>1</v>
      </c>
      <c r="I40" s="23">
        <v>1</v>
      </c>
      <c r="J40" s="23">
        <v>1</v>
      </c>
    </row>
    <row r="41" spans="1:10" ht="14.4">
      <c r="A41" s="19">
        <v>33</v>
      </c>
      <c r="B41" s="25" t="s">
        <v>72</v>
      </c>
      <c r="C41" s="21">
        <v>23110220</v>
      </c>
      <c r="D41" s="22" t="str">
        <f ca="1">IFERROR(__xludf.DUMMYFUNCTION("AI(""Fill an appropriate value for this cell based on the table context"")"),"CS3101")</f>
        <v>CS3101</v>
      </c>
      <c r="E41" s="24">
        <v>5</v>
      </c>
      <c r="F41" s="23">
        <v>1</v>
      </c>
      <c r="G41" s="23">
        <v>1</v>
      </c>
      <c r="H41" s="23">
        <v>1</v>
      </c>
      <c r="I41" s="23">
        <v>1</v>
      </c>
      <c r="J41" s="23">
        <v>1</v>
      </c>
    </row>
    <row r="42" spans="1:10" ht="14.4">
      <c r="A42" s="19">
        <v>34</v>
      </c>
      <c r="B42" s="25" t="s">
        <v>73</v>
      </c>
      <c r="C42" s="21">
        <v>23110221</v>
      </c>
      <c r="D42" s="22" t="str">
        <f ca="1">IFERROR(__xludf.DUMMYFUNCTION("AI(""Fill an appropriate value for this cell based on the table context"")"),"CS3101")</f>
        <v>CS3101</v>
      </c>
      <c r="E42" s="24">
        <v>5</v>
      </c>
      <c r="F42" s="23">
        <v>1</v>
      </c>
      <c r="G42" s="23">
        <v>1</v>
      </c>
      <c r="H42" s="23">
        <v>1</v>
      </c>
      <c r="I42" s="23">
        <v>1</v>
      </c>
      <c r="J42" s="23">
        <v>1</v>
      </c>
    </row>
    <row r="43" spans="1:10" ht="14.4">
      <c r="A43" s="19">
        <v>35</v>
      </c>
      <c r="B43" s="25" t="s">
        <v>74</v>
      </c>
      <c r="C43" s="21">
        <v>23110223</v>
      </c>
      <c r="D43" s="22" t="str">
        <f ca="1">IFERROR(__xludf.DUMMYFUNCTION("AI(""Fill an appropriate value for this cell based on the table context"")"),"CS3101")</f>
        <v>CS3101</v>
      </c>
      <c r="E43" s="24">
        <v>5</v>
      </c>
      <c r="F43" s="23">
        <v>1</v>
      </c>
      <c r="G43" s="23">
        <v>1</v>
      </c>
      <c r="H43" s="23">
        <v>1</v>
      </c>
      <c r="I43" s="23">
        <v>1</v>
      </c>
      <c r="J43" s="23">
        <v>1</v>
      </c>
    </row>
    <row r="44" spans="1:10" ht="14.4">
      <c r="A44" s="19">
        <v>36</v>
      </c>
      <c r="B44" s="25" t="s">
        <v>75</v>
      </c>
      <c r="C44" s="21">
        <v>23110224</v>
      </c>
      <c r="D44" s="22" t="str">
        <f ca="1">IFERROR(__xludf.DUMMYFUNCTION("AI(""Fill an appropriate value for this cell based on the table context"")"),"CS3101")</f>
        <v>CS3101</v>
      </c>
      <c r="E44" s="24">
        <v>5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</row>
    <row r="45" spans="1:10" ht="14.4">
      <c r="A45" s="19">
        <v>37</v>
      </c>
      <c r="B45" s="25" t="s">
        <v>76</v>
      </c>
      <c r="C45" s="21">
        <v>23110225</v>
      </c>
      <c r="D45" s="22" t="str">
        <f ca="1">IFERROR(__xludf.DUMMYFUNCTION("AI(""Fill an appropriate value for this cell based on the table context"")"),"CS3101")</f>
        <v>CS3101</v>
      </c>
      <c r="E45" s="24">
        <v>5</v>
      </c>
      <c r="F45" s="23">
        <v>1</v>
      </c>
      <c r="G45" s="23">
        <v>1</v>
      </c>
      <c r="H45" s="23">
        <v>1</v>
      </c>
      <c r="I45" s="23">
        <v>1</v>
      </c>
      <c r="J45" s="23">
        <v>1</v>
      </c>
    </row>
    <row r="46" spans="1:10" ht="14.4">
      <c r="A46" s="19">
        <v>38</v>
      </c>
      <c r="B46" s="25" t="s">
        <v>77</v>
      </c>
      <c r="C46" s="21">
        <v>23110226</v>
      </c>
      <c r="D46" s="22" t="str">
        <f ca="1">IFERROR(__xludf.DUMMYFUNCTION("AI(""Fill an appropriate value for this cell based on the table context"")"),"CS3101")</f>
        <v>CS3101</v>
      </c>
      <c r="E46" s="24">
        <v>5</v>
      </c>
      <c r="F46" s="23">
        <v>1</v>
      </c>
      <c r="G46" s="23">
        <v>1</v>
      </c>
      <c r="H46" s="23">
        <v>1</v>
      </c>
      <c r="I46" s="23">
        <v>1</v>
      </c>
      <c r="J46" s="23">
        <v>1</v>
      </c>
    </row>
    <row r="47" spans="1:10" ht="14.4">
      <c r="A47" s="19">
        <v>39</v>
      </c>
      <c r="B47" s="25" t="s">
        <v>78</v>
      </c>
      <c r="C47" s="21">
        <v>23110227</v>
      </c>
      <c r="D47" s="22" t="str">
        <f ca="1">IFERROR(__xludf.DUMMYFUNCTION("AI(""Fill an appropriate value for this cell based on the table context"")"),"CS3101")</f>
        <v>CS3101</v>
      </c>
      <c r="E47" s="24">
        <v>5</v>
      </c>
      <c r="F47" s="23">
        <v>1</v>
      </c>
      <c r="G47" s="23">
        <v>1</v>
      </c>
      <c r="H47" s="23">
        <v>1</v>
      </c>
      <c r="I47" s="23">
        <v>1</v>
      </c>
      <c r="J47" s="23">
        <v>1</v>
      </c>
    </row>
    <row r="48" spans="1:10" ht="14.4">
      <c r="A48" s="19">
        <v>40</v>
      </c>
      <c r="B48" s="25" t="s">
        <v>79</v>
      </c>
      <c r="C48" s="21">
        <v>23110228</v>
      </c>
      <c r="D48" s="22" t="str">
        <f ca="1">IFERROR(__xludf.DUMMYFUNCTION("AI(""Fill an appropriate value for this cell based on the table context"")"),"CS3101")</f>
        <v>CS3101</v>
      </c>
      <c r="E48" s="24">
        <v>5</v>
      </c>
      <c r="F48" s="23">
        <v>1</v>
      </c>
      <c r="G48" s="23">
        <v>1</v>
      </c>
      <c r="H48" s="23">
        <v>1</v>
      </c>
      <c r="I48" s="23">
        <v>1</v>
      </c>
      <c r="J48" s="23">
        <v>1</v>
      </c>
    </row>
    <row r="49" spans="1:10" ht="14.4">
      <c r="A49" s="19">
        <v>41</v>
      </c>
      <c r="B49" s="25" t="s">
        <v>80</v>
      </c>
      <c r="C49" s="21">
        <v>23110229</v>
      </c>
      <c r="D49" s="22" t="str">
        <f ca="1">IFERROR(__xludf.DUMMYFUNCTION("AI(""Fill an appropriate value for this cell based on the table context"")"),"CS3101")</f>
        <v>CS3101</v>
      </c>
      <c r="E49" s="24">
        <v>5</v>
      </c>
      <c r="F49" s="23">
        <v>1</v>
      </c>
      <c r="G49" s="23">
        <v>1</v>
      </c>
      <c r="H49" s="23">
        <v>1</v>
      </c>
      <c r="I49" s="23">
        <v>1</v>
      </c>
      <c r="J49" s="23">
        <v>1</v>
      </c>
    </row>
    <row r="50" spans="1:10" ht="14.4">
      <c r="A50" s="19">
        <v>42</v>
      </c>
      <c r="B50" s="25" t="s">
        <v>81</v>
      </c>
      <c r="C50" s="21">
        <v>23110230</v>
      </c>
      <c r="D50" s="22" t="str">
        <f ca="1">IFERROR(__xludf.DUMMYFUNCTION("AI(""Fill an appropriate value for this cell based on the table context"")"),"CS3101")</f>
        <v>CS3101</v>
      </c>
      <c r="E50" s="24">
        <v>5</v>
      </c>
      <c r="F50" s="23">
        <v>1</v>
      </c>
      <c r="G50" s="23">
        <v>1</v>
      </c>
      <c r="H50" s="23">
        <v>1</v>
      </c>
      <c r="I50" s="23">
        <v>1</v>
      </c>
      <c r="J50" s="23">
        <v>1</v>
      </c>
    </row>
    <row r="51" spans="1:10" ht="14.4">
      <c r="A51" s="19">
        <v>43</v>
      </c>
      <c r="B51" s="25" t="s">
        <v>82</v>
      </c>
      <c r="C51" s="21">
        <v>23110231</v>
      </c>
      <c r="D51" s="22" t="str">
        <f ca="1">IFERROR(__xludf.DUMMYFUNCTION("AI(""Fill an appropriate value for this cell based on the table context"")"),"CS3101")</f>
        <v>CS3101</v>
      </c>
      <c r="E51" s="24">
        <v>5</v>
      </c>
      <c r="F51" s="23">
        <v>1</v>
      </c>
      <c r="G51" s="23">
        <v>1</v>
      </c>
      <c r="H51" s="23">
        <v>1</v>
      </c>
      <c r="I51" s="23">
        <v>1</v>
      </c>
      <c r="J51" s="23">
        <v>1</v>
      </c>
    </row>
    <row r="52" spans="1:10" ht="14.4">
      <c r="A52" s="19">
        <v>44</v>
      </c>
      <c r="B52" s="25" t="s">
        <v>83</v>
      </c>
      <c r="C52" s="21">
        <v>23110232</v>
      </c>
      <c r="D52" s="22" t="str">
        <f ca="1">IFERROR(__xludf.DUMMYFUNCTION("AI(""Fill an appropriate value for this cell based on the table context"")"),"CS3101")</f>
        <v>CS3101</v>
      </c>
      <c r="E52" s="24">
        <v>5</v>
      </c>
      <c r="F52" s="23">
        <v>1</v>
      </c>
      <c r="G52" s="23">
        <v>1</v>
      </c>
      <c r="H52" s="23">
        <v>1</v>
      </c>
      <c r="I52" s="23">
        <v>1</v>
      </c>
      <c r="J52" s="23">
        <v>1</v>
      </c>
    </row>
    <row r="53" spans="1:10" ht="14.4">
      <c r="A53" s="19">
        <v>45</v>
      </c>
      <c r="B53" s="25" t="s">
        <v>84</v>
      </c>
      <c r="C53" s="21">
        <v>23110233</v>
      </c>
      <c r="D53" s="22" t="str">
        <f ca="1">IFERROR(__xludf.DUMMYFUNCTION("AI(""Fill an appropriate value for this cell based on the table context"")"),"CS3101")</f>
        <v>CS3101</v>
      </c>
      <c r="E53" s="24">
        <v>5</v>
      </c>
      <c r="F53" s="23">
        <v>1</v>
      </c>
      <c r="G53" s="23">
        <v>1</v>
      </c>
      <c r="H53" s="23">
        <v>1</v>
      </c>
      <c r="I53" s="23">
        <v>1</v>
      </c>
      <c r="J53" s="23">
        <v>1</v>
      </c>
    </row>
    <row r="54" spans="1:10" ht="14.4">
      <c r="A54" s="19">
        <v>46</v>
      </c>
      <c r="B54" s="25" t="s">
        <v>85</v>
      </c>
      <c r="C54" s="21">
        <v>23110234</v>
      </c>
      <c r="D54" s="22" t="str">
        <f ca="1">IFERROR(__xludf.DUMMYFUNCTION("AI(""Fill an appropriate value for this cell based on the table context"")"),"CS3101")</f>
        <v>CS3101</v>
      </c>
      <c r="E54" s="24">
        <v>5</v>
      </c>
      <c r="F54" s="23">
        <v>1</v>
      </c>
      <c r="G54" s="23">
        <v>1</v>
      </c>
      <c r="H54" s="23">
        <v>1</v>
      </c>
      <c r="I54" s="23">
        <v>1</v>
      </c>
      <c r="J54" s="23">
        <v>1</v>
      </c>
    </row>
    <row r="55" spans="1:10" ht="14.4">
      <c r="A55" s="19">
        <v>47</v>
      </c>
      <c r="B55" s="25" t="s">
        <v>86</v>
      </c>
      <c r="C55" s="21">
        <v>23110235</v>
      </c>
      <c r="D55" s="22" t="str">
        <f ca="1">IFERROR(__xludf.DUMMYFUNCTION("AI(""Fill an appropriate value for this cell based on the table context"")"),"CS3101")</f>
        <v>CS3101</v>
      </c>
      <c r="E55" s="24">
        <v>5</v>
      </c>
      <c r="F55" s="23">
        <v>1</v>
      </c>
      <c r="G55" s="23">
        <v>1</v>
      </c>
      <c r="H55" s="23">
        <v>1</v>
      </c>
      <c r="I55" s="23">
        <v>1</v>
      </c>
      <c r="J55" s="23">
        <v>1</v>
      </c>
    </row>
    <row r="56" spans="1:10" ht="14.4">
      <c r="A56" s="19">
        <v>48</v>
      </c>
      <c r="B56" s="25" t="s">
        <v>87</v>
      </c>
      <c r="C56" s="21">
        <v>23110236</v>
      </c>
      <c r="D56" s="22" t="str">
        <f ca="1">IFERROR(__xludf.DUMMYFUNCTION("AI(""Fill an appropriate value for this cell based on the table context"")"),"CS3101")</f>
        <v>CS3101</v>
      </c>
      <c r="E56" s="24">
        <v>5</v>
      </c>
      <c r="F56" s="23">
        <v>1</v>
      </c>
      <c r="G56" s="23">
        <v>1</v>
      </c>
      <c r="H56" s="23">
        <v>1</v>
      </c>
      <c r="I56" s="23">
        <v>1</v>
      </c>
      <c r="J56" s="23">
        <v>1</v>
      </c>
    </row>
    <row r="57" spans="1:10" ht="14.4">
      <c r="A57" s="19">
        <v>49</v>
      </c>
      <c r="B57" s="25" t="s">
        <v>88</v>
      </c>
      <c r="C57" s="21">
        <v>23110237</v>
      </c>
      <c r="D57" s="22" t="str">
        <f ca="1">IFERROR(__xludf.DUMMYFUNCTION("AI(""Fill an appropriate value for this cell based on the table context"")"),"CS3101")</f>
        <v>CS3101</v>
      </c>
      <c r="E57" s="24">
        <v>5</v>
      </c>
      <c r="F57" s="23">
        <v>1</v>
      </c>
      <c r="G57" s="23">
        <v>1</v>
      </c>
      <c r="H57" s="23">
        <v>1</v>
      </c>
      <c r="I57" s="23">
        <v>1</v>
      </c>
      <c r="J57" s="23">
        <v>1</v>
      </c>
    </row>
    <row r="58" spans="1:10" ht="14.4">
      <c r="A58" s="19">
        <v>50</v>
      </c>
      <c r="B58" s="25" t="s">
        <v>89</v>
      </c>
      <c r="C58" s="21">
        <v>23110238</v>
      </c>
      <c r="D58" s="22" t="str">
        <f ca="1">IFERROR(__xludf.DUMMYFUNCTION("AI(""Fill an appropriate value for this cell based on the table context"")"),"CS3101")</f>
        <v>CS3101</v>
      </c>
      <c r="E58" s="24">
        <v>5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</row>
    <row r="59" spans="1:10" ht="14.4">
      <c r="A59" s="19">
        <v>51</v>
      </c>
      <c r="B59" s="25" t="s">
        <v>90</v>
      </c>
      <c r="C59" s="21">
        <v>23110239</v>
      </c>
      <c r="D59" s="22" t="str">
        <f ca="1">IFERROR(__xludf.DUMMYFUNCTION("AI(""Fill an appropriate value for this cell based on the table context"")"),"CS3101")</f>
        <v>CS3101</v>
      </c>
      <c r="E59" s="24">
        <v>5</v>
      </c>
      <c r="F59" s="23">
        <v>1</v>
      </c>
      <c r="G59" s="23">
        <v>1</v>
      </c>
      <c r="H59" s="23">
        <v>1</v>
      </c>
      <c r="I59" s="23">
        <v>1</v>
      </c>
      <c r="J59" s="23">
        <v>1</v>
      </c>
    </row>
    <row r="60" spans="1:10" ht="14.4">
      <c r="A60" s="19">
        <v>52</v>
      </c>
      <c r="B60" s="25" t="s">
        <v>91</v>
      </c>
      <c r="C60" s="21">
        <v>23110240</v>
      </c>
      <c r="D60" s="22" t="str">
        <f ca="1">IFERROR(__xludf.DUMMYFUNCTION("AI(""Fill an appropriate value for this cell based on the table context"")"),"CS3101")</f>
        <v>CS3101</v>
      </c>
      <c r="E60" s="24">
        <v>5</v>
      </c>
      <c r="F60" s="23">
        <v>1</v>
      </c>
      <c r="G60" s="23">
        <v>1</v>
      </c>
      <c r="H60" s="23">
        <v>1</v>
      </c>
      <c r="I60" s="23">
        <v>1</v>
      </c>
      <c r="J60" s="23">
        <v>1</v>
      </c>
    </row>
    <row r="61" spans="1:10" ht="14.4">
      <c r="A61" s="19">
        <v>53</v>
      </c>
      <c r="B61" s="25" t="s">
        <v>92</v>
      </c>
      <c r="C61" s="21">
        <v>23110241</v>
      </c>
      <c r="D61" s="22" t="str">
        <f ca="1">IFERROR(__xludf.DUMMYFUNCTION("AI(""Fill an appropriate value for this cell based on the table context"")"),"CS3101")</f>
        <v>CS3101</v>
      </c>
      <c r="E61" s="24">
        <v>5</v>
      </c>
      <c r="F61" s="23">
        <v>1</v>
      </c>
      <c r="G61" s="23">
        <v>1</v>
      </c>
      <c r="H61" s="23">
        <v>1</v>
      </c>
      <c r="I61" s="23">
        <v>1</v>
      </c>
      <c r="J61" s="23">
        <v>1</v>
      </c>
    </row>
    <row r="62" spans="1:10" ht="14.4">
      <c r="A62" s="19">
        <v>54</v>
      </c>
      <c r="B62" s="25" t="s">
        <v>93</v>
      </c>
      <c r="C62" s="21">
        <v>23110242</v>
      </c>
      <c r="D62" s="22" t="str">
        <f ca="1">IFERROR(__xludf.DUMMYFUNCTION("AI(""Fill an appropriate value for this cell based on the table context"")"),"CS3101")</f>
        <v>CS3101</v>
      </c>
      <c r="E62" s="24">
        <v>5</v>
      </c>
      <c r="F62" s="23">
        <v>1</v>
      </c>
      <c r="G62" s="23">
        <v>1</v>
      </c>
      <c r="H62" s="23">
        <v>1</v>
      </c>
      <c r="I62" s="23">
        <v>1</v>
      </c>
      <c r="J62" s="23">
        <v>1</v>
      </c>
    </row>
    <row r="63" spans="1:10" ht="14.4">
      <c r="A63" s="19">
        <v>55</v>
      </c>
      <c r="B63" s="25" t="s">
        <v>94</v>
      </c>
      <c r="C63" s="21">
        <v>23110243</v>
      </c>
      <c r="D63" s="22" t="str">
        <f ca="1">IFERROR(__xludf.DUMMYFUNCTION("AI(""Fill an appropriate value for this cell based on the table context"")"),"CS3101")</f>
        <v>CS3101</v>
      </c>
      <c r="E63" s="24">
        <v>5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</row>
    <row r="64" spans="1:10" ht="14.4">
      <c r="A64" s="19">
        <v>56</v>
      </c>
      <c r="B64" s="25" t="s">
        <v>95</v>
      </c>
      <c r="C64" s="21">
        <v>23110244</v>
      </c>
      <c r="D64" s="22" t="str">
        <f ca="1">IFERROR(__xludf.DUMMYFUNCTION("AI(""Fill an appropriate value for this cell based on the table context"")"),"CS3101")</f>
        <v>CS3101</v>
      </c>
      <c r="E64" s="24">
        <v>5</v>
      </c>
      <c r="F64" s="23">
        <v>1</v>
      </c>
      <c r="G64" s="23">
        <v>1</v>
      </c>
      <c r="H64" s="23">
        <v>1</v>
      </c>
      <c r="I64" s="23">
        <v>1</v>
      </c>
      <c r="J64" s="23">
        <v>1</v>
      </c>
    </row>
    <row r="65" spans="1:10" ht="14.4">
      <c r="A65" s="19">
        <v>57</v>
      </c>
      <c r="B65" s="25" t="s">
        <v>96</v>
      </c>
      <c r="C65" s="21">
        <v>23110245</v>
      </c>
      <c r="D65" s="22" t="str">
        <f ca="1">IFERROR(__xludf.DUMMYFUNCTION("AI(""Fill an appropriate value for this cell based on the table context"")"),"CS3101")</f>
        <v>CS3101</v>
      </c>
      <c r="E65" s="24">
        <v>5</v>
      </c>
      <c r="F65" s="23">
        <v>1</v>
      </c>
      <c r="G65" s="23">
        <v>1</v>
      </c>
      <c r="H65" s="23">
        <v>1</v>
      </c>
      <c r="I65" s="23">
        <v>1</v>
      </c>
      <c r="J65" s="23">
        <v>1</v>
      </c>
    </row>
    <row r="66" spans="1:10" ht="14.4">
      <c r="A66" s="19">
        <v>58</v>
      </c>
      <c r="B66" s="25" t="s">
        <v>97</v>
      </c>
      <c r="C66" s="21">
        <v>23110247</v>
      </c>
      <c r="D66" s="22" t="str">
        <f ca="1">IFERROR(__xludf.DUMMYFUNCTION("AI(""Fill an appropriate value for this cell based on the table context"")"),"CS3101")</f>
        <v>CS3101</v>
      </c>
      <c r="E66" s="24">
        <v>5</v>
      </c>
      <c r="F66" s="23">
        <v>1</v>
      </c>
      <c r="G66" s="23">
        <v>1</v>
      </c>
      <c r="H66" s="23">
        <v>1</v>
      </c>
      <c r="I66" s="23">
        <v>1</v>
      </c>
      <c r="J66" s="23">
        <v>1</v>
      </c>
    </row>
    <row r="67" spans="1:10" ht="14.4">
      <c r="A67" s="19">
        <v>59</v>
      </c>
      <c r="B67" s="25" t="s">
        <v>98</v>
      </c>
      <c r="C67" s="21">
        <v>23110248</v>
      </c>
      <c r="D67" s="22" t="str">
        <f ca="1">IFERROR(__xludf.DUMMYFUNCTION("AI(""Fill an appropriate value for this cell based on the table context"")"),"CS3101")</f>
        <v>CS3101</v>
      </c>
      <c r="E67" s="24">
        <v>5</v>
      </c>
      <c r="F67" s="23">
        <v>1</v>
      </c>
      <c r="G67" s="23">
        <v>1</v>
      </c>
      <c r="H67" s="23">
        <v>1</v>
      </c>
      <c r="I67" s="23">
        <v>1</v>
      </c>
      <c r="J67" s="23">
        <v>1</v>
      </c>
    </row>
    <row r="68" spans="1:10" ht="14.4">
      <c r="A68" s="19">
        <v>60</v>
      </c>
      <c r="B68" s="25" t="s">
        <v>99</v>
      </c>
      <c r="C68" s="21">
        <v>23110249</v>
      </c>
      <c r="D68" s="22" t="str">
        <f ca="1">IFERROR(__xludf.DUMMYFUNCTION("AI(""Fill an appropriate value for this cell based on the table context"")"),"CS3101")</f>
        <v>CS3101</v>
      </c>
      <c r="E68" s="24">
        <v>5</v>
      </c>
      <c r="F68" s="23">
        <v>1</v>
      </c>
      <c r="G68" s="23">
        <v>1</v>
      </c>
      <c r="H68" s="23">
        <v>1</v>
      </c>
      <c r="I68" s="23">
        <v>1</v>
      </c>
      <c r="J68" s="23">
        <v>1</v>
      </c>
    </row>
    <row r="69" spans="1:10" ht="14.4">
      <c r="A69" s="19">
        <v>61</v>
      </c>
      <c r="B69" s="25" t="s">
        <v>100</v>
      </c>
      <c r="C69" s="21">
        <v>23110368</v>
      </c>
      <c r="D69" s="22" t="str">
        <f ca="1">IFERROR(__xludf.DUMMYFUNCTION("AI(""Fill an appropriate value for this cell based on the table context"")"),"CS3101")</f>
        <v>CS3101</v>
      </c>
      <c r="E69" s="24">
        <v>5</v>
      </c>
      <c r="F69" s="23">
        <v>1</v>
      </c>
      <c r="G69" s="23">
        <v>1</v>
      </c>
      <c r="H69" s="23">
        <v>1</v>
      </c>
      <c r="I69" s="23">
        <v>1</v>
      </c>
      <c r="J69" s="23">
        <v>1</v>
      </c>
    </row>
    <row r="70" spans="1:10" ht="14.4">
      <c r="A70" s="19">
        <v>62</v>
      </c>
      <c r="B70" s="25" t="s">
        <v>101</v>
      </c>
      <c r="C70" s="21">
        <v>23110537</v>
      </c>
      <c r="D70" s="22" t="str">
        <f ca="1">IFERROR(__xludf.DUMMYFUNCTION("AI(""Fill an appropriate value for this cell based on the table context"")"),"CS3101")</f>
        <v>CS3101</v>
      </c>
      <c r="E70" s="24">
        <v>5</v>
      </c>
      <c r="F70" s="23">
        <v>1</v>
      </c>
      <c r="G70" s="23">
        <v>1</v>
      </c>
      <c r="H70" s="23">
        <v>1</v>
      </c>
      <c r="I70" s="23">
        <v>1</v>
      </c>
      <c r="J70" s="23">
        <v>1</v>
      </c>
    </row>
    <row r="71" spans="1:10" ht="14.4">
      <c r="A71" s="19">
        <v>63</v>
      </c>
      <c r="B71" s="25" t="s">
        <v>102</v>
      </c>
      <c r="C71" s="21">
        <v>23110564</v>
      </c>
      <c r="D71" s="22" t="str">
        <f ca="1">IFERROR(__xludf.DUMMYFUNCTION("AI(""Fill an appropriate value for this cell based on the table context"")"),"CS3101")</f>
        <v>CS3101</v>
      </c>
      <c r="E71" s="24">
        <v>5</v>
      </c>
      <c r="F71" s="23">
        <v>1</v>
      </c>
      <c r="G71" s="23">
        <v>1</v>
      </c>
      <c r="H71" s="23">
        <v>1</v>
      </c>
      <c r="I71" s="23">
        <v>1</v>
      </c>
      <c r="J71" s="23">
        <v>1</v>
      </c>
    </row>
    <row r="72" spans="1:10" ht="14.4">
      <c r="A72" s="19">
        <v>64</v>
      </c>
      <c r="B72" s="25" t="s">
        <v>103</v>
      </c>
      <c r="C72" s="21">
        <v>23110675</v>
      </c>
      <c r="D72" s="22" t="str">
        <f ca="1">IFERROR(__xludf.DUMMYFUNCTION("AI(""Fill an appropriate value for this cell based on the table context"")"),"CS3101")</f>
        <v>CS3101</v>
      </c>
      <c r="E72" s="24">
        <v>5</v>
      </c>
      <c r="F72" s="23">
        <v>1</v>
      </c>
      <c r="G72" s="23">
        <v>1</v>
      </c>
      <c r="H72" s="23">
        <v>1</v>
      </c>
      <c r="I72" s="23">
        <v>1</v>
      </c>
      <c r="J72" s="23">
        <v>1</v>
      </c>
    </row>
    <row r="73" spans="1:10" ht="14.4">
      <c r="A73" s="19">
        <v>65</v>
      </c>
      <c r="B73" s="25" t="s">
        <v>104</v>
      </c>
      <c r="C73" s="21">
        <v>23110888</v>
      </c>
      <c r="D73" s="22" t="str">
        <f ca="1">IFERROR(__xludf.DUMMYFUNCTION("AI(""Fill an appropriate value for this cell based on the table context"")"),"CS3101")</f>
        <v>CS3101</v>
      </c>
      <c r="E73" s="24">
        <v>5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</row>
    <row r="74" spans="1:10" ht="14.4">
      <c r="A74" s="19">
        <v>66</v>
      </c>
      <c r="B74" s="25" t="s">
        <v>105</v>
      </c>
      <c r="C74" s="21">
        <v>24120033</v>
      </c>
      <c r="D74" s="22" t="str">
        <f ca="1">IFERROR(__xludf.DUMMYFUNCTION("AI(""Fill an appropriate value for this cell based on the table context"")"),"CS3101")</f>
        <v>CS3101</v>
      </c>
      <c r="E74" s="24">
        <v>5</v>
      </c>
      <c r="F74" s="23">
        <v>1</v>
      </c>
      <c r="G74" s="23">
        <v>1</v>
      </c>
      <c r="H74" s="23">
        <v>1</v>
      </c>
      <c r="I74" s="23">
        <v>1</v>
      </c>
      <c r="J74" s="23">
        <v>1</v>
      </c>
    </row>
    <row r="75" spans="1:10" ht="14.4">
      <c r="A75" s="19">
        <v>67</v>
      </c>
      <c r="B75" s="25" t="s">
        <v>106</v>
      </c>
      <c r="C75" s="21">
        <v>24120034</v>
      </c>
      <c r="D75" s="22" t="str">
        <f ca="1">IFERROR(__xludf.DUMMYFUNCTION("AI(""Fill an appropriate value for this cell based on the table context"")"),"CS3101")</f>
        <v>CS3101</v>
      </c>
      <c r="E75" s="24">
        <v>5</v>
      </c>
      <c r="F75" s="23">
        <v>1</v>
      </c>
      <c r="G75" s="23">
        <v>1</v>
      </c>
      <c r="H75" s="23">
        <v>1</v>
      </c>
      <c r="I75" s="23">
        <v>1</v>
      </c>
      <c r="J75" s="23">
        <v>1</v>
      </c>
    </row>
    <row r="76" spans="1:10" ht="14.4">
      <c r="A76" s="19">
        <v>68</v>
      </c>
      <c r="B76" s="25" t="s">
        <v>107</v>
      </c>
      <c r="C76" s="21">
        <v>24120035</v>
      </c>
      <c r="D76" s="22" t="str">
        <f ca="1">IFERROR(__xludf.DUMMYFUNCTION("AI(""Fill an appropriate value for this cell based on the table context"")"),"CS3101")</f>
        <v>CS3101</v>
      </c>
      <c r="E76" s="24">
        <v>5</v>
      </c>
      <c r="F76" s="23">
        <v>1</v>
      </c>
      <c r="G76" s="23">
        <v>1</v>
      </c>
      <c r="H76" s="23">
        <v>1</v>
      </c>
      <c r="I76" s="23">
        <v>1</v>
      </c>
      <c r="J76" s="23">
        <v>1</v>
      </c>
    </row>
    <row r="77" spans="1:10" ht="14.4">
      <c r="A77" s="19">
        <v>69</v>
      </c>
      <c r="B77" s="25" t="s">
        <v>108</v>
      </c>
      <c r="C77" s="21">
        <v>24120036</v>
      </c>
      <c r="D77" s="22" t="str">
        <f ca="1">IFERROR(__xludf.DUMMYFUNCTION("AI(""Fill an appropriate value for this cell based on the table context"")"),"CS3101")</f>
        <v>CS3101</v>
      </c>
      <c r="E77" s="24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</row>
    <row r="78" spans="1:10" ht="14.4">
      <c r="A78" s="19">
        <v>70</v>
      </c>
      <c r="B78" s="25" t="s">
        <v>109</v>
      </c>
      <c r="C78" s="21">
        <v>24120037</v>
      </c>
      <c r="D78" s="22" t="str">
        <f ca="1">IFERROR(__xludf.DUMMYFUNCTION("AI(""Fill an appropriate value for this cell based on the table context"")"),"CS3101")</f>
        <v>CS3101</v>
      </c>
      <c r="E78" s="24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</row>
    <row r="79" spans="1:10" ht="14.4">
      <c r="A79" s="19">
        <v>71</v>
      </c>
      <c r="B79" s="25" t="s">
        <v>110</v>
      </c>
      <c r="C79" s="21">
        <v>24120038</v>
      </c>
      <c r="D79" s="22" t="str">
        <f ca="1">IFERROR(__xludf.DUMMYFUNCTION("AI(""Fill an appropriate value for this cell based on the table context"")"),"CS3101")</f>
        <v>CS3101</v>
      </c>
      <c r="E79" s="24">
        <v>5</v>
      </c>
      <c r="F79" s="23">
        <v>1</v>
      </c>
      <c r="G79" s="23">
        <v>1</v>
      </c>
      <c r="H79" s="23">
        <v>1</v>
      </c>
      <c r="I79" s="23">
        <v>1</v>
      </c>
      <c r="J79" s="23">
        <v>1</v>
      </c>
    </row>
    <row r="80" spans="1:10" ht="14.4">
      <c r="A80" s="19">
        <v>72</v>
      </c>
      <c r="B80" s="25" t="s">
        <v>111</v>
      </c>
      <c r="C80" s="21">
        <v>24120039</v>
      </c>
      <c r="D80" s="22" t="str">
        <f ca="1">IFERROR(__xludf.DUMMYFUNCTION("AI(""Fill an appropriate value for this cell based on the table context"")"),"CS3101")</f>
        <v>CS3101</v>
      </c>
      <c r="E80" s="24">
        <v>5</v>
      </c>
      <c r="F80" s="23">
        <v>1</v>
      </c>
      <c r="G80" s="23">
        <v>1</v>
      </c>
      <c r="H80" s="23">
        <v>1</v>
      </c>
      <c r="I80" s="23">
        <v>1</v>
      </c>
      <c r="J80" s="23">
        <v>1</v>
      </c>
    </row>
    <row r="81" spans="1:10" ht="14.4">
      <c r="A81" s="19">
        <v>73</v>
      </c>
      <c r="B81" s="26" t="s">
        <v>112</v>
      </c>
      <c r="C81" s="27">
        <v>23110363</v>
      </c>
      <c r="D81" s="22" t="str">
        <f ca="1">IFERROR(__xludf.DUMMYFUNCTION("AI(""Fill an appropriate value for this cell based on the table context"")"),"CS3101")</f>
        <v>CS3101</v>
      </c>
      <c r="E81" s="24">
        <v>5</v>
      </c>
      <c r="F81" s="23">
        <v>1</v>
      </c>
      <c r="G81" s="23">
        <v>1</v>
      </c>
      <c r="H81" s="23">
        <v>1</v>
      </c>
      <c r="I81" s="23">
        <v>1</v>
      </c>
      <c r="J81" s="23">
        <v>1</v>
      </c>
    </row>
    <row r="82" spans="1:10" ht="13.8">
      <c r="A82" s="1"/>
      <c r="B82" s="28" t="s">
        <v>113</v>
      </c>
      <c r="C82" s="34"/>
      <c r="D82" s="34"/>
      <c r="E82" s="34"/>
      <c r="F82" s="32">
        <f t="shared" ref="F82:J82" si="0">COUNTIF(F9:F81, "&gt;=0.5")</f>
        <v>71</v>
      </c>
      <c r="G82" s="32">
        <f t="shared" si="0"/>
        <v>71</v>
      </c>
      <c r="H82" s="32">
        <f t="shared" si="0"/>
        <v>71</v>
      </c>
      <c r="I82" s="32">
        <f t="shared" si="0"/>
        <v>71</v>
      </c>
      <c r="J82" s="32">
        <f t="shared" si="0"/>
        <v>71</v>
      </c>
    </row>
    <row r="83" spans="1:10" ht="13.8">
      <c r="A83" s="1"/>
      <c r="B83" s="28" t="s">
        <v>114</v>
      </c>
      <c r="C83" s="34"/>
      <c r="D83" s="34"/>
      <c r="E83" s="34"/>
      <c r="F83" s="32">
        <f>(F82/A81)*100</f>
        <v>97.260273972602747</v>
      </c>
      <c r="G83" s="32">
        <f>(G82/A81)*100</f>
        <v>97.260273972602747</v>
      </c>
      <c r="H83" s="32">
        <f>(H82/A81)*100</f>
        <v>97.260273972602747</v>
      </c>
      <c r="I83" s="32">
        <f>(I82/A81)*100</f>
        <v>97.260273972602747</v>
      </c>
      <c r="J83" s="32">
        <f>(J82/A81)*100</f>
        <v>97.260273972602747</v>
      </c>
    </row>
    <row r="84" spans="1:10" ht="13.8">
      <c r="A84" s="1"/>
      <c r="B84" s="205" t="s">
        <v>115</v>
      </c>
      <c r="C84" s="195"/>
      <c r="D84" s="29"/>
      <c r="E84" s="29"/>
      <c r="F84" s="32" t="e">
        <f t="shared" ref="F84:J84" ca="1" si="1">_xludf.IFS(F83 &gt;= 70, "3", F83 &gt;= 65, "2", F83 &gt;= 60, "1", TRUE, "0")</f>
        <v>#NAME?</v>
      </c>
      <c r="G84" s="32" t="e">
        <f t="shared" ca="1" si="1"/>
        <v>#NAME?</v>
      </c>
      <c r="H84" s="32" t="e">
        <f t="shared" ca="1" si="1"/>
        <v>#NAME?</v>
      </c>
      <c r="I84" s="32" t="e">
        <f t="shared" ca="1" si="1"/>
        <v>#NAME?</v>
      </c>
      <c r="J84" s="32" t="e">
        <f t="shared" ca="1" si="1"/>
        <v>#NAME?</v>
      </c>
    </row>
  </sheetData>
  <mergeCells count="16">
    <mergeCell ref="B84:C84"/>
    <mergeCell ref="A1:B1"/>
    <mergeCell ref="E1:F1"/>
    <mergeCell ref="G1:I1"/>
    <mergeCell ref="A2:B2"/>
    <mergeCell ref="F2:H2"/>
    <mergeCell ref="A3:B3"/>
    <mergeCell ref="A4:B4"/>
    <mergeCell ref="F3:H3"/>
    <mergeCell ref="F4:H4"/>
    <mergeCell ref="F5:J5"/>
    <mergeCell ref="F6:J6"/>
    <mergeCell ref="A6:A8"/>
    <mergeCell ref="B6:B8"/>
    <mergeCell ref="C6:C8"/>
    <mergeCell ref="D6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84"/>
  <sheetViews>
    <sheetView workbookViewId="0">
      <selection sqref="A1:B1"/>
    </sheetView>
  </sheetViews>
  <sheetFormatPr defaultColWidth="12.6640625" defaultRowHeight="15.75" customHeight="1"/>
  <sheetData>
    <row r="1" spans="1:10" ht="15.75" customHeight="1">
      <c r="A1" s="206" t="s">
        <v>0</v>
      </c>
      <c r="B1" s="196"/>
      <c r="C1" s="1"/>
      <c r="D1" s="1"/>
      <c r="E1" s="207" t="s">
        <v>1</v>
      </c>
      <c r="F1" s="196"/>
      <c r="G1" s="208" t="s">
        <v>2</v>
      </c>
      <c r="H1" s="195"/>
      <c r="I1" s="195"/>
      <c r="J1" s="2"/>
    </row>
    <row r="2" spans="1:10" ht="15.75" customHeight="1">
      <c r="A2" s="206" t="s">
        <v>3</v>
      </c>
      <c r="B2" s="196"/>
      <c r="C2" s="1"/>
      <c r="D2" s="1"/>
      <c r="E2" s="4">
        <v>1</v>
      </c>
      <c r="F2" s="207" t="s">
        <v>4</v>
      </c>
      <c r="G2" s="195"/>
      <c r="H2" s="196"/>
      <c r="I2" s="5"/>
      <c r="J2" s="5"/>
    </row>
    <row r="3" spans="1:10" ht="15.75" customHeight="1">
      <c r="A3" s="206" t="s">
        <v>5</v>
      </c>
      <c r="B3" s="196"/>
      <c r="C3" s="1"/>
      <c r="D3" s="1"/>
      <c r="E3" s="4">
        <v>2</v>
      </c>
      <c r="F3" s="207" t="s">
        <v>6</v>
      </c>
      <c r="G3" s="195"/>
      <c r="H3" s="196"/>
      <c r="I3" s="5"/>
      <c r="J3" s="5"/>
    </row>
    <row r="4" spans="1:10" ht="15.75" customHeight="1">
      <c r="A4" s="206" t="s">
        <v>7</v>
      </c>
      <c r="B4" s="196"/>
      <c r="C4" s="1"/>
      <c r="D4" s="1"/>
      <c r="E4" s="4">
        <v>3</v>
      </c>
      <c r="F4" s="207" t="s">
        <v>8</v>
      </c>
      <c r="G4" s="195"/>
      <c r="H4" s="196"/>
      <c r="I4" s="6"/>
      <c r="J4" s="6"/>
    </row>
    <row r="5" spans="1:10" ht="13.8">
      <c r="A5" s="1"/>
      <c r="B5" s="1"/>
      <c r="C5" s="1"/>
      <c r="D5" s="1"/>
      <c r="E5" s="1"/>
      <c r="F5" s="210" t="s">
        <v>9</v>
      </c>
      <c r="G5" s="195"/>
      <c r="H5" s="195"/>
      <c r="I5" s="195"/>
      <c r="J5" s="196"/>
    </row>
    <row r="6" spans="1:10" ht="13.8">
      <c r="A6" s="209" t="s">
        <v>11</v>
      </c>
      <c r="B6" s="209" t="s">
        <v>12</v>
      </c>
      <c r="C6" s="209" t="s">
        <v>13</v>
      </c>
      <c r="D6" s="209" t="s">
        <v>14</v>
      </c>
      <c r="E6" s="7" t="s">
        <v>15</v>
      </c>
      <c r="F6" s="210" t="s">
        <v>121</v>
      </c>
      <c r="G6" s="195"/>
      <c r="H6" s="195"/>
      <c r="I6" s="195"/>
      <c r="J6" s="196"/>
    </row>
    <row r="7" spans="1:10" ht="13.8">
      <c r="A7" s="199"/>
      <c r="B7" s="199"/>
      <c r="C7" s="199"/>
      <c r="D7" s="199"/>
      <c r="E7" s="7" t="s">
        <v>28</v>
      </c>
      <c r="F7" s="9" t="s">
        <v>29</v>
      </c>
      <c r="G7" s="9" t="s">
        <v>30</v>
      </c>
      <c r="H7" s="10" t="s">
        <v>31</v>
      </c>
      <c r="I7" s="9" t="s">
        <v>32</v>
      </c>
      <c r="J7" s="11" t="s">
        <v>33</v>
      </c>
    </row>
    <row r="8" spans="1:10" ht="13.8">
      <c r="A8" s="200"/>
      <c r="B8" s="200"/>
      <c r="C8" s="200"/>
      <c r="D8" s="200"/>
      <c r="E8" s="16" t="s">
        <v>120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</row>
    <row r="9" spans="1:10" ht="15.75" customHeight="1">
      <c r="A9" s="19">
        <v>1</v>
      </c>
      <c r="B9" s="20" t="s">
        <v>39</v>
      </c>
      <c r="C9" s="21">
        <v>23110187</v>
      </c>
      <c r="D9" s="22" t="s">
        <v>40</v>
      </c>
      <c r="E9" s="24">
        <v>5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</row>
    <row r="10" spans="1:10" ht="15.75" customHeight="1">
      <c r="A10" s="19">
        <v>2</v>
      </c>
      <c r="B10" s="20" t="s">
        <v>41</v>
      </c>
      <c r="C10" s="21">
        <v>23110188</v>
      </c>
      <c r="D10" s="22" t="str">
        <f ca="1">IFERROR(__xludf.DUMMYFUNCTION("AI(""Fill an appropriate value for this cell based on the table context"")"),"CS3101")</f>
        <v>CS3101</v>
      </c>
      <c r="E10" s="24">
        <v>4</v>
      </c>
      <c r="F10" s="23">
        <v>1</v>
      </c>
      <c r="G10" s="23">
        <v>0</v>
      </c>
      <c r="H10" s="23">
        <v>1</v>
      </c>
      <c r="I10" s="23">
        <v>1</v>
      </c>
      <c r="J10" s="23">
        <v>1</v>
      </c>
    </row>
    <row r="11" spans="1:10" ht="15.75" customHeight="1">
      <c r="A11" s="19">
        <v>3</v>
      </c>
      <c r="B11" s="20" t="s">
        <v>42</v>
      </c>
      <c r="C11" s="21">
        <v>23110189</v>
      </c>
      <c r="D11" s="22" t="str">
        <f ca="1">IFERROR(__xludf.DUMMYFUNCTION("AI(""Fill an appropriate value for this cell based on the table context"")"),"CS3101")</f>
        <v>CS3101</v>
      </c>
      <c r="E11" s="24">
        <v>4</v>
      </c>
      <c r="F11" s="23">
        <v>1</v>
      </c>
      <c r="G11" s="23">
        <v>1</v>
      </c>
      <c r="H11" s="23">
        <v>0</v>
      </c>
      <c r="I11" s="23">
        <v>1</v>
      </c>
      <c r="J11" s="23">
        <v>1</v>
      </c>
    </row>
    <row r="12" spans="1:10" ht="15.75" customHeight="1">
      <c r="A12" s="19">
        <v>4</v>
      </c>
      <c r="B12" s="20" t="s">
        <v>43</v>
      </c>
      <c r="C12" s="21">
        <v>23110190</v>
      </c>
      <c r="D12" s="22" t="str">
        <f ca="1">IFERROR(__xludf.DUMMYFUNCTION("AI(""Fill an appropriate value for this cell based on the table context"")"),"CS3101")</f>
        <v>CS3101</v>
      </c>
      <c r="E12" s="24">
        <v>5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</row>
    <row r="13" spans="1:10" ht="15.75" customHeight="1">
      <c r="A13" s="19">
        <v>5</v>
      </c>
      <c r="B13" s="20" t="s">
        <v>44</v>
      </c>
      <c r="C13" s="21">
        <v>23110191</v>
      </c>
      <c r="D13" s="22" t="str">
        <f ca="1">IFERROR(__xludf.DUMMYFUNCTION("AI(""Fill an appropriate value for this cell based on the table context"")"),"CS3101")</f>
        <v>CS3101</v>
      </c>
      <c r="E13" s="24">
        <v>4</v>
      </c>
      <c r="F13" s="23">
        <v>0</v>
      </c>
      <c r="G13" s="23">
        <v>1</v>
      </c>
      <c r="H13" s="23">
        <v>1</v>
      </c>
      <c r="I13" s="23">
        <v>1</v>
      </c>
      <c r="J13" s="23">
        <v>1</v>
      </c>
    </row>
    <row r="14" spans="1:10" ht="15.75" customHeight="1">
      <c r="A14" s="19">
        <v>6</v>
      </c>
      <c r="B14" s="20" t="s">
        <v>45</v>
      </c>
      <c r="C14" s="21">
        <v>23110192</v>
      </c>
      <c r="D14" s="22" t="str">
        <f ca="1">IFERROR(__xludf.DUMMYFUNCTION("AI(""Fill an appropriate value for this cell based on the table context"")"),"CS3101")</f>
        <v>CS3101</v>
      </c>
      <c r="E14" s="24">
        <v>4</v>
      </c>
      <c r="F14" s="23">
        <v>1</v>
      </c>
      <c r="G14" s="23">
        <v>0</v>
      </c>
      <c r="H14" s="23">
        <v>1</v>
      </c>
      <c r="I14" s="23">
        <v>1</v>
      </c>
      <c r="J14" s="23">
        <v>1</v>
      </c>
    </row>
    <row r="15" spans="1:10" ht="15.75" customHeight="1">
      <c r="A15" s="19">
        <v>7</v>
      </c>
      <c r="B15" s="20" t="s">
        <v>46</v>
      </c>
      <c r="C15" s="21">
        <v>23110193</v>
      </c>
      <c r="D15" s="22" t="str">
        <f ca="1">IFERROR(__xludf.DUMMYFUNCTION("AI(""Fill an appropriate value for this cell based on the table context"")"),"CS3101")</f>
        <v>CS3101</v>
      </c>
      <c r="E15" s="24">
        <v>4</v>
      </c>
      <c r="F15" s="23">
        <v>1</v>
      </c>
      <c r="G15" s="23">
        <v>1</v>
      </c>
      <c r="H15" s="23">
        <v>0</v>
      </c>
      <c r="I15" s="23">
        <v>1</v>
      </c>
      <c r="J15" s="23">
        <v>1</v>
      </c>
    </row>
    <row r="16" spans="1:10" ht="15.75" customHeight="1">
      <c r="A16" s="19">
        <v>8</v>
      </c>
      <c r="B16" s="20" t="s">
        <v>47</v>
      </c>
      <c r="C16" s="21">
        <v>23110194</v>
      </c>
      <c r="D16" s="22" t="str">
        <f ca="1">IFERROR(__xludf.DUMMYFUNCTION("AI(""Fill an appropriate value for this cell based on the table context"")"),"CS3101")</f>
        <v>CS3101</v>
      </c>
      <c r="E16" s="24">
        <v>4</v>
      </c>
      <c r="F16" s="23">
        <v>1</v>
      </c>
      <c r="G16" s="23">
        <v>1</v>
      </c>
      <c r="H16" s="23">
        <v>1</v>
      </c>
      <c r="I16" s="23">
        <v>1</v>
      </c>
      <c r="J16" s="23">
        <v>0</v>
      </c>
    </row>
    <row r="17" spans="1:10" ht="15.75" customHeight="1">
      <c r="A17" s="19">
        <v>9</v>
      </c>
      <c r="B17" s="20" t="s">
        <v>48</v>
      </c>
      <c r="C17" s="21">
        <v>23110195</v>
      </c>
      <c r="D17" s="22" t="str">
        <f ca="1">IFERROR(__xludf.DUMMYFUNCTION("AI(""Fill an appropriate value for this cell based on the table context"")"),"CS3101")</f>
        <v>CS3101</v>
      </c>
      <c r="E17" s="24">
        <v>5</v>
      </c>
      <c r="F17" s="23">
        <v>1</v>
      </c>
      <c r="G17" s="23">
        <v>1</v>
      </c>
      <c r="H17" s="23">
        <v>1</v>
      </c>
      <c r="I17" s="23">
        <v>1</v>
      </c>
      <c r="J17" s="23">
        <v>1</v>
      </c>
    </row>
    <row r="18" spans="1:10" ht="15.75" customHeight="1">
      <c r="A18" s="19">
        <v>10</v>
      </c>
      <c r="B18" s="20" t="s">
        <v>49</v>
      </c>
      <c r="C18" s="21">
        <v>23110197</v>
      </c>
      <c r="D18" s="22" t="str">
        <f ca="1">IFERROR(__xludf.DUMMYFUNCTION("AI(""Fill an appropriate value for this cell based on the table context"")"),"CS3101")</f>
        <v>CS3101</v>
      </c>
      <c r="E18" s="24">
        <v>5</v>
      </c>
      <c r="F18" s="23">
        <v>1</v>
      </c>
      <c r="G18" s="23">
        <v>1</v>
      </c>
      <c r="H18" s="23">
        <v>1</v>
      </c>
      <c r="I18" s="23">
        <v>1</v>
      </c>
      <c r="J18" s="23">
        <v>1</v>
      </c>
    </row>
    <row r="19" spans="1:10" ht="15.75" customHeight="1">
      <c r="A19" s="19">
        <v>11</v>
      </c>
      <c r="B19" s="20" t="s">
        <v>50</v>
      </c>
      <c r="C19" s="21">
        <v>23110198</v>
      </c>
      <c r="D19" s="22" t="str">
        <f ca="1">IFERROR(__xludf.DUMMYFUNCTION("AI(""Fill an appropriate value for this cell based on the table context"")"),"CS3101")</f>
        <v>CS3101</v>
      </c>
      <c r="E19" s="24">
        <v>5</v>
      </c>
      <c r="F19" s="23">
        <v>1</v>
      </c>
      <c r="G19" s="23">
        <v>1</v>
      </c>
      <c r="H19" s="23">
        <v>1</v>
      </c>
      <c r="I19" s="23">
        <v>1</v>
      </c>
      <c r="J19" s="23">
        <v>1</v>
      </c>
    </row>
    <row r="20" spans="1:10" ht="15.75" customHeight="1">
      <c r="A20" s="19">
        <v>12</v>
      </c>
      <c r="B20" s="20" t="s">
        <v>51</v>
      </c>
      <c r="C20" s="21">
        <v>23110199</v>
      </c>
      <c r="D20" s="22" t="str">
        <f ca="1">IFERROR(__xludf.DUMMYFUNCTION("AI(""Fill an appropriate value for this cell based on the table context"")"),"CS3101")</f>
        <v>CS3101</v>
      </c>
      <c r="E20" s="24">
        <v>4</v>
      </c>
      <c r="F20" s="23">
        <v>0</v>
      </c>
      <c r="G20" s="23">
        <v>1</v>
      </c>
      <c r="H20" s="23">
        <v>1</v>
      </c>
      <c r="I20" s="23">
        <v>1</v>
      </c>
      <c r="J20" s="23">
        <v>1</v>
      </c>
    </row>
    <row r="21" spans="1:10" ht="15.75" customHeight="1">
      <c r="A21" s="19">
        <v>13</v>
      </c>
      <c r="B21" s="20" t="s">
        <v>52</v>
      </c>
      <c r="C21" s="21">
        <v>23110200</v>
      </c>
      <c r="D21" s="22" t="str">
        <f ca="1">IFERROR(__xludf.DUMMYFUNCTION("AI(""Fill an appropriate value for this cell based on the table context"")"),"CS3101")</f>
        <v>CS3101</v>
      </c>
      <c r="E21" s="24">
        <v>4</v>
      </c>
      <c r="F21" s="23">
        <v>0</v>
      </c>
      <c r="G21" s="23">
        <v>1</v>
      </c>
      <c r="H21" s="23">
        <v>1</v>
      </c>
      <c r="I21" s="23">
        <v>1</v>
      </c>
      <c r="J21" s="23">
        <v>1</v>
      </c>
    </row>
    <row r="22" spans="1:10" ht="15.75" customHeight="1">
      <c r="A22" s="19">
        <v>14</v>
      </c>
      <c r="B22" s="20" t="s">
        <v>53</v>
      </c>
      <c r="C22" s="21">
        <v>23110201</v>
      </c>
      <c r="D22" s="22" t="str">
        <f ca="1">IFERROR(__xludf.DUMMYFUNCTION("AI(""Fill an appropriate value for this cell based on the table context"")"),"CS3101")</f>
        <v>CS3101</v>
      </c>
      <c r="E22" s="24">
        <v>5</v>
      </c>
      <c r="F22" s="23">
        <v>1</v>
      </c>
      <c r="G22" s="23">
        <v>1</v>
      </c>
      <c r="H22" s="23">
        <v>1</v>
      </c>
      <c r="I22" s="23">
        <v>1</v>
      </c>
      <c r="J22" s="23">
        <v>1</v>
      </c>
    </row>
    <row r="23" spans="1:10" ht="15.75" customHeight="1">
      <c r="A23" s="19">
        <v>15</v>
      </c>
      <c r="B23" s="20" t="s">
        <v>54</v>
      </c>
      <c r="C23" s="21">
        <v>23110202</v>
      </c>
      <c r="D23" s="22" t="str">
        <f ca="1">IFERROR(__xludf.DUMMYFUNCTION("AI(""Fill an appropriate value for this cell based on the table context"")"),"CS3101")</f>
        <v>CS3101</v>
      </c>
      <c r="E23" s="24">
        <v>4</v>
      </c>
      <c r="F23" s="23">
        <v>0</v>
      </c>
      <c r="G23" s="23">
        <v>1</v>
      </c>
      <c r="H23" s="23">
        <v>1</v>
      </c>
      <c r="I23" s="23">
        <v>1</v>
      </c>
      <c r="J23" s="23">
        <v>1</v>
      </c>
    </row>
    <row r="24" spans="1:10" ht="15.75" customHeight="1">
      <c r="A24" s="19">
        <v>16</v>
      </c>
      <c r="B24" s="20" t="s">
        <v>55</v>
      </c>
      <c r="C24" s="21">
        <v>23110203</v>
      </c>
      <c r="D24" s="22" t="str">
        <f ca="1">IFERROR(__xludf.DUMMYFUNCTION("AI(""Fill an appropriate value for this cell based on the table context"")"),"CS3101")</f>
        <v>CS3101</v>
      </c>
      <c r="E24" s="24">
        <v>4</v>
      </c>
      <c r="F24" s="23">
        <v>1</v>
      </c>
      <c r="G24" s="23">
        <v>1</v>
      </c>
      <c r="H24" s="23">
        <v>1</v>
      </c>
      <c r="I24" s="23">
        <v>1</v>
      </c>
      <c r="J24" s="23">
        <v>1</v>
      </c>
    </row>
    <row r="25" spans="1:10" ht="15.75" customHeight="1">
      <c r="A25" s="19">
        <v>17</v>
      </c>
      <c r="B25" s="20" t="s">
        <v>56</v>
      </c>
      <c r="C25" s="21">
        <v>23110204</v>
      </c>
      <c r="D25" s="22" t="str">
        <f ca="1">IFERROR(__xludf.DUMMYFUNCTION("AI(""Fill an appropriate value for this cell based on the table context"")"),"CS3101")</f>
        <v>CS3101</v>
      </c>
      <c r="E25" s="24">
        <v>5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</row>
    <row r="26" spans="1:10" ht="15.75" customHeight="1">
      <c r="A26" s="19">
        <v>18</v>
      </c>
      <c r="B26" s="20" t="s">
        <v>57</v>
      </c>
      <c r="C26" s="21">
        <v>23110205</v>
      </c>
      <c r="D26" s="22" t="str">
        <f ca="1">IFERROR(__xludf.DUMMYFUNCTION("AI(""Fill an appropriate value for this cell based on the table context"")"),"CS3101")</f>
        <v>CS3101</v>
      </c>
      <c r="E26" s="24">
        <v>3</v>
      </c>
      <c r="F26" s="23">
        <v>1</v>
      </c>
      <c r="G26" s="23">
        <v>1</v>
      </c>
      <c r="H26" s="23">
        <v>0</v>
      </c>
      <c r="I26" s="23">
        <v>1</v>
      </c>
      <c r="J26" s="23">
        <v>0</v>
      </c>
    </row>
    <row r="27" spans="1:10" ht="15.75" customHeight="1">
      <c r="A27" s="19">
        <v>19</v>
      </c>
      <c r="B27" s="20" t="s">
        <v>58</v>
      </c>
      <c r="C27" s="21">
        <v>23110206</v>
      </c>
      <c r="D27" s="22" t="str">
        <f ca="1">IFERROR(__xludf.DUMMYFUNCTION("AI(""Fill an appropriate value for this cell based on the table context"")"),"CS3101")</f>
        <v>CS3101</v>
      </c>
      <c r="E27" s="24">
        <v>4</v>
      </c>
      <c r="F27" s="23">
        <v>1</v>
      </c>
      <c r="G27" s="23">
        <v>0</v>
      </c>
      <c r="H27" s="23">
        <v>1</v>
      </c>
      <c r="I27" s="23">
        <v>1</v>
      </c>
      <c r="J27" s="23">
        <v>1</v>
      </c>
    </row>
    <row r="28" spans="1:10" ht="14.4">
      <c r="A28" s="19">
        <v>20</v>
      </c>
      <c r="B28" s="20" t="s">
        <v>59</v>
      </c>
      <c r="C28" s="21">
        <v>23110207</v>
      </c>
      <c r="D28" s="22" t="str">
        <f ca="1">IFERROR(__xludf.DUMMYFUNCTION("AI(""Fill an appropriate value for this cell based on the table context"")"),"CS3101")</f>
        <v>CS3101</v>
      </c>
      <c r="E28" s="24">
        <v>4</v>
      </c>
      <c r="F28" s="23">
        <v>1</v>
      </c>
      <c r="G28" s="23">
        <v>1</v>
      </c>
      <c r="H28" s="23">
        <v>0</v>
      </c>
      <c r="I28" s="23">
        <v>1</v>
      </c>
      <c r="J28" s="23">
        <v>1</v>
      </c>
    </row>
    <row r="29" spans="1:10" ht="14.4">
      <c r="A29" s="19">
        <v>21</v>
      </c>
      <c r="B29" s="20" t="s">
        <v>60</v>
      </c>
      <c r="C29" s="21">
        <v>23110208</v>
      </c>
      <c r="D29" s="22" t="str">
        <f ca="1">IFERROR(__xludf.DUMMYFUNCTION("AI(""Fill an appropriate value for this cell based on the table context"")"),"CS3101")</f>
        <v>CS3101</v>
      </c>
      <c r="E29" s="24">
        <v>5</v>
      </c>
      <c r="F29" s="23">
        <v>1</v>
      </c>
      <c r="G29" s="23">
        <v>1</v>
      </c>
      <c r="H29" s="23">
        <v>1</v>
      </c>
      <c r="I29" s="23">
        <v>1</v>
      </c>
      <c r="J29" s="23">
        <v>1</v>
      </c>
    </row>
    <row r="30" spans="1:10" ht="14.4">
      <c r="A30" s="19">
        <v>22</v>
      </c>
      <c r="B30" s="20" t="s">
        <v>61</v>
      </c>
      <c r="C30" s="21">
        <v>23110209</v>
      </c>
      <c r="D30" s="22" t="str">
        <f ca="1">IFERROR(__xludf.DUMMYFUNCTION("AI(""Fill an appropriate value for this cell based on the table context"")"),"CS3101")</f>
        <v>CS3101</v>
      </c>
      <c r="E30" s="24">
        <v>5</v>
      </c>
      <c r="F30" s="23">
        <v>1</v>
      </c>
      <c r="G30" s="23">
        <v>1</v>
      </c>
      <c r="H30" s="23">
        <v>1</v>
      </c>
      <c r="I30" s="23">
        <v>1</v>
      </c>
      <c r="J30" s="23">
        <v>1</v>
      </c>
    </row>
    <row r="31" spans="1:10" ht="14.4">
      <c r="A31" s="19">
        <v>23</v>
      </c>
      <c r="B31" s="20" t="s">
        <v>62</v>
      </c>
      <c r="C31" s="21">
        <v>23110210</v>
      </c>
      <c r="D31" s="22" t="str">
        <f ca="1">IFERROR(__xludf.DUMMYFUNCTION("AI(""Fill an appropriate value for this cell based on the table context"")"),"CS3101")</f>
        <v>CS3101</v>
      </c>
      <c r="E31" s="24">
        <v>5</v>
      </c>
      <c r="F31" s="23">
        <v>1</v>
      </c>
      <c r="G31" s="23">
        <v>1</v>
      </c>
      <c r="H31" s="23">
        <v>1</v>
      </c>
      <c r="I31" s="23">
        <v>1</v>
      </c>
      <c r="J31" s="23">
        <v>1</v>
      </c>
    </row>
    <row r="32" spans="1:10" ht="14.4">
      <c r="A32" s="19">
        <v>24</v>
      </c>
      <c r="B32" s="20" t="s">
        <v>63</v>
      </c>
      <c r="C32" s="21">
        <v>23110211</v>
      </c>
      <c r="D32" s="22" t="str">
        <f ca="1">IFERROR(__xludf.DUMMYFUNCTION("AI(""Fill an appropriate value for this cell based on the table context"")"),"CS3101")</f>
        <v>CS3101</v>
      </c>
      <c r="E32" s="24">
        <v>3</v>
      </c>
      <c r="F32" s="23">
        <v>1</v>
      </c>
      <c r="G32" s="23">
        <v>0</v>
      </c>
      <c r="H32" s="23">
        <v>1</v>
      </c>
      <c r="I32" s="23">
        <v>1</v>
      </c>
      <c r="J32" s="23">
        <v>0</v>
      </c>
    </row>
    <row r="33" spans="1:10" ht="14.4">
      <c r="A33" s="19">
        <v>25</v>
      </c>
      <c r="B33" s="25" t="s">
        <v>64</v>
      </c>
      <c r="C33" s="21">
        <v>23110212</v>
      </c>
      <c r="D33" s="22" t="str">
        <f ca="1">IFERROR(__xludf.DUMMYFUNCTION("AI(""Fill an appropriate value for this cell based on the table context"")"),"CS3101")</f>
        <v>CS3101</v>
      </c>
      <c r="E33" s="24">
        <v>5</v>
      </c>
      <c r="F33" s="23">
        <v>1</v>
      </c>
      <c r="G33" s="23">
        <v>1</v>
      </c>
      <c r="H33" s="23">
        <v>1</v>
      </c>
      <c r="I33" s="23">
        <v>1</v>
      </c>
      <c r="J33" s="23">
        <v>1</v>
      </c>
    </row>
    <row r="34" spans="1:10" ht="14.4">
      <c r="A34" s="19">
        <v>26</v>
      </c>
      <c r="B34" s="25" t="s">
        <v>65</v>
      </c>
      <c r="C34" s="21">
        <v>23110213</v>
      </c>
      <c r="D34" s="22" t="str">
        <f ca="1">IFERROR(__xludf.DUMMYFUNCTION("AI(""Fill an appropriate value for this cell based on the table context"")"),"CS3101")</f>
        <v>CS3101</v>
      </c>
      <c r="E34" s="24">
        <v>5</v>
      </c>
      <c r="F34" s="23">
        <v>1</v>
      </c>
      <c r="G34" s="23">
        <v>1</v>
      </c>
      <c r="H34" s="23">
        <v>1</v>
      </c>
      <c r="I34" s="23">
        <v>1</v>
      </c>
      <c r="J34" s="23">
        <v>1</v>
      </c>
    </row>
    <row r="35" spans="1:10" ht="14.4">
      <c r="A35" s="19">
        <v>27</v>
      </c>
      <c r="B35" s="25" t="s">
        <v>66</v>
      </c>
      <c r="C35" s="21">
        <v>23110214</v>
      </c>
      <c r="D35" s="22" t="str">
        <f ca="1">IFERROR(__xludf.DUMMYFUNCTION("AI(""Fill an appropriate value for this cell based on the table context"")"),"CS3101")</f>
        <v>CS3101</v>
      </c>
      <c r="E35" s="24">
        <v>5</v>
      </c>
      <c r="F35" s="23">
        <v>1</v>
      </c>
      <c r="G35" s="23">
        <v>1</v>
      </c>
      <c r="H35" s="23">
        <v>1</v>
      </c>
      <c r="I35" s="23">
        <v>1</v>
      </c>
      <c r="J35" s="23">
        <v>1</v>
      </c>
    </row>
    <row r="36" spans="1:10" ht="14.4">
      <c r="A36" s="19">
        <v>28</v>
      </c>
      <c r="B36" s="25" t="s">
        <v>67</v>
      </c>
      <c r="C36" s="21">
        <v>23110215</v>
      </c>
      <c r="D36" s="22" t="str">
        <f ca="1">IFERROR(__xludf.DUMMYFUNCTION("AI(""Fill an appropriate value for this cell based on the table context"")"),"CS3101")</f>
        <v>CS3101</v>
      </c>
      <c r="E36" s="24">
        <v>5</v>
      </c>
      <c r="F36" s="23">
        <v>1</v>
      </c>
      <c r="G36" s="23">
        <v>1</v>
      </c>
      <c r="H36" s="23">
        <v>1</v>
      </c>
      <c r="I36" s="23">
        <v>1</v>
      </c>
      <c r="J36" s="23">
        <v>1</v>
      </c>
    </row>
    <row r="37" spans="1:10" ht="14.4">
      <c r="A37" s="19">
        <v>29</v>
      </c>
      <c r="B37" s="25" t="s">
        <v>68</v>
      </c>
      <c r="C37" s="21">
        <v>23110216</v>
      </c>
      <c r="D37" s="22" t="str">
        <f ca="1">IFERROR(__xludf.DUMMYFUNCTION("AI(""Fill an appropriate value for this cell based on the table context"")"),"CS3101")</f>
        <v>CS3101</v>
      </c>
      <c r="E37" s="24">
        <v>3</v>
      </c>
      <c r="F37" s="23">
        <v>0</v>
      </c>
      <c r="G37" s="23">
        <v>1</v>
      </c>
      <c r="H37" s="23">
        <v>1</v>
      </c>
      <c r="I37" s="23">
        <v>0</v>
      </c>
      <c r="J37" s="23">
        <v>1</v>
      </c>
    </row>
    <row r="38" spans="1:10" ht="14.4">
      <c r="A38" s="19">
        <v>30</v>
      </c>
      <c r="B38" s="25" t="s">
        <v>69</v>
      </c>
      <c r="C38" s="21">
        <v>23110217</v>
      </c>
      <c r="D38" s="22" t="str">
        <f ca="1">IFERROR(__xludf.DUMMYFUNCTION("AI(""Fill an appropriate value for this cell based on the table context"")"),"CS3101")</f>
        <v>CS3101</v>
      </c>
      <c r="E38" s="24">
        <v>5</v>
      </c>
      <c r="F38" s="23">
        <v>1</v>
      </c>
      <c r="G38" s="23">
        <v>1</v>
      </c>
      <c r="H38" s="23">
        <v>1</v>
      </c>
      <c r="I38" s="23">
        <v>1</v>
      </c>
      <c r="J38" s="23">
        <v>1</v>
      </c>
    </row>
    <row r="39" spans="1:10" ht="14.4">
      <c r="A39" s="19">
        <v>31</v>
      </c>
      <c r="B39" s="25" t="s">
        <v>70</v>
      </c>
      <c r="C39" s="21">
        <v>23110218</v>
      </c>
      <c r="D39" s="22" t="str">
        <f ca="1">IFERROR(__xludf.DUMMYFUNCTION("AI(""Fill an appropriate value for this cell based on the table context"")"),"CS3101")</f>
        <v>CS3101</v>
      </c>
      <c r="E39" s="24">
        <v>5</v>
      </c>
      <c r="F39" s="23">
        <v>1</v>
      </c>
      <c r="G39" s="23">
        <v>1</v>
      </c>
      <c r="H39" s="23">
        <v>1</v>
      </c>
      <c r="I39" s="23">
        <v>1</v>
      </c>
      <c r="J39" s="23">
        <v>1</v>
      </c>
    </row>
    <row r="40" spans="1:10" ht="14.4">
      <c r="A40" s="19">
        <v>32</v>
      </c>
      <c r="B40" s="25" t="s">
        <v>71</v>
      </c>
      <c r="C40" s="21">
        <v>23110219</v>
      </c>
      <c r="D40" s="22" t="str">
        <f ca="1">IFERROR(__xludf.DUMMYFUNCTION("AI(""Fill an appropriate value for this cell based on the table context"")"),"CS3101")</f>
        <v>CS3101</v>
      </c>
      <c r="E40" s="24">
        <v>5</v>
      </c>
      <c r="F40" s="23">
        <v>1</v>
      </c>
      <c r="G40" s="23">
        <v>1</v>
      </c>
      <c r="H40" s="23">
        <v>1</v>
      </c>
      <c r="I40" s="23">
        <v>1</v>
      </c>
      <c r="J40" s="23">
        <v>1</v>
      </c>
    </row>
    <row r="41" spans="1:10" ht="14.4">
      <c r="A41" s="19">
        <v>33</v>
      </c>
      <c r="B41" s="25" t="s">
        <v>72</v>
      </c>
      <c r="C41" s="21">
        <v>23110220</v>
      </c>
      <c r="D41" s="22" t="str">
        <f ca="1">IFERROR(__xludf.DUMMYFUNCTION("AI(""Fill an appropriate value for this cell based on the table context"")"),"CS3101")</f>
        <v>CS3101</v>
      </c>
      <c r="E41" s="24">
        <v>4</v>
      </c>
      <c r="F41" s="23">
        <v>0</v>
      </c>
      <c r="G41" s="23">
        <v>1</v>
      </c>
      <c r="H41" s="23">
        <v>1</v>
      </c>
      <c r="I41" s="23">
        <v>1</v>
      </c>
      <c r="J41" s="23">
        <v>1</v>
      </c>
    </row>
    <row r="42" spans="1:10" ht="14.4">
      <c r="A42" s="19">
        <v>34</v>
      </c>
      <c r="B42" s="25" t="s">
        <v>73</v>
      </c>
      <c r="C42" s="21">
        <v>23110221</v>
      </c>
      <c r="D42" s="22" t="str">
        <f ca="1">IFERROR(__xludf.DUMMYFUNCTION("AI(""Fill an appropriate value for this cell based on the table context"")"),"CS3101")</f>
        <v>CS3101</v>
      </c>
      <c r="E42" s="24">
        <v>4</v>
      </c>
      <c r="F42" s="23">
        <v>1</v>
      </c>
      <c r="G42" s="23">
        <v>1</v>
      </c>
      <c r="H42" s="23">
        <v>1</v>
      </c>
      <c r="I42" s="23">
        <v>1</v>
      </c>
      <c r="J42" s="23">
        <v>0</v>
      </c>
    </row>
    <row r="43" spans="1:10" ht="14.4">
      <c r="A43" s="19">
        <v>35</v>
      </c>
      <c r="B43" s="25" t="s">
        <v>74</v>
      </c>
      <c r="C43" s="21">
        <v>23110223</v>
      </c>
      <c r="D43" s="22" t="str">
        <f ca="1">IFERROR(__xludf.DUMMYFUNCTION("AI(""Fill an appropriate value for this cell based on the table context"")"),"CS3101")</f>
        <v>CS3101</v>
      </c>
      <c r="E43" s="24">
        <v>2</v>
      </c>
      <c r="F43" s="23">
        <v>1</v>
      </c>
      <c r="G43" s="23">
        <v>0</v>
      </c>
      <c r="H43" s="23">
        <v>0</v>
      </c>
      <c r="I43" s="23">
        <v>0</v>
      </c>
      <c r="J43" s="23">
        <v>1</v>
      </c>
    </row>
    <row r="44" spans="1:10" ht="14.4">
      <c r="A44" s="19">
        <v>36</v>
      </c>
      <c r="B44" s="25" t="s">
        <v>75</v>
      </c>
      <c r="C44" s="21">
        <v>23110224</v>
      </c>
      <c r="D44" s="22" t="str">
        <f ca="1">IFERROR(__xludf.DUMMYFUNCTION("AI(""Fill an appropriate value for this cell based on the table context"")"),"CS3101")</f>
        <v>CS3101</v>
      </c>
      <c r="E44" s="24">
        <v>4</v>
      </c>
      <c r="F44" s="23">
        <v>1</v>
      </c>
      <c r="G44" s="23">
        <v>1</v>
      </c>
      <c r="H44" s="23">
        <v>1</v>
      </c>
      <c r="I44" s="23">
        <v>0</v>
      </c>
      <c r="J44" s="23">
        <v>1</v>
      </c>
    </row>
    <row r="45" spans="1:10" ht="14.4">
      <c r="A45" s="19">
        <v>37</v>
      </c>
      <c r="B45" s="25" t="s">
        <v>76</v>
      </c>
      <c r="C45" s="21">
        <v>23110225</v>
      </c>
      <c r="D45" s="22" t="str">
        <f ca="1">IFERROR(__xludf.DUMMYFUNCTION("AI(""Fill an appropriate value for this cell based on the table context"")"),"CS3101")</f>
        <v>CS3101</v>
      </c>
      <c r="E45" s="24">
        <v>5</v>
      </c>
      <c r="F45" s="23">
        <v>1</v>
      </c>
      <c r="G45" s="23">
        <v>1</v>
      </c>
      <c r="H45" s="23">
        <v>1</v>
      </c>
      <c r="I45" s="23">
        <v>1</v>
      </c>
      <c r="J45" s="23">
        <v>1</v>
      </c>
    </row>
    <row r="46" spans="1:10" ht="14.4">
      <c r="A46" s="19">
        <v>38</v>
      </c>
      <c r="B46" s="25" t="s">
        <v>77</v>
      </c>
      <c r="C46" s="21">
        <v>23110226</v>
      </c>
      <c r="D46" s="22" t="str">
        <f ca="1">IFERROR(__xludf.DUMMYFUNCTION("AI(""Fill an appropriate value for this cell based on the table context"")"),"CS3101")</f>
        <v>CS3101</v>
      </c>
      <c r="E46" s="24">
        <v>5</v>
      </c>
      <c r="F46" s="23">
        <v>1</v>
      </c>
      <c r="G46" s="23">
        <v>1</v>
      </c>
      <c r="H46" s="23">
        <v>1</v>
      </c>
      <c r="I46" s="23">
        <v>1</v>
      </c>
      <c r="J46" s="23">
        <v>1</v>
      </c>
    </row>
    <row r="47" spans="1:10" ht="14.4">
      <c r="A47" s="19">
        <v>39</v>
      </c>
      <c r="B47" s="25" t="s">
        <v>78</v>
      </c>
      <c r="C47" s="21">
        <v>23110227</v>
      </c>
      <c r="D47" s="22" t="str">
        <f ca="1">IFERROR(__xludf.DUMMYFUNCTION("AI(""Fill an appropriate value for this cell based on the table context"")"),"CS3101")</f>
        <v>CS3101</v>
      </c>
      <c r="E47" s="24">
        <v>5</v>
      </c>
      <c r="F47" s="23">
        <v>1</v>
      </c>
      <c r="G47" s="23">
        <v>1</v>
      </c>
      <c r="H47" s="23">
        <v>1</v>
      </c>
      <c r="I47" s="23">
        <v>1</v>
      </c>
      <c r="J47" s="23">
        <v>1</v>
      </c>
    </row>
    <row r="48" spans="1:10" ht="14.4">
      <c r="A48" s="19">
        <v>40</v>
      </c>
      <c r="B48" s="25" t="s">
        <v>79</v>
      </c>
      <c r="C48" s="21">
        <v>23110228</v>
      </c>
      <c r="D48" s="22" t="str">
        <f ca="1">IFERROR(__xludf.DUMMYFUNCTION("AI(""Fill an appropriate value for this cell based on the table context"")"),"CS3101")</f>
        <v>CS3101</v>
      </c>
      <c r="E48" s="24">
        <v>5</v>
      </c>
      <c r="F48" s="23">
        <v>1</v>
      </c>
      <c r="G48" s="23">
        <v>1</v>
      </c>
      <c r="H48" s="23">
        <v>1</v>
      </c>
      <c r="I48" s="23">
        <v>1</v>
      </c>
      <c r="J48" s="23">
        <v>1</v>
      </c>
    </row>
    <row r="49" spans="1:10" ht="14.4">
      <c r="A49" s="19">
        <v>41</v>
      </c>
      <c r="B49" s="25" t="s">
        <v>80</v>
      </c>
      <c r="C49" s="21">
        <v>23110229</v>
      </c>
      <c r="D49" s="22" t="str">
        <f ca="1">IFERROR(__xludf.DUMMYFUNCTION("AI(""Fill an appropriate value for this cell based on the table context"")"),"CS3101")</f>
        <v>CS3101</v>
      </c>
      <c r="E49" s="24">
        <v>5</v>
      </c>
      <c r="F49" s="23">
        <v>1</v>
      </c>
      <c r="G49" s="23">
        <v>1</v>
      </c>
      <c r="H49" s="23">
        <v>1</v>
      </c>
      <c r="I49" s="23">
        <v>1</v>
      </c>
      <c r="J49" s="23">
        <v>1</v>
      </c>
    </row>
    <row r="50" spans="1:10" ht="14.4">
      <c r="A50" s="19">
        <v>42</v>
      </c>
      <c r="B50" s="25" t="s">
        <v>81</v>
      </c>
      <c r="C50" s="21">
        <v>23110230</v>
      </c>
      <c r="D50" s="22" t="str">
        <f ca="1">IFERROR(__xludf.DUMMYFUNCTION("AI(""Fill an appropriate value for this cell based on the table context"")"),"CS3101")</f>
        <v>CS3101</v>
      </c>
      <c r="E50" s="24">
        <v>4</v>
      </c>
      <c r="F50" s="23">
        <v>0</v>
      </c>
      <c r="G50" s="23">
        <v>1</v>
      </c>
      <c r="H50" s="23">
        <v>1</v>
      </c>
      <c r="I50" s="23">
        <v>1</v>
      </c>
      <c r="J50" s="23">
        <v>1</v>
      </c>
    </row>
    <row r="51" spans="1:10" ht="14.4">
      <c r="A51" s="19">
        <v>43</v>
      </c>
      <c r="B51" s="25" t="s">
        <v>82</v>
      </c>
      <c r="C51" s="21">
        <v>23110231</v>
      </c>
      <c r="D51" s="22" t="str">
        <f ca="1">IFERROR(__xludf.DUMMYFUNCTION("AI(""Fill an appropriate value for this cell based on the table context"")"),"CS3101")</f>
        <v>CS3101</v>
      </c>
      <c r="E51" s="24">
        <v>3</v>
      </c>
      <c r="F51" s="23">
        <v>1</v>
      </c>
      <c r="G51" s="23">
        <v>1</v>
      </c>
      <c r="H51" s="23">
        <v>0</v>
      </c>
      <c r="I51" s="23">
        <v>0</v>
      </c>
      <c r="J51" s="23">
        <v>1</v>
      </c>
    </row>
    <row r="52" spans="1:10" ht="14.4">
      <c r="A52" s="19">
        <v>44</v>
      </c>
      <c r="B52" s="25" t="s">
        <v>83</v>
      </c>
      <c r="C52" s="21">
        <v>23110232</v>
      </c>
      <c r="D52" s="22" t="str">
        <f ca="1">IFERROR(__xludf.DUMMYFUNCTION("AI(""Fill an appropriate value for this cell based on the table context"")"),"CS3101")</f>
        <v>CS3101</v>
      </c>
      <c r="E52" s="24">
        <v>4</v>
      </c>
      <c r="F52" s="23">
        <v>1</v>
      </c>
      <c r="G52" s="23">
        <v>0</v>
      </c>
      <c r="H52" s="23">
        <v>1</v>
      </c>
      <c r="I52" s="23">
        <v>1</v>
      </c>
      <c r="J52" s="23">
        <v>1</v>
      </c>
    </row>
    <row r="53" spans="1:10" ht="14.4">
      <c r="A53" s="19">
        <v>45</v>
      </c>
      <c r="B53" s="25" t="s">
        <v>84</v>
      </c>
      <c r="C53" s="21">
        <v>23110233</v>
      </c>
      <c r="D53" s="22" t="str">
        <f ca="1">IFERROR(__xludf.DUMMYFUNCTION("AI(""Fill an appropriate value for this cell based on the table context"")"),"CS3101")</f>
        <v>CS3101</v>
      </c>
      <c r="E53" s="24">
        <v>4</v>
      </c>
      <c r="F53" s="23">
        <v>1</v>
      </c>
      <c r="G53" s="23">
        <v>1</v>
      </c>
      <c r="H53" s="23">
        <v>1</v>
      </c>
      <c r="I53" s="23">
        <v>1</v>
      </c>
      <c r="J53" s="23">
        <v>0</v>
      </c>
    </row>
    <row r="54" spans="1:10" ht="14.4">
      <c r="A54" s="19">
        <v>46</v>
      </c>
      <c r="B54" s="25" t="s">
        <v>85</v>
      </c>
      <c r="C54" s="21">
        <v>23110234</v>
      </c>
      <c r="D54" s="22" t="str">
        <f ca="1">IFERROR(__xludf.DUMMYFUNCTION("AI(""Fill an appropriate value for this cell based on the table context"")"),"CS3101")</f>
        <v>CS3101</v>
      </c>
      <c r="E54" s="24">
        <v>2</v>
      </c>
      <c r="F54" s="23">
        <v>1</v>
      </c>
      <c r="G54" s="23">
        <v>0</v>
      </c>
      <c r="H54" s="23">
        <v>0</v>
      </c>
      <c r="I54" s="23">
        <v>0</v>
      </c>
      <c r="J54" s="23">
        <v>1</v>
      </c>
    </row>
    <row r="55" spans="1:10" ht="14.4">
      <c r="A55" s="19">
        <v>47</v>
      </c>
      <c r="B55" s="25" t="s">
        <v>86</v>
      </c>
      <c r="C55" s="21">
        <v>23110235</v>
      </c>
      <c r="D55" s="22" t="str">
        <f ca="1">IFERROR(__xludf.DUMMYFUNCTION("AI(""Fill an appropriate value for this cell based on the table context"")"),"CS3101")</f>
        <v>CS3101</v>
      </c>
      <c r="E55" s="24">
        <v>5</v>
      </c>
      <c r="F55" s="23">
        <v>1</v>
      </c>
      <c r="G55" s="23">
        <v>1</v>
      </c>
      <c r="H55" s="23">
        <v>1</v>
      </c>
      <c r="I55" s="23">
        <v>1</v>
      </c>
      <c r="J55" s="23">
        <v>1</v>
      </c>
    </row>
    <row r="56" spans="1:10" ht="14.4">
      <c r="A56" s="19">
        <v>48</v>
      </c>
      <c r="B56" s="25" t="s">
        <v>87</v>
      </c>
      <c r="C56" s="21">
        <v>23110236</v>
      </c>
      <c r="D56" s="22" t="str">
        <f ca="1">IFERROR(__xludf.DUMMYFUNCTION("AI(""Fill an appropriate value for this cell based on the table context"")"),"CS3101")</f>
        <v>CS3101</v>
      </c>
      <c r="E56" s="24">
        <v>4</v>
      </c>
      <c r="F56" s="23">
        <v>1</v>
      </c>
      <c r="G56" s="23">
        <v>1</v>
      </c>
      <c r="H56" s="23">
        <v>0</v>
      </c>
      <c r="I56" s="23">
        <v>1</v>
      </c>
      <c r="J56" s="23">
        <v>1</v>
      </c>
    </row>
    <row r="57" spans="1:10" ht="14.4">
      <c r="A57" s="19">
        <v>49</v>
      </c>
      <c r="B57" s="25" t="s">
        <v>88</v>
      </c>
      <c r="C57" s="21">
        <v>23110237</v>
      </c>
      <c r="D57" s="22" t="str">
        <f ca="1">IFERROR(__xludf.DUMMYFUNCTION("AI(""Fill an appropriate value for this cell based on the table context"")"),"CS3101")</f>
        <v>CS3101</v>
      </c>
      <c r="E57" s="24">
        <v>5</v>
      </c>
      <c r="F57" s="23">
        <v>1</v>
      </c>
      <c r="G57" s="23">
        <v>1</v>
      </c>
      <c r="H57" s="23">
        <v>1</v>
      </c>
      <c r="I57" s="23">
        <v>1</v>
      </c>
      <c r="J57" s="23">
        <v>1</v>
      </c>
    </row>
    <row r="58" spans="1:10" ht="14.4">
      <c r="A58" s="19">
        <v>50</v>
      </c>
      <c r="B58" s="25" t="s">
        <v>89</v>
      </c>
      <c r="C58" s="21">
        <v>23110238</v>
      </c>
      <c r="D58" s="22" t="str">
        <f ca="1">IFERROR(__xludf.DUMMYFUNCTION("AI(""Fill an appropriate value for this cell based on the table context"")"),"CS3101")</f>
        <v>CS3101</v>
      </c>
      <c r="E58" s="24">
        <v>5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</row>
    <row r="59" spans="1:10" ht="14.4">
      <c r="A59" s="19">
        <v>51</v>
      </c>
      <c r="B59" s="25" t="s">
        <v>90</v>
      </c>
      <c r="C59" s="21">
        <v>23110239</v>
      </c>
      <c r="D59" s="22" t="str">
        <f ca="1">IFERROR(__xludf.DUMMYFUNCTION("AI(""Fill an appropriate value for this cell based on the table context"")"),"CS3101")</f>
        <v>CS3101</v>
      </c>
      <c r="E59" s="24">
        <v>5</v>
      </c>
      <c r="F59" s="23">
        <v>1</v>
      </c>
      <c r="G59" s="23">
        <v>1</v>
      </c>
      <c r="H59" s="23">
        <v>1</v>
      </c>
      <c r="I59" s="23">
        <v>1</v>
      </c>
      <c r="J59" s="23">
        <v>1</v>
      </c>
    </row>
    <row r="60" spans="1:10" ht="14.4">
      <c r="A60" s="19">
        <v>52</v>
      </c>
      <c r="B60" s="25" t="s">
        <v>91</v>
      </c>
      <c r="C60" s="21">
        <v>23110240</v>
      </c>
      <c r="D60" s="22" t="str">
        <f ca="1">IFERROR(__xludf.DUMMYFUNCTION("AI(""Fill an appropriate value for this cell based on the table context"")"),"CS3101")</f>
        <v>CS3101</v>
      </c>
      <c r="E60" s="24">
        <v>4</v>
      </c>
      <c r="F60" s="23">
        <v>1</v>
      </c>
      <c r="G60" s="23">
        <v>0</v>
      </c>
      <c r="H60" s="23">
        <v>1</v>
      </c>
      <c r="I60" s="23">
        <v>1</v>
      </c>
      <c r="J60" s="23">
        <v>1</v>
      </c>
    </row>
    <row r="61" spans="1:10" ht="14.4">
      <c r="A61" s="19">
        <v>53</v>
      </c>
      <c r="B61" s="25" t="s">
        <v>92</v>
      </c>
      <c r="C61" s="21">
        <v>23110241</v>
      </c>
      <c r="D61" s="22" t="str">
        <f ca="1">IFERROR(__xludf.DUMMYFUNCTION("AI(""Fill an appropriate value for this cell based on the table context"")"),"CS3101")</f>
        <v>CS3101</v>
      </c>
      <c r="E61" s="24">
        <v>3</v>
      </c>
      <c r="F61" s="23">
        <v>0</v>
      </c>
      <c r="G61" s="23">
        <v>1</v>
      </c>
      <c r="H61" s="23">
        <v>1</v>
      </c>
      <c r="I61" s="23">
        <v>0</v>
      </c>
      <c r="J61" s="23">
        <v>1</v>
      </c>
    </row>
    <row r="62" spans="1:10" ht="14.4">
      <c r="A62" s="19">
        <v>54</v>
      </c>
      <c r="B62" s="25" t="s">
        <v>93</v>
      </c>
      <c r="C62" s="21">
        <v>23110242</v>
      </c>
      <c r="D62" s="22" t="str">
        <f ca="1">IFERROR(__xludf.DUMMYFUNCTION("AI(""Fill an appropriate value for this cell based on the table context"")"),"CS3101")</f>
        <v>CS3101</v>
      </c>
      <c r="E62" s="24">
        <v>3</v>
      </c>
      <c r="F62" s="23">
        <v>1</v>
      </c>
      <c r="G62" s="23">
        <v>0</v>
      </c>
      <c r="H62" s="23">
        <v>1</v>
      </c>
      <c r="I62" s="23">
        <v>1</v>
      </c>
      <c r="J62" s="23">
        <v>0</v>
      </c>
    </row>
    <row r="63" spans="1:10" ht="14.4">
      <c r="A63" s="19">
        <v>55</v>
      </c>
      <c r="B63" s="25" t="s">
        <v>94</v>
      </c>
      <c r="C63" s="21">
        <v>23110243</v>
      </c>
      <c r="D63" s="22" t="str">
        <f ca="1">IFERROR(__xludf.DUMMYFUNCTION("AI(""Fill an appropriate value for this cell based on the table context"")"),"CS3101")</f>
        <v>CS3101</v>
      </c>
      <c r="E63" s="24">
        <v>5</v>
      </c>
      <c r="F63" s="23">
        <v>1</v>
      </c>
      <c r="G63" s="23">
        <v>1</v>
      </c>
      <c r="H63" s="23">
        <v>1</v>
      </c>
      <c r="I63" s="23">
        <v>1</v>
      </c>
      <c r="J63" s="23">
        <v>1</v>
      </c>
    </row>
    <row r="64" spans="1:10" ht="14.4">
      <c r="A64" s="19">
        <v>56</v>
      </c>
      <c r="B64" s="25" t="s">
        <v>95</v>
      </c>
      <c r="C64" s="21">
        <v>23110244</v>
      </c>
      <c r="D64" s="22" t="str">
        <f ca="1">IFERROR(__xludf.DUMMYFUNCTION("AI(""Fill an appropriate value for this cell based on the table context"")"),"CS3101")</f>
        <v>CS3101</v>
      </c>
      <c r="E64" s="24">
        <v>5</v>
      </c>
      <c r="F64" s="23">
        <v>1</v>
      </c>
      <c r="G64" s="23">
        <v>1</v>
      </c>
      <c r="H64" s="23">
        <v>1</v>
      </c>
      <c r="I64" s="23">
        <v>1</v>
      </c>
      <c r="J64" s="23">
        <v>1</v>
      </c>
    </row>
    <row r="65" spans="1:10" ht="14.4">
      <c r="A65" s="19">
        <v>57</v>
      </c>
      <c r="B65" s="25" t="s">
        <v>96</v>
      </c>
      <c r="C65" s="21">
        <v>23110245</v>
      </c>
      <c r="D65" s="22" t="str">
        <f ca="1">IFERROR(__xludf.DUMMYFUNCTION("AI(""Fill an appropriate value for this cell based on the table context"")"),"CS3101")</f>
        <v>CS3101</v>
      </c>
      <c r="E65" s="24">
        <v>5</v>
      </c>
      <c r="F65" s="23">
        <v>1</v>
      </c>
      <c r="G65" s="23">
        <v>1</v>
      </c>
      <c r="H65" s="23">
        <v>1</v>
      </c>
      <c r="I65" s="23">
        <v>1</v>
      </c>
      <c r="J65" s="23">
        <v>1</v>
      </c>
    </row>
    <row r="66" spans="1:10" ht="14.4">
      <c r="A66" s="19">
        <v>58</v>
      </c>
      <c r="B66" s="25" t="s">
        <v>97</v>
      </c>
      <c r="C66" s="21">
        <v>23110247</v>
      </c>
      <c r="D66" s="22" t="str">
        <f ca="1">IFERROR(__xludf.DUMMYFUNCTION("AI(""Fill an appropriate value for this cell based on the table context"")"),"CS3101")</f>
        <v>CS3101</v>
      </c>
      <c r="E66" s="24">
        <v>3</v>
      </c>
      <c r="F66" s="23">
        <v>0</v>
      </c>
      <c r="G66" s="23">
        <v>1</v>
      </c>
      <c r="H66" s="23">
        <v>1</v>
      </c>
      <c r="I66" s="23">
        <v>1</v>
      </c>
      <c r="J66" s="23">
        <v>0</v>
      </c>
    </row>
    <row r="67" spans="1:10" ht="14.4">
      <c r="A67" s="19">
        <v>59</v>
      </c>
      <c r="B67" s="25" t="s">
        <v>98</v>
      </c>
      <c r="C67" s="21">
        <v>23110248</v>
      </c>
      <c r="D67" s="22" t="str">
        <f ca="1">IFERROR(__xludf.DUMMYFUNCTION("AI(""Fill an appropriate value for this cell based on the table context"")"),"CS3101")</f>
        <v>CS3101</v>
      </c>
      <c r="E67" s="24">
        <v>4</v>
      </c>
      <c r="F67" s="23">
        <v>1</v>
      </c>
      <c r="G67" s="23">
        <v>0</v>
      </c>
      <c r="H67" s="23">
        <v>1</v>
      </c>
      <c r="I67" s="23">
        <v>1</v>
      </c>
      <c r="J67" s="23">
        <v>1</v>
      </c>
    </row>
    <row r="68" spans="1:10" ht="14.4">
      <c r="A68" s="19">
        <v>60</v>
      </c>
      <c r="B68" s="25" t="s">
        <v>99</v>
      </c>
      <c r="C68" s="21">
        <v>23110249</v>
      </c>
      <c r="D68" s="22" t="str">
        <f ca="1">IFERROR(__xludf.DUMMYFUNCTION("AI(""Fill an appropriate value for this cell based on the table context"")"),"CS3101")</f>
        <v>CS3101</v>
      </c>
      <c r="E68" s="24">
        <v>4</v>
      </c>
      <c r="F68" s="23">
        <v>1</v>
      </c>
      <c r="G68" s="23">
        <v>0</v>
      </c>
      <c r="H68" s="23">
        <v>1</v>
      </c>
      <c r="I68" s="23">
        <v>1</v>
      </c>
      <c r="J68" s="23">
        <v>1</v>
      </c>
    </row>
    <row r="69" spans="1:10" ht="14.4">
      <c r="A69" s="19">
        <v>61</v>
      </c>
      <c r="B69" s="25" t="s">
        <v>100</v>
      </c>
      <c r="C69" s="21">
        <v>23110368</v>
      </c>
      <c r="D69" s="22" t="str">
        <f ca="1">IFERROR(__xludf.DUMMYFUNCTION("AI(""Fill an appropriate value for this cell based on the table context"")"),"CS3101")</f>
        <v>CS3101</v>
      </c>
      <c r="E69" s="24">
        <v>5</v>
      </c>
      <c r="F69" s="23">
        <v>1</v>
      </c>
      <c r="G69" s="23">
        <v>1</v>
      </c>
      <c r="H69" s="23">
        <v>1</v>
      </c>
      <c r="I69" s="23">
        <v>1</v>
      </c>
      <c r="J69" s="23">
        <v>1</v>
      </c>
    </row>
    <row r="70" spans="1:10" ht="14.4">
      <c r="A70" s="19">
        <v>62</v>
      </c>
      <c r="B70" s="25" t="s">
        <v>101</v>
      </c>
      <c r="C70" s="21">
        <v>23110537</v>
      </c>
      <c r="D70" s="22" t="str">
        <f ca="1">IFERROR(__xludf.DUMMYFUNCTION("AI(""Fill an appropriate value for this cell based on the table context"")"),"CS3101")</f>
        <v>CS3101</v>
      </c>
      <c r="E70" s="24">
        <v>5</v>
      </c>
      <c r="F70" s="23">
        <v>1</v>
      </c>
      <c r="G70" s="23">
        <v>1</v>
      </c>
      <c r="H70" s="23">
        <v>1</v>
      </c>
      <c r="I70" s="23">
        <v>1</v>
      </c>
      <c r="J70" s="23">
        <v>1</v>
      </c>
    </row>
    <row r="71" spans="1:10" ht="14.4">
      <c r="A71" s="19">
        <v>63</v>
      </c>
      <c r="B71" s="25" t="s">
        <v>102</v>
      </c>
      <c r="C71" s="21">
        <v>23110564</v>
      </c>
      <c r="D71" s="22" t="str">
        <f ca="1">IFERROR(__xludf.DUMMYFUNCTION("AI(""Fill an appropriate value for this cell based on the table context"")"),"CS3101")</f>
        <v>CS3101</v>
      </c>
      <c r="E71" s="24">
        <v>5</v>
      </c>
      <c r="F71" s="23">
        <v>1</v>
      </c>
      <c r="G71" s="23">
        <v>1</v>
      </c>
      <c r="H71" s="23">
        <v>1</v>
      </c>
      <c r="I71" s="23">
        <v>1</v>
      </c>
      <c r="J71" s="23">
        <v>1</v>
      </c>
    </row>
    <row r="72" spans="1:10" ht="14.4">
      <c r="A72" s="19">
        <v>64</v>
      </c>
      <c r="B72" s="25" t="s">
        <v>103</v>
      </c>
      <c r="C72" s="21">
        <v>23110675</v>
      </c>
      <c r="D72" s="22" t="str">
        <f ca="1">IFERROR(__xludf.DUMMYFUNCTION("AI(""Fill an appropriate value for this cell based on the table context"")"),"CS3101")</f>
        <v>CS3101</v>
      </c>
      <c r="E72" s="24">
        <v>5</v>
      </c>
      <c r="F72" s="23">
        <v>1</v>
      </c>
      <c r="G72" s="23">
        <v>1</v>
      </c>
      <c r="H72" s="23">
        <v>1</v>
      </c>
      <c r="I72" s="23">
        <v>1</v>
      </c>
      <c r="J72" s="23">
        <v>1</v>
      </c>
    </row>
    <row r="73" spans="1:10" ht="14.4">
      <c r="A73" s="19">
        <v>65</v>
      </c>
      <c r="B73" s="25" t="s">
        <v>104</v>
      </c>
      <c r="C73" s="21">
        <v>23110888</v>
      </c>
      <c r="D73" s="22" t="str">
        <f ca="1">IFERROR(__xludf.DUMMYFUNCTION("AI(""Fill an appropriate value for this cell based on the table context"")"),"CS3101")</f>
        <v>CS3101</v>
      </c>
      <c r="E73" s="24">
        <v>5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</row>
    <row r="74" spans="1:10" ht="14.4">
      <c r="A74" s="19">
        <v>66</v>
      </c>
      <c r="B74" s="25" t="s">
        <v>105</v>
      </c>
      <c r="C74" s="21">
        <v>24120033</v>
      </c>
      <c r="D74" s="22" t="str">
        <f ca="1">IFERROR(__xludf.DUMMYFUNCTION("AI(""Fill an appropriate value for this cell based on the table context"")"),"CS3101")</f>
        <v>CS3101</v>
      </c>
      <c r="E74" s="24">
        <v>4</v>
      </c>
      <c r="F74" s="23">
        <v>1</v>
      </c>
      <c r="G74" s="23">
        <v>1</v>
      </c>
      <c r="H74" s="23">
        <v>0</v>
      </c>
      <c r="I74" s="23">
        <v>1</v>
      </c>
      <c r="J74" s="23">
        <v>1</v>
      </c>
    </row>
    <row r="75" spans="1:10" ht="14.4">
      <c r="A75" s="19">
        <v>67</v>
      </c>
      <c r="B75" s="25" t="s">
        <v>106</v>
      </c>
      <c r="C75" s="21">
        <v>24120034</v>
      </c>
      <c r="D75" s="22" t="str">
        <f ca="1">IFERROR(__xludf.DUMMYFUNCTION("AI(""Fill an appropriate value for this cell based on the table context"")"),"CS3101")</f>
        <v>CS3101</v>
      </c>
      <c r="E75" s="24">
        <v>3</v>
      </c>
      <c r="F75" s="23">
        <v>1</v>
      </c>
      <c r="G75" s="23">
        <v>1</v>
      </c>
      <c r="H75" s="23">
        <v>0</v>
      </c>
      <c r="I75" s="23">
        <v>0</v>
      </c>
      <c r="J75" s="23">
        <v>1</v>
      </c>
    </row>
    <row r="76" spans="1:10" ht="14.4">
      <c r="A76" s="19">
        <v>68</v>
      </c>
      <c r="B76" s="25" t="s">
        <v>107</v>
      </c>
      <c r="C76" s="21">
        <v>24120035</v>
      </c>
      <c r="D76" s="22" t="str">
        <f ca="1">IFERROR(__xludf.DUMMYFUNCTION("AI(""Fill an appropriate value for this cell based on the table context"")"),"CS3101")</f>
        <v>CS3101</v>
      </c>
      <c r="E76" s="24">
        <v>5</v>
      </c>
      <c r="F76" s="23">
        <v>1</v>
      </c>
      <c r="G76" s="23">
        <v>1</v>
      </c>
      <c r="H76" s="23">
        <v>1</v>
      </c>
      <c r="I76" s="23">
        <v>1</v>
      </c>
      <c r="J76" s="23">
        <v>1</v>
      </c>
    </row>
    <row r="77" spans="1:10" ht="14.4">
      <c r="A77" s="19">
        <v>69</v>
      </c>
      <c r="B77" s="25" t="s">
        <v>108</v>
      </c>
      <c r="C77" s="21">
        <v>24120036</v>
      </c>
      <c r="D77" s="22" t="str">
        <f ca="1">IFERROR(__xludf.DUMMYFUNCTION("AI(""Fill an appropriate value for this cell based on the table context"")"),"CS3101")</f>
        <v>CS3101</v>
      </c>
      <c r="E77" s="24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</row>
    <row r="78" spans="1:10" ht="14.4">
      <c r="A78" s="19">
        <v>70</v>
      </c>
      <c r="B78" s="25" t="s">
        <v>109</v>
      </c>
      <c r="C78" s="21">
        <v>24120037</v>
      </c>
      <c r="D78" s="22" t="str">
        <f ca="1">IFERROR(__xludf.DUMMYFUNCTION("AI(""Fill an appropriate value for this cell based on the table context"")"),"CS3101")</f>
        <v>CS3101</v>
      </c>
      <c r="E78" s="24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</row>
    <row r="79" spans="1:10" ht="14.4">
      <c r="A79" s="19">
        <v>71</v>
      </c>
      <c r="B79" s="25" t="s">
        <v>110</v>
      </c>
      <c r="C79" s="21">
        <v>24120038</v>
      </c>
      <c r="D79" s="22" t="str">
        <f ca="1">IFERROR(__xludf.DUMMYFUNCTION("AI(""Fill an appropriate value for this cell based on the table context"")"),"CS3101")</f>
        <v>CS3101</v>
      </c>
      <c r="E79" s="24">
        <v>3</v>
      </c>
      <c r="F79" s="23">
        <v>1</v>
      </c>
      <c r="G79" s="23">
        <v>0</v>
      </c>
      <c r="H79" s="23">
        <v>1</v>
      </c>
      <c r="I79" s="23">
        <v>0</v>
      </c>
      <c r="J79" s="23">
        <v>1</v>
      </c>
    </row>
    <row r="80" spans="1:10" ht="14.4">
      <c r="A80" s="19">
        <v>72</v>
      </c>
      <c r="B80" s="25" t="s">
        <v>111</v>
      </c>
      <c r="C80" s="21">
        <v>24120039</v>
      </c>
      <c r="D80" s="22" t="str">
        <f ca="1">IFERROR(__xludf.DUMMYFUNCTION("AI(""Fill an appropriate value for this cell based on the table context"")"),"CS3101")</f>
        <v>CS3101</v>
      </c>
      <c r="E80" s="24">
        <v>4</v>
      </c>
      <c r="F80" s="23">
        <v>1</v>
      </c>
      <c r="G80" s="23">
        <v>1</v>
      </c>
      <c r="H80" s="23">
        <v>1</v>
      </c>
      <c r="I80" s="23">
        <v>0</v>
      </c>
      <c r="J80" s="23">
        <v>1</v>
      </c>
    </row>
    <row r="81" spans="1:10" ht="14.4">
      <c r="A81" s="19">
        <v>73</v>
      </c>
      <c r="B81" s="26" t="s">
        <v>112</v>
      </c>
      <c r="C81" s="27">
        <v>23110363</v>
      </c>
      <c r="D81" s="22" t="str">
        <f ca="1">IFERROR(__xludf.DUMMYFUNCTION("AI(""Fill an appropriate value for this cell based on the table context"")"),"CS3101")</f>
        <v>CS3101</v>
      </c>
      <c r="E81" s="24">
        <v>4</v>
      </c>
      <c r="F81" s="23">
        <v>1</v>
      </c>
      <c r="G81" s="23">
        <v>1</v>
      </c>
      <c r="H81" s="23">
        <v>0</v>
      </c>
      <c r="I81" s="23">
        <v>1</v>
      </c>
      <c r="J81" s="23">
        <v>1</v>
      </c>
    </row>
    <row r="82" spans="1:10" ht="13.8">
      <c r="A82" s="1"/>
      <c r="B82" s="28" t="s">
        <v>113</v>
      </c>
      <c r="C82" s="34"/>
      <c r="D82" s="34"/>
      <c r="E82" s="34"/>
      <c r="F82" s="32">
        <f t="shared" ref="F82:J82" si="0">COUNTIF(F9:F81, "&gt;=0.5")</f>
        <v>62</v>
      </c>
      <c r="G82" s="32">
        <f t="shared" si="0"/>
        <v>59</v>
      </c>
      <c r="H82" s="32">
        <f t="shared" si="0"/>
        <v>60</v>
      </c>
      <c r="I82" s="32">
        <f t="shared" si="0"/>
        <v>62</v>
      </c>
      <c r="J82" s="32">
        <f t="shared" si="0"/>
        <v>64</v>
      </c>
    </row>
    <row r="83" spans="1:10" ht="13.8">
      <c r="A83" s="1"/>
      <c r="B83" s="28" t="s">
        <v>114</v>
      </c>
      <c r="C83" s="34"/>
      <c r="D83" s="34"/>
      <c r="E83" s="34"/>
      <c r="F83" s="32">
        <f>(F82/A81)*100</f>
        <v>84.93150684931507</v>
      </c>
      <c r="G83" s="32">
        <f>(G82/A81)*100</f>
        <v>80.821917808219183</v>
      </c>
      <c r="H83" s="32">
        <f>(H82/A81)*100</f>
        <v>82.191780821917803</v>
      </c>
      <c r="I83" s="32">
        <f>(I82/A81)*100</f>
        <v>84.93150684931507</v>
      </c>
      <c r="J83" s="32">
        <f>(J82/A81)*100</f>
        <v>87.671232876712324</v>
      </c>
    </row>
    <row r="84" spans="1:10" ht="13.8">
      <c r="A84" s="1"/>
      <c r="B84" s="205" t="s">
        <v>115</v>
      </c>
      <c r="C84" s="195"/>
      <c r="D84" s="29"/>
      <c r="E84" s="29"/>
      <c r="F84" s="32" t="e">
        <f t="shared" ref="F84:J84" ca="1" si="1">_xludf.IFS(F83 &gt;= 70, "3", F83 &gt;= 65, "2", F83 &gt;= 60, "1", TRUE, "0")</f>
        <v>#NAME?</v>
      </c>
      <c r="G84" s="32" t="e">
        <f t="shared" ca="1" si="1"/>
        <v>#NAME?</v>
      </c>
      <c r="H84" s="32" t="e">
        <f t="shared" ca="1" si="1"/>
        <v>#NAME?</v>
      </c>
      <c r="I84" s="32" t="e">
        <f t="shared" ca="1" si="1"/>
        <v>#NAME?</v>
      </c>
      <c r="J84" s="32" t="e">
        <f t="shared" ca="1" si="1"/>
        <v>#NAME?</v>
      </c>
    </row>
  </sheetData>
  <mergeCells count="16">
    <mergeCell ref="B84:C84"/>
    <mergeCell ref="A1:B1"/>
    <mergeCell ref="E1:F1"/>
    <mergeCell ref="G1:I1"/>
    <mergeCell ref="A2:B2"/>
    <mergeCell ref="F2:H2"/>
    <mergeCell ref="A3:B3"/>
    <mergeCell ref="A4:B4"/>
    <mergeCell ref="F3:H3"/>
    <mergeCell ref="F4:H4"/>
    <mergeCell ref="F5:J5"/>
    <mergeCell ref="F6:J6"/>
    <mergeCell ref="A6:A8"/>
    <mergeCell ref="B6:B8"/>
    <mergeCell ref="C6:C8"/>
    <mergeCell ref="D6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V1007"/>
  <sheetViews>
    <sheetView workbookViewId="0"/>
  </sheetViews>
  <sheetFormatPr defaultColWidth="12.6640625" defaultRowHeight="15.75" customHeight="1"/>
  <cols>
    <col min="1" max="1" width="7.77734375" customWidth="1"/>
    <col min="2" max="2" width="30.33203125" customWidth="1"/>
    <col min="3" max="3" width="14.109375" customWidth="1"/>
    <col min="4" max="4" width="15.6640625" customWidth="1"/>
  </cols>
  <sheetData>
    <row r="1" spans="1:21" ht="15.75" customHeight="1">
      <c r="A1" s="197" t="s">
        <v>0</v>
      </c>
      <c r="B1" s="196"/>
      <c r="C1" s="36"/>
      <c r="D1" s="37"/>
      <c r="E1" s="38" t="s">
        <v>1</v>
      </c>
      <c r="F1" s="197" t="s">
        <v>2</v>
      </c>
      <c r="G1" s="195"/>
      <c r="H1" s="195"/>
      <c r="I1" s="195"/>
      <c r="J1" s="196"/>
      <c r="K1" s="37"/>
      <c r="L1" s="37"/>
      <c r="M1" s="37"/>
      <c r="N1" s="37"/>
      <c r="O1" s="37"/>
      <c r="P1" s="37"/>
      <c r="Q1" s="37"/>
      <c r="R1" s="37"/>
      <c r="S1" s="37"/>
      <c r="T1" s="37"/>
      <c r="U1" s="39"/>
    </row>
    <row r="2" spans="1:21" ht="15.75" customHeight="1">
      <c r="A2" s="197" t="s">
        <v>3</v>
      </c>
      <c r="B2" s="196"/>
      <c r="C2" s="36"/>
      <c r="D2" s="37"/>
      <c r="E2" s="40">
        <v>1</v>
      </c>
      <c r="F2" s="203" t="s">
        <v>122</v>
      </c>
      <c r="G2" s="195"/>
      <c r="H2" s="195"/>
      <c r="I2" s="195"/>
      <c r="J2" s="196"/>
      <c r="K2" s="37"/>
      <c r="L2" s="37"/>
      <c r="M2" s="37"/>
      <c r="N2" s="37"/>
      <c r="O2" s="37"/>
      <c r="P2" s="37"/>
      <c r="Q2" s="37"/>
      <c r="R2" s="37"/>
      <c r="S2" s="37"/>
      <c r="T2" s="37"/>
      <c r="U2" s="39"/>
    </row>
    <row r="3" spans="1:21" ht="15.75" customHeight="1">
      <c r="A3" s="197" t="s">
        <v>123</v>
      </c>
      <c r="B3" s="196"/>
      <c r="C3" s="36"/>
      <c r="D3" s="37"/>
      <c r="E3" s="40">
        <v>2</v>
      </c>
      <c r="F3" s="203" t="s">
        <v>124</v>
      </c>
      <c r="G3" s="195"/>
      <c r="H3" s="195"/>
      <c r="I3" s="195"/>
      <c r="J3" s="196"/>
      <c r="K3" s="37"/>
      <c r="L3" s="37"/>
      <c r="M3" s="37"/>
      <c r="N3" s="37"/>
      <c r="O3" s="37"/>
      <c r="P3" s="37"/>
      <c r="Q3" s="37"/>
      <c r="R3" s="37"/>
      <c r="S3" s="37"/>
      <c r="T3" s="37"/>
      <c r="U3" s="39"/>
    </row>
    <row r="4" spans="1:21" ht="15.75" customHeight="1">
      <c r="A4" s="197" t="s">
        <v>125</v>
      </c>
      <c r="B4" s="196"/>
      <c r="C4" s="36"/>
      <c r="D4" s="37"/>
      <c r="E4" s="40">
        <v>3</v>
      </c>
      <c r="F4" s="203" t="s">
        <v>126</v>
      </c>
      <c r="G4" s="195"/>
      <c r="H4" s="195"/>
      <c r="I4" s="195"/>
      <c r="J4" s="196"/>
      <c r="K4" s="37"/>
      <c r="L4" s="37"/>
      <c r="M4" s="37"/>
      <c r="N4" s="37"/>
      <c r="O4" s="37"/>
      <c r="P4" s="37"/>
      <c r="Q4" s="37"/>
      <c r="R4" s="37"/>
      <c r="S4" s="37"/>
      <c r="T4" s="37"/>
      <c r="U4" s="39"/>
    </row>
    <row r="5" spans="1:21" ht="15.75" customHeight="1">
      <c r="A5" s="37"/>
      <c r="B5" s="41"/>
      <c r="C5" s="36"/>
      <c r="D5" s="37"/>
      <c r="E5" s="42"/>
      <c r="F5" s="214" t="s">
        <v>127</v>
      </c>
      <c r="G5" s="195"/>
      <c r="H5" s="195"/>
      <c r="I5" s="195"/>
      <c r="J5" s="196"/>
      <c r="K5" s="214" t="s">
        <v>127</v>
      </c>
      <c r="L5" s="195"/>
      <c r="M5" s="195"/>
      <c r="N5" s="195"/>
      <c r="O5" s="195"/>
      <c r="P5" s="195"/>
      <c r="Q5" s="195"/>
      <c r="R5" s="195"/>
      <c r="S5" s="195"/>
      <c r="T5" s="195"/>
      <c r="U5" s="196"/>
    </row>
    <row r="6" spans="1:21" ht="13.2">
      <c r="A6" s="198" t="s">
        <v>11</v>
      </c>
      <c r="B6" s="198" t="s">
        <v>128</v>
      </c>
      <c r="C6" s="201" t="s">
        <v>13</v>
      </c>
      <c r="D6" s="202" t="s">
        <v>14</v>
      </c>
      <c r="E6" s="43" t="s">
        <v>15</v>
      </c>
      <c r="F6" s="43" t="s">
        <v>16</v>
      </c>
      <c r="G6" s="43" t="s">
        <v>17</v>
      </c>
      <c r="H6" s="43" t="s">
        <v>18</v>
      </c>
      <c r="I6" s="43" t="s">
        <v>19</v>
      </c>
      <c r="J6" s="43" t="s">
        <v>20</v>
      </c>
      <c r="K6" s="43" t="s">
        <v>129</v>
      </c>
      <c r="L6" s="43" t="s">
        <v>130</v>
      </c>
      <c r="M6" s="43" t="s">
        <v>131</v>
      </c>
      <c r="N6" s="43" t="s">
        <v>132</v>
      </c>
      <c r="O6" s="43" t="s">
        <v>25</v>
      </c>
      <c r="P6" s="43" t="s">
        <v>26</v>
      </c>
      <c r="Q6" s="197" t="s">
        <v>27</v>
      </c>
      <c r="R6" s="195"/>
      <c r="S6" s="195"/>
      <c r="T6" s="195"/>
      <c r="U6" s="196"/>
    </row>
    <row r="7" spans="1:21" ht="13.2">
      <c r="A7" s="199"/>
      <c r="B7" s="199"/>
      <c r="C7" s="199"/>
      <c r="D7" s="199"/>
      <c r="E7" s="43" t="s">
        <v>28</v>
      </c>
      <c r="F7" s="44" t="s">
        <v>29</v>
      </c>
      <c r="G7" s="45" t="s">
        <v>30</v>
      </c>
      <c r="H7" s="45" t="s">
        <v>30</v>
      </c>
      <c r="I7" s="44" t="s">
        <v>29</v>
      </c>
      <c r="J7" s="45" t="s">
        <v>30</v>
      </c>
      <c r="K7" s="44" t="s">
        <v>29</v>
      </c>
      <c r="L7" s="46" t="s">
        <v>31</v>
      </c>
      <c r="M7" s="45" t="s">
        <v>30</v>
      </c>
      <c r="N7" s="44" t="s">
        <v>29</v>
      </c>
      <c r="O7" s="45" t="s">
        <v>30</v>
      </c>
      <c r="P7" s="45" t="s">
        <v>30</v>
      </c>
      <c r="Q7" s="46" t="s">
        <v>29</v>
      </c>
      <c r="R7" s="46" t="s">
        <v>30</v>
      </c>
      <c r="S7" s="46" t="s">
        <v>31</v>
      </c>
      <c r="T7" s="46" t="s">
        <v>32</v>
      </c>
      <c r="U7" s="47" t="s">
        <v>34</v>
      </c>
    </row>
    <row r="8" spans="1:21" ht="13.2">
      <c r="A8" s="200"/>
      <c r="B8" s="200"/>
      <c r="C8" s="200"/>
      <c r="D8" s="200"/>
      <c r="E8" s="40" t="s">
        <v>133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  <c r="K8" s="43">
        <v>2.5</v>
      </c>
      <c r="L8" s="43">
        <v>2.5</v>
      </c>
      <c r="M8" s="43">
        <v>2.5</v>
      </c>
      <c r="N8" s="43">
        <v>2.5</v>
      </c>
      <c r="O8" s="43">
        <v>2.5</v>
      </c>
      <c r="P8" s="43">
        <v>2.5</v>
      </c>
      <c r="Q8" s="47">
        <v>7</v>
      </c>
      <c r="R8" s="47">
        <v>10.5</v>
      </c>
      <c r="S8" s="47">
        <v>2.5</v>
      </c>
      <c r="T8" s="47">
        <v>0</v>
      </c>
      <c r="U8" s="47">
        <v>20</v>
      </c>
    </row>
    <row r="9" spans="1:21" ht="15.75" customHeight="1">
      <c r="A9" s="43">
        <f t="shared" ref="A9:A93" si="0">ROW(9:9)-8</f>
        <v>1</v>
      </c>
      <c r="B9" s="48" t="s">
        <v>134</v>
      </c>
      <c r="C9" s="49">
        <v>24110340</v>
      </c>
      <c r="D9" s="23" t="s">
        <v>135</v>
      </c>
      <c r="E9" s="23">
        <f t="shared" ref="E9:E94" si="1">F9+G9+H9+I9+J9+K9+L9+M9+N9+O9+P9</f>
        <v>5</v>
      </c>
      <c r="F9" s="23">
        <v>0.5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1</v>
      </c>
      <c r="M9" s="43">
        <v>1</v>
      </c>
      <c r="N9" s="43">
        <v>1.5</v>
      </c>
      <c r="O9" s="43">
        <v>0</v>
      </c>
      <c r="P9" s="43">
        <v>1</v>
      </c>
      <c r="Q9" s="47">
        <f t="shared" ref="Q9:Q93" si="2">N9+K9+I9+F9</f>
        <v>2</v>
      </c>
      <c r="R9" s="47">
        <f t="shared" ref="R9:R94" si="3">P9+O9+M9+J9+H9+G9</f>
        <v>2</v>
      </c>
      <c r="S9" s="47">
        <f t="shared" ref="S9:S94" si="4">L9</f>
        <v>1</v>
      </c>
      <c r="T9" s="47">
        <v>0</v>
      </c>
      <c r="U9" s="47">
        <f t="shared" ref="U9:U94" si="5">E9</f>
        <v>5</v>
      </c>
    </row>
    <row r="10" spans="1:21" ht="15.75" customHeight="1">
      <c r="A10" s="43">
        <f t="shared" si="0"/>
        <v>2</v>
      </c>
      <c r="B10" s="48" t="s">
        <v>136</v>
      </c>
      <c r="C10" s="49">
        <v>24110341</v>
      </c>
      <c r="D10" s="23" t="s">
        <v>135</v>
      </c>
      <c r="E10" s="23">
        <f t="shared" si="1"/>
        <v>10</v>
      </c>
      <c r="F10" s="23">
        <v>1</v>
      </c>
      <c r="G10" s="43">
        <v>1</v>
      </c>
      <c r="H10" s="43">
        <v>1</v>
      </c>
      <c r="I10" s="43">
        <v>0.5</v>
      </c>
      <c r="J10" s="43">
        <v>0.5</v>
      </c>
      <c r="K10" s="43">
        <v>2.5</v>
      </c>
      <c r="L10" s="43">
        <v>1</v>
      </c>
      <c r="M10" s="43">
        <v>1</v>
      </c>
      <c r="N10" s="43">
        <v>0</v>
      </c>
      <c r="O10" s="43">
        <v>0</v>
      </c>
      <c r="P10" s="43">
        <v>1.5</v>
      </c>
      <c r="Q10" s="47">
        <f t="shared" si="2"/>
        <v>4</v>
      </c>
      <c r="R10" s="47">
        <f t="shared" si="3"/>
        <v>5</v>
      </c>
      <c r="S10" s="47">
        <f t="shared" si="4"/>
        <v>1</v>
      </c>
      <c r="T10" s="47">
        <v>0</v>
      </c>
      <c r="U10" s="47">
        <f t="shared" si="5"/>
        <v>10</v>
      </c>
    </row>
    <row r="11" spans="1:21" ht="15.75" customHeight="1">
      <c r="A11" s="43">
        <f t="shared" si="0"/>
        <v>3</v>
      </c>
      <c r="B11" s="48" t="s">
        <v>137</v>
      </c>
      <c r="C11" s="49">
        <v>24110342</v>
      </c>
      <c r="D11" s="23" t="s">
        <v>135</v>
      </c>
      <c r="E11" s="23">
        <f t="shared" si="1"/>
        <v>13</v>
      </c>
      <c r="F11" s="23">
        <v>1</v>
      </c>
      <c r="G11" s="43">
        <v>1</v>
      </c>
      <c r="H11" s="43">
        <v>1</v>
      </c>
      <c r="I11" s="43">
        <v>0.5</v>
      </c>
      <c r="J11" s="43">
        <v>0.5</v>
      </c>
      <c r="K11" s="43">
        <v>1</v>
      </c>
      <c r="L11" s="43">
        <v>2.5</v>
      </c>
      <c r="M11" s="43">
        <v>1.5</v>
      </c>
      <c r="N11" s="43">
        <v>1</v>
      </c>
      <c r="O11" s="43">
        <v>1</v>
      </c>
      <c r="P11" s="43">
        <v>2</v>
      </c>
      <c r="Q11" s="47">
        <f t="shared" si="2"/>
        <v>3.5</v>
      </c>
      <c r="R11" s="47">
        <f t="shared" si="3"/>
        <v>7</v>
      </c>
      <c r="S11" s="47">
        <f t="shared" si="4"/>
        <v>2.5</v>
      </c>
      <c r="T11" s="47">
        <v>0</v>
      </c>
      <c r="U11" s="47">
        <f t="shared" si="5"/>
        <v>13</v>
      </c>
    </row>
    <row r="12" spans="1:21" ht="15.75" customHeight="1">
      <c r="A12" s="43">
        <f t="shared" si="0"/>
        <v>4</v>
      </c>
      <c r="B12" s="48" t="s">
        <v>138</v>
      </c>
      <c r="C12" s="49">
        <v>24110343</v>
      </c>
      <c r="D12" s="23" t="s">
        <v>135</v>
      </c>
      <c r="E12" s="23">
        <f t="shared" si="1"/>
        <v>4</v>
      </c>
      <c r="F12" s="23">
        <v>0.5</v>
      </c>
      <c r="G12" s="43">
        <v>0</v>
      </c>
      <c r="H12" s="43">
        <v>0.5</v>
      </c>
      <c r="I12" s="43">
        <v>0</v>
      </c>
      <c r="J12" s="43">
        <v>0</v>
      </c>
      <c r="K12" s="43">
        <v>0</v>
      </c>
      <c r="L12" s="43">
        <v>0</v>
      </c>
      <c r="M12" s="43">
        <v>0.5</v>
      </c>
      <c r="N12" s="43">
        <v>0</v>
      </c>
      <c r="O12" s="43">
        <v>1.5</v>
      </c>
      <c r="P12" s="43">
        <v>1</v>
      </c>
      <c r="Q12" s="47">
        <f t="shared" si="2"/>
        <v>0.5</v>
      </c>
      <c r="R12" s="47">
        <f t="shared" si="3"/>
        <v>3.5</v>
      </c>
      <c r="S12" s="47">
        <f t="shared" si="4"/>
        <v>0</v>
      </c>
      <c r="T12" s="47">
        <v>0</v>
      </c>
      <c r="U12" s="47">
        <f t="shared" si="5"/>
        <v>4</v>
      </c>
    </row>
    <row r="13" spans="1:21" ht="15.75" customHeight="1">
      <c r="A13" s="43">
        <f t="shared" si="0"/>
        <v>5</v>
      </c>
      <c r="B13" s="48" t="s">
        <v>139</v>
      </c>
      <c r="C13" s="49">
        <v>24110344</v>
      </c>
      <c r="D13" s="23" t="s">
        <v>135</v>
      </c>
      <c r="E13" s="23">
        <f t="shared" si="1"/>
        <v>13</v>
      </c>
      <c r="F13" s="23">
        <v>1</v>
      </c>
      <c r="G13" s="43">
        <v>1</v>
      </c>
      <c r="H13" s="43">
        <v>1</v>
      </c>
      <c r="I13" s="43">
        <v>0</v>
      </c>
      <c r="J13" s="43">
        <v>0</v>
      </c>
      <c r="K13" s="43">
        <v>2</v>
      </c>
      <c r="L13" s="43">
        <v>2.5</v>
      </c>
      <c r="M13" s="43">
        <v>1.5</v>
      </c>
      <c r="N13" s="43">
        <v>1.5</v>
      </c>
      <c r="O13" s="43">
        <v>1</v>
      </c>
      <c r="P13" s="43">
        <v>1.5</v>
      </c>
      <c r="Q13" s="47">
        <f t="shared" si="2"/>
        <v>4.5</v>
      </c>
      <c r="R13" s="47">
        <f t="shared" si="3"/>
        <v>6</v>
      </c>
      <c r="S13" s="47">
        <f t="shared" si="4"/>
        <v>2.5</v>
      </c>
      <c r="T13" s="47">
        <v>0</v>
      </c>
      <c r="U13" s="47">
        <f t="shared" si="5"/>
        <v>13</v>
      </c>
    </row>
    <row r="14" spans="1:21" ht="15.75" customHeight="1">
      <c r="A14" s="43">
        <f t="shared" si="0"/>
        <v>6</v>
      </c>
      <c r="B14" s="48" t="s">
        <v>140</v>
      </c>
      <c r="C14" s="49">
        <v>24110346</v>
      </c>
      <c r="D14" s="23" t="s">
        <v>135</v>
      </c>
      <c r="E14" s="23">
        <f t="shared" si="1"/>
        <v>18</v>
      </c>
      <c r="F14" s="23">
        <v>1</v>
      </c>
      <c r="G14" s="43">
        <v>1</v>
      </c>
      <c r="H14" s="43">
        <v>1</v>
      </c>
      <c r="I14" s="43">
        <v>1</v>
      </c>
      <c r="J14" s="43">
        <v>1</v>
      </c>
      <c r="K14" s="43">
        <v>2.5</v>
      </c>
      <c r="L14" s="43">
        <v>2.5</v>
      </c>
      <c r="M14" s="43">
        <v>2</v>
      </c>
      <c r="N14" s="43">
        <v>2.5</v>
      </c>
      <c r="O14" s="43">
        <v>1.5</v>
      </c>
      <c r="P14" s="43">
        <v>2</v>
      </c>
      <c r="Q14" s="47">
        <f t="shared" si="2"/>
        <v>7</v>
      </c>
      <c r="R14" s="47">
        <f t="shared" si="3"/>
        <v>8.5</v>
      </c>
      <c r="S14" s="47">
        <f t="shared" si="4"/>
        <v>2.5</v>
      </c>
      <c r="T14" s="47">
        <v>0</v>
      </c>
      <c r="U14" s="47">
        <f t="shared" si="5"/>
        <v>18</v>
      </c>
    </row>
    <row r="15" spans="1:21" ht="15.75" customHeight="1">
      <c r="A15" s="43">
        <f t="shared" si="0"/>
        <v>7</v>
      </c>
      <c r="B15" s="48" t="s">
        <v>141</v>
      </c>
      <c r="C15" s="49">
        <v>24110347</v>
      </c>
      <c r="D15" s="23" t="s">
        <v>135</v>
      </c>
      <c r="E15" s="23">
        <f t="shared" si="1"/>
        <v>17</v>
      </c>
      <c r="F15" s="23">
        <v>1</v>
      </c>
      <c r="G15" s="43">
        <v>0</v>
      </c>
      <c r="H15" s="43">
        <v>1</v>
      </c>
      <c r="I15" s="43">
        <v>1</v>
      </c>
      <c r="J15" s="43">
        <v>1</v>
      </c>
      <c r="K15" s="43">
        <v>2.5</v>
      </c>
      <c r="L15" s="43">
        <v>2.5</v>
      </c>
      <c r="M15" s="43">
        <v>1.5</v>
      </c>
      <c r="N15" s="43">
        <v>2</v>
      </c>
      <c r="O15" s="43">
        <v>2.5</v>
      </c>
      <c r="P15" s="43">
        <v>2</v>
      </c>
      <c r="Q15" s="47">
        <f t="shared" si="2"/>
        <v>6.5</v>
      </c>
      <c r="R15" s="47">
        <f t="shared" si="3"/>
        <v>8</v>
      </c>
      <c r="S15" s="47">
        <f t="shared" si="4"/>
        <v>2.5</v>
      </c>
      <c r="T15" s="47">
        <v>0</v>
      </c>
      <c r="U15" s="47">
        <f t="shared" si="5"/>
        <v>17</v>
      </c>
    </row>
    <row r="16" spans="1:21" ht="15.75" customHeight="1">
      <c r="A16" s="43">
        <f t="shared" si="0"/>
        <v>8</v>
      </c>
      <c r="B16" s="48" t="s">
        <v>142</v>
      </c>
      <c r="C16" s="49">
        <v>24110348</v>
      </c>
      <c r="D16" s="23" t="s">
        <v>135</v>
      </c>
      <c r="E16" s="23">
        <f t="shared" si="1"/>
        <v>10</v>
      </c>
      <c r="F16" s="23">
        <v>0</v>
      </c>
      <c r="G16" s="43">
        <v>1</v>
      </c>
      <c r="H16" s="43">
        <v>0.5</v>
      </c>
      <c r="I16" s="43">
        <v>0.5</v>
      </c>
      <c r="J16" s="43">
        <v>0</v>
      </c>
      <c r="K16" s="43">
        <v>2.5</v>
      </c>
      <c r="L16" s="43">
        <v>2.5</v>
      </c>
      <c r="M16" s="43">
        <v>0</v>
      </c>
      <c r="N16" s="43">
        <v>0</v>
      </c>
      <c r="O16" s="43">
        <v>1</v>
      </c>
      <c r="P16" s="43">
        <v>2</v>
      </c>
      <c r="Q16" s="47">
        <f t="shared" si="2"/>
        <v>3</v>
      </c>
      <c r="R16" s="47">
        <f t="shared" si="3"/>
        <v>4.5</v>
      </c>
      <c r="S16" s="47">
        <f t="shared" si="4"/>
        <v>2.5</v>
      </c>
      <c r="T16" s="47">
        <v>0</v>
      </c>
      <c r="U16" s="47">
        <f t="shared" si="5"/>
        <v>10</v>
      </c>
    </row>
    <row r="17" spans="1:21" ht="15.75" customHeight="1">
      <c r="A17" s="43">
        <f t="shared" si="0"/>
        <v>9</v>
      </c>
      <c r="B17" s="48" t="s">
        <v>143</v>
      </c>
      <c r="C17" s="49">
        <v>24110350</v>
      </c>
      <c r="D17" s="23" t="s">
        <v>135</v>
      </c>
      <c r="E17" s="23">
        <f t="shared" si="1"/>
        <v>7</v>
      </c>
      <c r="F17" s="23">
        <v>0.5</v>
      </c>
      <c r="G17" s="43">
        <v>0.5</v>
      </c>
      <c r="H17" s="43">
        <v>0.5</v>
      </c>
      <c r="I17" s="43">
        <v>0.5</v>
      </c>
      <c r="J17" s="43">
        <v>0</v>
      </c>
      <c r="K17" s="43">
        <v>1</v>
      </c>
      <c r="L17" s="43">
        <v>2.5</v>
      </c>
      <c r="M17" s="43">
        <v>0</v>
      </c>
      <c r="N17" s="43">
        <v>0</v>
      </c>
      <c r="O17" s="43">
        <v>0</v>
      </c>
      <c r="P17" s="43">
        <v>1.5</v>
      </c>
      <c r="Q17" s="47">
        <f t="shared" si="2"/>
        <v>2</v>
      </c>
      <c r="R17" s="47">
        <f t="shared" si="3"/>
        <v>2.5</v>
      </c>
      <c r="S17" s="47">
        <f t="shared" si="4"/>
        <v>2.5</v>
      </c>
      <c r="T17" s="47">
        <v>0</v>
      </c>
      <c r="U17" s="47">
        <f t="shared" si="5"/>
        <v>7</v>
      </c>
    </row>
    <row r="18" spans="1:21" ht="15.75" customHeight="1">
      <c r="A18" s="43">
        <f t="shared" si="0"/>
        <v>10</v>
      </c>
      <c r="B18" s="48" t="s">
        <v>144</v>
      </c>
      <c r="C18" s="49">
        <v>24110351</v>
      </c>
      <c r="D18" s="23" t="s">
        <v>135</v>
      </c>
      <c r="E18" s="23">
        <f t="shared" si="1"/>
        <v>13.5</v>
      </c>
      <c r="F18" s="23">
        <v>1</v>
      </c>
      <c r="G18" s="43">
        <v>1</v>
      </c>
      <c r="H18" s="43">
        <v>1</v>
      </c>
      <c r="I18" s="43">
        <v>1</v>
      </c>
      <c r="J18" s="43">
        <v>0</v>
      </c>
      <c r="K18" s="43">
        <v>2.5</v>
      </c>
      <c r="L18" s="43">
        <v>2.5</v>
      </c>
      <c r="M18" s="43">
        <v>1</v>
      </c>
      <c r="N18" s="43">
        <v>1</v>
      </c>
      <c r="O18" s="43">
        <v>0</v>
      </c>
      <c r="P18" s="43">
        <v>2.5</v>
      </c>
      <c r="Q18" s="47">
        <f t="shared" si="2"/>
        <v>5.5</v>
      </c>
      <c r="R18" s="47">
        <f t="shared" si="3"/>
        <v>5.5</v>
      </c>
      <c r="S18" s="47">
        <f t="shared" si="4"/>
        <v>2.5</v>
      </c>
      <c r="T18" s="47">
        <v>0</v>
      </c>
      <c r="U18" s="47">
        <f t="shared" si="5"/>
        <v>13.5</v>
      </c>
    </row>
    <row r="19" spans="1:21" ht="15.75" customHeight="1">
      <c r="A19" s="43">
        <f t="shared" si="0"/>
        <v>11</v>
      </c>
      <c r="B19" s="48" t="s">
        <v>145</v>
      </c>
      <c r="C19" s="49">
        <v>24110352</v>
      </c>
      <c r="D19" s="23" t="s">
        <v>135</v>
      </c>
      <c r="E19" s="23">
        <f t="shared" si="1"/>
        <v>10</v>
      </c>
      <c r="F19" s="23">
        <v>1</v>
      </c>
      <c r="G19" s="43">
        <v>0</v>
      </c>
      <c r="H19" s="43">
        <v>0</v>
      </c>
      <c r="I19" s="43">
        <v>0</v>
      </c>
      <c r="J19" s="43">
        <v>0</v>
      </c>
      <c r="K19" s="43">
        <v>2.5</v>
      </c>
      <c r="L19" s="43">
        <v>2.5</v>
      </c>
      <c r="M19" s="43">
        <v>1.5</v>
      </c>
      <c r="N19" s="43">
        <v>1.5</v>
      </c>
      <c r="O19" s="43">
        <v>0</v>
      </c>
      <c r="P19" s="43">
        <v>1</v>
      </c>
      <c r="Q19" s="47">
        <f t="shared" si="2"/>
        <v>5</v>
      </c>
      <c r="R19" s="47">
        <f t="shared" si="3"/>
        <v>2.5</v>
      </c>
      <c r="S19" s="47">
        <f t="shared" si="4"/>
        <v>2.5</v>
      </c>
      <c r="T19" s="47">
        <v>0</v>
      </c>
      <c r="U19" s="47">
        <f t="shared" si="5"/>
        <v>10</v>
      </c>
    </row>
    <row r="20" spans="1:21" ht="15.75" customHeight="1">
      <c r="A20" s="43">
        <f t="shared" si="0"/>
        <v>12</v>
      </c>
      <c r="B20" s="48" t="s">
        <v>146</v>
      </c>
      <c r="C20" s="49">
        <v>24110353</v>
      </c>
      <c r="D20" s="23" t="s">
        <v>135</v>
      </c>
      <c r="E20" s="23">
        <f t="shared" si="1"/>
        <v>14</v>
      </c>
      <c r="F20" s="23">
        <v>1</v>
      </c>
      <c r="G20" s="43">
        <v>1</v>
      </c>
      <c r="H20" s="43">
        <v>0</v>
      </c>
      <c r="I20" s="43">
        <v>1</v>
      </c>
      <c r="J20" s="43">
        <v>0</v>
      </c>
      <c r="K20" s="43">
        <v>0</v>
      </c>
      <c r="L20" s="43">
        <v>2.5</v>
      </c>
      <c r="M20" s="43">
        <v>2.5</v>
      </c>
      <c r="N20" s="43">
        <v>2</v>
      </c>
      <c r="O20" s="43">
        <v>1.5</v>
      </c>
      <c r="P20" s="43">
        <v>2.5</v>
      </c>
      <c r="Q20" s="47">
        <f t="shared" si="2"/>
        <v>4</v>
      </c>
      <c r="R20" s="47">
        <f t="shared" si="3"/>
        <v>7.5</v>
      </c>
      <c r="S20" s="47">
        <f t="shared" si="4"/>
        <v>2.5</v>
      </c>
      <c r="T20" s="47">
        <v>0</v>
      </c>
      <c r="U20" s="47">
        <f t="shared" si="5"/>
        <v>14</v>
      </c>
    </row>
    <row r="21" spans="1:21" ht="15.75" customHeight="1">
      <c r="A21" s="43">
        <f t="shared" si="0"/>
        <v>13</v>
      </c>
      <c r="B21" s="48" t="s">
        <v>147</v>
      </c>
      <c r="C21" s="49">
        <v>24110354</v>
      </c>
      <c r="D21" s="23" t="s">
        <v>135</v>
      </c>
      <c r="E21" s="23">
        <f t="shared" si="1"/>
        <v>16</v>
      </c>
      <c r="F21" s="23">
        <v>1</v>
      </c>
      <c r="G21" s="43">
        <v>1</v>
      </c>
      <c r="H21" s="43">
        <v>1</v>
      </c>
      <c r="I21" s="43">
        <v>1</v>
      </c>
      <c r="J21" s="43">
        <v>0</v>
      </c>
      <c r="K21" s="43">
        <v>2.5</v>
      </c>
      <c r="L21" s="43">
        <v>2.5</v>
      </c>
      <c r="M21" s="43">
        <v>2</v>
      </c>
      <c r="N21" s="43">
        <v>1.5</v>
      </c>
      <c r="O21" s="43">
        <v>1.5</v>
      </c>
      <c r="P21" s="43">
        <v>2</v>
      </c>
      <c r="Q21" s="47">
        <f t="shared" si="2"/>
        <v>6</v>
      </c>
      <c r="R21" s="47">
        <f t="shared" si="3"/>
        <v>7.5</v>
      </c>
      <c r="S21" s="47">
        <f t="shared" si="4"/>
        <v>2.5</v>
      </c>
      <c r="T21" s="47">
        <v>0</v>
      </c>
      <c r="U21" s="47">
        <f t="shared" si="5"/>
        <v>16</v>
      </c>
    </row>
    <row r="22" spans="1:21" ht="15.75" customHeight="1">
      <c r="A22" s="43">
        <f t="shared" si="0"/>
        <v>14</v>
      </c>
      <c r="B22" s="48" t="s">
        <v>148</v>
      </c>
      <c r="C22" s="49">
        <v>24110356</v>
      </c>
      <c r="D22" s="23" t="s">
        <v>135</v>
      </c>
      <c r="E22" s="23">
        <f t="shared" si="1"/>
        <v>14.5</v>
      </c>
      <c r="F22" s="23">
        <v>1</v>
      </c>
      <c r="G22" s="43">
        <v>1</v>
      </c>
      <c r="H22" s="43">
        <v>1</v>
      </c>
      <c r="I22" s="43">
        <v>1</v>
      </c>
      <c r="J22" s="43">
        <v>0</v>
      </c>
      <c r="K22" s="43">
        <v>1.5</v>
      </c>
      <c r="L22" s="43">
        <v>2.5</v>
      </c>
      <c r="M22" s="43">
        <v>2.5</v>
      </c>
      <c r="N22" s="43">
        <v>2.5</v>
      </c>
      <c r="O22" s="43">
        <v>0</v>
      </c>
      <c r="P22" s="43">
        <v>1.5</v>
      </c>
      <c r="Q22" s="47">
        <f t="shared" si="2"/>
        <v>6</v>
      </c>
      <c r="R22" s="47">
        <f t="shared" si="3"/>
        <v>6</v>
      </c>
      <c r="S22" s="47">
        <f t="shared" si="4"/>
        <v>2.5</v>
      </c>
      <c r="T22" s="47">
        <v>0</v>
      </c>
      <c r="U22" s="47">
        <f t="shared" si="5"/>
        <v>14.5</v>
      </c>
    </row>
    <row r="23" spans="1:21" ht="15.75" customHeight="1">
      <c r="A23" s="43">
        <f t="shared" si="0"/>
        <v>15</v>
      </c>
      <c r="B23" s="48" t="s">
        <v>149</v>
      </c>
      <c r="C23" s="49">
        <v>24110357</v>
      </c>
      <c r="D23" s="23" t="s">
        <v>135</v>
      </c>
      <c r="E23" s="23">
        <f t="shared" si="1"/>
        <v>15</v>
      </c>
      <c r="F23" s="23">
        <v>1</v>
      </c>
      <c r="G23" s="43">
        <v>1</v>
      </c>
      <c r="H23" s="43">
        <v>1</v>
      </c>
      <c r="I23" s="43">
        <v>1</v>
      </c>
      <c r="J23" s="43">
        <v>0</v>
      </c>
      <c r="K23" s="43">
        <v>2.5</v>
      </c>
      <c r="L23" s="43">
        <v>2.5</v>
      </c>
      <c r="M23" s="43">
        <v>2</v>
      </c>
      <c r="N23" s="43">
        <v>1</v>
      </c>
      <c r="O23" s="43">
        <v>1.5</v>
      </c>
      <c r="P23" s="43">
        <v>1.5</v>
      </c>
      <c r="Q23" s="47">
        <f t="shared" si="2"/>
        <v>5.5</v>
      </c>
      <c r="R23" s="47">
        <f t="shared" si="3"/>
        <v>7</v>
      </c>
      <c r="S23" s="47">
        <f t="shared" si="4"/>
        <v>2.5</v>
      </c>
      <c r="T23" s="47">
        <v>0</v>
      </c>
      <c r="U23" s="47">
        <f t="shared" si="5"/>
        <v>15</v>
      </c>
    </row>
    <row r="24" spans="1:21" ht="15.75" customHeight="1">
      <c r="A24" s="43">
        <f t="shared" si="0"/>
        <v>16</v>
      </c>
      <c r="B24" s="48" t="s">
        <v>150</v>
      </c>
      <c r="C24" s="49">
        <v>24110358</v>
      </c>
      <c r="D24" s="23" t="s">
        <v>135</v>
      </c>
      <c r="E24" s="23">
        <f t="shared" si="1"/>
        <v>14</v>
      </c>
      <c r="F24" s="23">
        <v>1</v>
      </c>
      <c r="G24" s="43">
        <v>1</v>
      </c>
      <c r="H24" s="43">
        <v>1</v>
      </c>
      <c r="I24" s="43">
        <v>1</v>
      </c>
      <c r="J24" s="43">
        <v>0</v>
      </c>
      <c r="K24" s="43">
        <v>2.5</v>
      </c>
      <c r="L24" s="43">
        <v>2.5</v>
      </c>
      <c r="M24" s="43">
        <v>1</v>
      </c>
      <c r="N24" s="43">
        <v>1</v>
      </c>
      <c r="O24" s="43">
        <v>1</v>
      </c>
      <c r="P24" s="43">
        <v>2</v>
      </c>
      <c r="Q24" s="47">
        <f t="shared" si="2"/>
        <v>5.5</v>
      </c>
      <c r="R24" s="47">
        <f t="shared" si="3"/>
        <v>6</v>
      </c>
      <c r="S24" s="47">
        <f t="shared" si="4"/>
        <v>2.5</v>
      </c>
      <c r="T24" s="47">
        <v>0</v>
      </c>
      <c r="U24" s="47">
        <f t="shared" si="5"/>
        <v>14</v>
      </c>
    </row>
    <row r="25" spans="1:21" ht="15.75" customHeight="1">
      <c r="A25" s="43">
        <f t="shared" si="0"/>
        <v>17</v>
      </c>
      <c r="B25" s="48" t="s">
        <v>151</v>
      </c>
      <c r="C25" s="49">
        <v>24110359</v>
      </c>
      <c r="D25" s="23" t="s">
        <v>135</v>
      </c>
      <c r="E25" s="23">
        <f t="shared" si="1"/>
        <v>12</v>
      </c>
      <c r="F25" s="23">
        <v>1</v>
      </c>
      <c r="G25" s="43">
        <v>1</v>
      </c>
      <c r="H25" s="43">
        <v>1</v>
      </c>
      <c r="I25" s="43">
        <v>1</v>
      </c>
      <c r="J25" s="43">
        <v>0</v>
      </c>
      <c r="K25" s="43">
        <v>0</v>
      </c>
      <c r="L25" s="43">
        <v>2.5</v>
      </c>
      <c r="M25" s="43">
        <v>1</v>
      </c>
      <c r="N25" s="43">
        <v>1.5</v>
      </c>
      <c r="O25" s="43">
        <v>1</v>
      </c>
      <c r="P25" s="43">
        <v>2</v>
      </c>
      <c r="Q25" s="47">
        <f t="shared" si="2"/>
        <v>3.5</v>
      </c>
      <c r="R25" s="47">
        <f t="shared" si="3"/>
        <v>6</v>
      </c>
      <c r="S25" s="47">
        <f t="shared" si="4"/>
        <v>2.5</v>
      </c>
      <c r="T25" s="47">
        <v>0</v>
      </c>
      <c r="U25" s="47">
        <f t="shared" si="5"/>
        <v>12</v>
      </c>
    </row>
    <row r="26" spans="1:21" ht="15.75" customHeight="1">
      <c r="A26" s="43">
        <f t="shared" si="0"/>
        <v>18</v>
      </c>
      <c r="B26" s="48" t="s">
        <v>152</v>
      </c>
      <c r="C26" s="49">
        <v>24110360</v>
      </c>
      <c r="D26" s="23" t="s">
        <v>135</v>
      </c>
      <c r="E26" s="23">
        <f t="shared" si="1"/>
        <v>14</v>
      </c>
      <c r="F26" s="23">
        <v>1</v>
      </c>
      <c r="G26" s="43">
        <v>1</v>
      </c>
      <c r="H26" s="43">
        <v>1</v>
      </c>
      <c r="I26" s="43">
        <v>1</v>
      </c>
      <c r="J26" s="43">
        <v>0</v>
      </c>
      <c r="K26" s="43">
        <v>2.5</v>
      </c>
      <c r="L26" s="43">
        <v>2.5</v>
      </c>
      <c r="M26" s="43">
        <v>0</v>
      </c>
      <c r="N26" s="43">
        <v>2.5</v>
      </c>
      <c r="O26" s="43">
        <v>1</v>
      </c>
      <c r="P26" s="43">
        <v>1.5</v>
      </c>
      <c r="Q26" s="47">
        <f t="shared" si="2"/>
        <v>7</v>
      </c>
      <c r="R26" s="47">
        <f t="shared" si="3"/>
        <v>4.5</v>
      </c>
      <c r="S26" s="47">
        <f t="shared" si="4"/>
        <v>2.5</v>
      </c>
      <c r="T26" s="47">
        <v>0</v>
      </c>
      <c r="U26" s="47">
        <f t="shared" si="5"/>
        <v>14</v>
      </c>
    </row>
    <row r="27" spans="1:21" ht="15.75" customHeight="1">
      <c r="A27" s="43">
        <f t="shared" si="0"/>
        <v>19</v>
      </c>
      <c r="B27" s="48" t="s">
        <v>153</v>
      </c>
      <c r="C27" s="49">
        <v>24110361</v>
      </c>
      <c r="D27" s="23" t="s">
        <v>135</v>
      </c>
      <c r="E27" s="23">
        <f t="shared" si="1"/>
        <v>16</v>
      </c>
      <c r="F27" s="23">
        <v>1</v>
      </c>
      <c r="G27" s="43">
        <v>1</v>
      </c>
      <c r="H27" s="43">
        <v>1</v>
      </c>
      <c r="I27" s="43">
        <v>1</v>
      </c>
      <c r="J27" s="43">
        <v>1</v>
      </c>
      <c r="K27" s="43">
        <v>2.5</v>
      </c>
      <c r="L27" s="43">
        <v>2</v>
      </c>
      <c r="M27" s="43">
        <v>2</v>
      </c>
      <c r="N27" s="43">
        <v>2</v>
      </c>
      <c r="O27" s="43">
        <v>1</v>
      </c>
      <c r="P27" s="43">
        <v>1.5</v>
      </c>
      <c r="Q27" s="47">
        <f t="shared" si="2"/>
        <v>6.5</v>
      </c>
      <c r="R27" s="47">
        <f t="shared" si="3"/>
        <v>7.5</v>
      </c>
      <c r="S27" s="47">
        <f t="shared" si="4"/>
        <v>2</v>
      </c>
      <c r="T27" s="47">
        <v>0</v>
      </c>
      <c r="U27" s="47">
        <f t="shared" si="5"/>
        <v>16</v>
      </c>
    </row>
    <row r="28" spans="1:21" ht="14.4">
      <c r="A28" s="43">
        <f t="shared" si="0"/>
        <v>20</v>
      </c>
      <c r="B28" s="48" t="s">
        <v>154</v>
      </c>
      <c r="C28" s="49">
        <v>24110362</v>
      </c>
      <c r="D28" s="23" t="s">
        <v>135</v>
      </c>
      <c r="E28" s="23">
        <f t="shared" si="1"/>
        <v>12.5</v>
      </c>
      <c r="F28" s="23">
        <v>1</v>
      </c>
      <c r="G28" s="43">
        <v>1</v>
      </c>
      <c r="H28" s="43">
        <v>0.5</v>
      </c>
      <c r="I28" s="43">
        <v>0.5</v>
      </c>
      <c r="J28" s="43">
        <v>0</v>
      </c>
      <c r="K28" s="43">
        <v>1.5</v>
      </c>
      <c r="L28" s="43">
        <v>2.5</v>
      </c>
      <c r="M28" s="43">
        <v>2</v>
      </c>
      <c r="N28" s="43">
        <v>0</v>
      </c>
      <c r="O28" s="43">
        <v>1</v>
      </c>
      <c r="P28" s="43">
        <v>2.5</v>
      </c>
      <c r="Q28" s="47">
        <f t="shared" si="2"/>
        <v>3</v>
      </c>
      <c r="R28" s="47">
        <f t="shared" si="3"/>
        <v>7</v>
      </c>
      <c r="S28" s="47">
        <f t="shared" si="4"/>
        <v>2.5</v>
      </c>
      <c r="T28" s="47">
        <v>0</v>
      </c>
      <c r="U28" s="47">
        <f t="shared" si="5"/>
        <v>12.5</v>
      </c>
    </row>
    <row r="29" spans="1:21" ht="14.4">
      <c r="A29" s="43">
        <f t="shared" si="0"/>
        <v>21</v>
      </c>
      <c r="B29" s="48" t="s">
        <v>155</v>
      </c>
      <c r="C29" s="49">
        <v>24110363</v>
      </c>
      <c r="D29" s="23" t="s">
        <v>135</v>
      </c>
      <c r="E29" s="23">
        <f t="shared" si="1"/>
        <v>16</v>
      </c>
      <c r="F29" s="23">
        <v>1</v>
      </c>
      <c r="G29" s="43">
        <v>1</v>
      </c>
      <c r="H29" s="43">
        <v>1</v>
      </c>
      <c r="I29" s="43">
        <v>0.5</v>
      </c>
      <c r="J29" s="43">
        <v>0</v>
      </c>
      <c r="K29" s="43">
        <v>2.5</v>
      </c>
      <c r="L29" s="43">
        <v>2.5</v>
      </c>
      <c r="M29" s="43">
        <v>2.5</v>
      </c>
      <c r="N29" s="43">
        <v>1.5</v>
      </c>
      <c r="O29" s="43">
        <v>1.5</v>
      </c>
      <c r="P29" s="43">
        <v>2</v>
      </c>
      <c r="Q29" s="47">
        <f t="shared" si="2"/>
        <v>5.5</v>
      </c>
      <c r="R29" s="47">
        <f t="shared" si="3"/>
        <v>8</v>
      </c>
      <c r="S29" s="47">
        <f t="shared" si="4"/>
        <v>2.5</v>
      </c>
      <c r="T29" s="47">
        <v>0</v>
      </c>
      <c r="U29" s="47">
        <f t="shared" si="5"/>
        <v>16</v>
      </c>
    </row>
    <row r="30" spans="1:21" ht="14.4">
      <c r="A30" s="43">
        <f t="shared" si="0"/>
        <v>22</v>
      </c>
      <c r="B30" s="48" t="s">
        <v>156</v>
      </c>
      <c r="C30" s="49">
        <v>24110364</v>
      </c>
      <c r="D30" s="23" t="s">
        <v>135</v>
      </c>
      <c r="E30" s="23">
        <f t="shared" si="1"/>
        <v>12</v>
      </c>
      <c r="F30" s="23">
        <v>1</v>
      </c>
      <c r="G30" s="43">
        <v>1</v>
      </c>
      <c r="H30" s="43">
        <v>1</v>
      </c>
      <c r="I30" s="43">
        <v>0.5</v>
      </c>
      <c r="J30" s="43">
        <v>0</v>
      </c>
      <c r="K30" s="43">
        <v>0</v>
      </c>
      <c r="L30" s="43">
        <v>2.5</v>
      </c>
      <c r="M30" s="43">
        <v>1.5</v>
      </c>
      <c r="N30" s="43">
        <v>1.5</v>
      </c>
      <c r="O30" s="43">
        <v>1</v>
      </c>
      <c r="P30" s="43">
        <v>2</v>
      </c>
      <c r="Q30" s="47">
        <f t="shared" si="2"/>
        <v>3</v>
      </c>
      <c r="R30" s="47">
        <f t="shared" si="3"/>
        <v>6.5</v>
      </c>
      <c r="S30" s="47">
        <f t="shared" si="4"/>
        <v>2.5</v>
      </c>
      <c r="T30" s="47">
        <v>0</v>
      </c>
      <c r="U30" s="47">
        <f t="shared" si="5"/>
        <v>12</v>
      </c>
    </row>
    <row r="31" spans="1:21" ht="14.4">
      <c r="A31" s="43">
        <f t="shared" si="0"/>
        <v>23</v>
      </c>
      <c r="B31" s="48" t="s">
        <v>157</v>
      </c>
      <c r="C31" s="49">
        <v>24110365</v>
      </c>
      <c r="D31" s="23" t="s">
        <v>135</v>
      </c>
      <c r="E31" s="23">
        <f t="shared" si="1"/>
        <v>11</v>
      </c>
      <c r="F31" s="23">
        <v>1</v>
      </c>
      <c r="G31" s="43">
        <v>0</v>
      </c>
      <c r="H31" s="43">
        <v>1</v>
      </c>
      <c r="I31" s="43">
        <v>1</v>
      </c>
      <c r="J31" s="43">
        <v>1</v>
      </c>
      <c r="K31" s="43">
        <v>0</v>
      </c>
      <c r="L31" s="43">
        <v>1.5</v>
      </c>
      <c r="M31" s="43">
        <v>1.5</v>
      </c>
      <c r="N31" s="43">
        <v>1</v>
      </c>
      <c r="O31" s="43">
        <v>1.5</v>
      </c>
      <c r="P31" s="43">
        <v>1.5</v>
      </c>
      <c r="Q31" s="47">
        <f t="shared" si="2"/>
        <v>3</v>
      </c>
      <c r="R31" s="47">
        <f t="shared" si="3"/>
        <v>6.5</v>
      </c>
      <c r="S31" s="47">
        <f t="shared" si="4"/>
        <v>1.5</v>
      </c>
      <c r="T31" s="47">
        <v>0</v>
      </c>
      <c r="U31" s="47">
        <f t="shared" si="5"/>
        <v>11</v>
      </c>
    </row>
    <row r="32" spans="1:21" ht="14.4">
      <c r="A32" s="43">
        <f t="shared" si="0"/>
        <v>24</v>
      </c>
      <c r="B32" s="48" t="s">
        <v>158</v>
      </c>
      <c r="C32" s="49">
        <v>24110366</v>
      </c>
      <c r="D32" s="23" t="s">
        <v>135</v>
      </c>
      <c r="E32" s="23">
        <f t="shared" si="1"/>
        <v>14.5</v>
      </c>
      <c r="F32" s="23">
        <v>1</v>
      </c>
      <c r="G32" s="43">
        <v>1</v>
      </c>
      <c r="H32" s="43">
        <v>1</v>
      </c>
      <c r="I32" s="43">
        <v>1</v>
      </c>
      <c r="J32" s="43">
        <v>0.5</v>
      </c>
      <c r="K32" s="43">
        <v>0</v>
      </c>
      <c r="L32" s="43">
        <v>2.5</v>
      </c>
      <c r="M32" s="43">
        <v>2.5</v>
      </c>
      <c r="N32" s="43">
        <v>1</v>
      </c>
      <c r="O32" s="43">
        <v>1.5</v>
      </c>
      <c r="P32" s="43">
        <v>2.5</v>
      </c>
      <c r="Q32" s="47">
        <f t="shared" si="2"/>
        <v>3</v>
      </c>
      <c r="R32" s="47">
        <f t="shared" si="3"/>
        <v>9</v>
      </c>
      <c r="S32" s="47">
        <f t="shared" si="4"/>
        <v>2.5</v>
      </c>
      <c r="T32" s="47">
        <v>0</v>
      </c>
      <c r="U32" s="47">
        <f t="shared" si="5"/>
        <v>14.5</v>
      </c>
    </row>
    <row r="33" spans="1:21" ht="14.4">
      <c r="A33" s="43">
        <f t="shared" si="0"/>
        <v>25</v>
      </c>
      <c r="B33" s="48" t="s">
        <v>159</v>
      </c>
      <c r="C33" s="49">
        <v>24110367</v>
      </c>
      <c r="D33" s="23" t="s">
        <v>135</v>
      </c>
      <c r="E33" s="23">
        <f t="shared" si="1"/>
        <v>14</v>
      </c>
      <c r="F33" s="23">
        <v>1</v>
      </c>
      <c r="G33" s="43">
        <v>1</v>
      </c>
      <c r="H33" s="43">
        <v>0.5</v>
      </c>
      <c r="I33" s="43">
        <v>0.5</v>
      </c>
      <c r="J33" s="43">
        <v>0</v>
      </c>
      <c r="K33" s="43">
        <v>0</v>
      </c>
      <c r="L33" s="43">
        <v>2.5</v>
      </c>
      <c r="M33" s="43">
        <v>1.5</v>
      </c>
      <c r="N33" s="43">
        <v>2</v>
      </c>
      <c r="O33" s="43">
        <v>2.5</v>
      </c>
      <c r="P33" s="43">
        <v>2.5</v>
      </c>
      <c r="Q33" s="47">
        <f t="shared" si="2"/>
        <v>3.5</v>
      </c>
      <c r="R33" s="47">
        <f t="shared" si="3"/>
        <v>8</v>
      </c>
      <c r="S33" s="47">
        <f t="shared" si="4"/>
        <v>2.5</v>
      </c>
      <c r="T33" s="47">
        <v>0</v>
      </c>
      <c r="U33" s="47">
        <f t="shared" si="5"/>
        <v>14</v>
      </c>
    </row>
    <row r="34" spans="1:21" ht="14.4">
      <c r="A34" s="43">
        <f t="shared" si="0"/>
        <v>26</v>
      </c>
      <c r="B34" s="48" t="s">
        <v>160</v>
      </c>
      <c r="C34" s="49">
        <v>24110368</v>
      </c>
      <c r="D34" s="23" t="s">
        <v>135</v>
      </c>
      <c r="E34" s="23">
        <f t="shared" si="1"/>
        <v>15</v>
      </c>
      <c r="F34" s="23">
        <v>1</v>
      </c>
      <c r="G34" s="43">
        <v>1</v>
      </c>
      <c r="H34" s="43">
        <v>1</v>
      </c>
      <c r="I34" s="43">
        <v>0.5</v>
      </c>
      <c r="J34" s="43">
        <v>0.5</v>
      </c>
      <c r="K34" s="43">
        <v>2.5</v>
      </c>
      <c r="L34" s="43">
        <v>2</v>
      </c>
      <c r="M34" s="43">
        <v>1.5</v>
      </c>
      <c r="N34" s="43">
        <v>1.5</v>
      </c>
      <c r="O34" s="43">
        <v>1.5</v>
      </c>
      <c r="P34" s="43">
        <v>2</v>
      </c>
      <c r="Q34" s="47">
        <f t="shared" si="2"/>
        <v>5.5</v>
      </c>
      <c r="R34" s="47">
        <f t="shared" si="3"/>
        <v>7.5</v>
      </c>
      <c r="S34" s="47">
        <f t="shared" si="4"/>
        <v>2</v>
      </c>
      <c r="T34" s="47">
        <v>0</v>
      </c>
      <c r="U34" s="47">
        <f t="shared" si="5"/>
        <v>15</v>
      </c>
    </row>
    <row r="35" spans="1:21" ht="14.4">
      <c r="A35" s="43">
        <f t="shared" si="0"/>
        <v>27</v>
      </c>
      <c r="B35" s="48" t="s">
        <v>161</v>
      </c>
      <c r="C35" s="49">
        <v>24110369</v>
      </c>
      <c r="D35" s="23" t="s">
        <v>135</v>
      </c>
      <c r="E35" s="23">
        <f t="shared" si="1"/>
        <v>13</v>
      </c>
      <c r="F35" s="23">
        <v>1</v>
      </c>
      <c r="G35" s="43">
        <v>1</v>
      </c>
      <c r="H35" s="43">
        <v>1</v>
      </c>
      <c r="I35" s="43">
        <v>1</v>
      </c>
      <c r="J35" s="43">
        <v>0</v>
      </c>
      <c r="K35" s="43">
        <v>1</v>
      </c>
      <c r="L35" s="43">
        <v>2</v>
      </c>
      <c r="M35" s="43">
        <v>1.5</v>
      </c>
      <c r="N35" s="43">
        <v>1.5</v>
      </c>
      <c r="O35" s="43">
        <v>1</v>
      </c>
      <c r="P35" s="43">
        <v>2</v>
      </c>
      <c r="Q35" s="47">
        <f t="shared" si="2"/>
        <v>4.5</v>
      </c>
      <c r="R35" s="47">
        <f t="shared" si="3"/>
        <v>6.5</v>
      </c>
      <c r="S35" s="47">
        <f t="shared" si="4"/>
        <v>2</v>
      </c>
      <c r="T35" s="47">
        <v>0</v>
      </c>
      <c r="U35" s="47">
        <f t="shared" si="5"/>
        <v>13</v>
      </c>
    </row>
    <row r="36" spans="1:21" ht="14.4">
      <c r="A36" s="43">
        <f t="shared" si="0"/>
        <v>28</v>
      </c>
      <c r="B36" s="48" t="s">
        <v>162</v>
      </c>
      <c r="C36" s="49">
        <v>24110370</v>
      </c>
      <c r="D36" s="23" t="s">
        <v>135</v>
      </c>
      <c r="E36" s="23">
        <f t="shared" si="1"/>
        <v>12</v>
      </c>
      <c r="F36" s="23">
        <v>1</v>
      </c>
      <c r="G36" s="43">
        <v>1</v>
      </c>
      <c r="H36" s="43">
        <v>1</v>
      </c>
      <c r="I36" s="43">
        <v>1</v>
      </c>
      <c r="J36" s="43">
        <v>0</v>
      </c>
      <c r="K36" s="43">
        <v>1.5</v>
      </c>
      <c r="L36" s="43">
        <v>2.5</v>
      </c>
      <c r="M36" s="43">
        <v>1.5</v>
      </c>
      <c r="N36" s="43">
        <v>1.5</v>
      </c>
      <c r="O36" s="43">
        <v>1</v>
      </c>
      <c r="P36" s="43"/>
      <c r="Q36" s="47">
        <f t="shared" si="2"/>
        <v>5</v>
      </c>
      <c r="R36" s="47">
        <f t="shared" si="3"/>
        <v>4.5</v>
      </c>
      <c r="S36" s="47">
        <f t="shared" si="4"/>
        <v>2.5</v>
      </c>
      <c r="T36" s="47">
        <v>0</v>
      </c>
      <c r="U36" s="47">
        <f t="shared" si="5"/>
        <v>12</v>
      </c>
    </row>
    <row r="37" spans="1:21" ht="14.4">
      <c r="A37" s="43">
        <f t="shared" si="0"/>
        <v>29</v>
      </c>
      <c r="B37" s="48" t="s">
        <v>163</v>
      </c>
      <c r="C37" s="49">
        <v>24110371</v>
      </c>
      <c r="D37" s="23" t="s">
        <v>135</v>
      </c>
      <c r="E37" s="23">
        <f t="shared" si="1"/>
        <v>16</v>
      </c>
      <c r="F37" s="23">
        <v>1</v>
      </c>
      <c r="G37" s="43">
        <v>1</v>
      </c>
      <c r="H37" s="43">
        <v>1</v>
      </c>
      <c r="I37" s="43">
        <v>0.5</v>
      </c>
      <c r="J37" s="43">
        <v>0</v>
      </c>
      <c r="K37" s="43">
        <v>2.5</v>
      </c>
      <c r="L37" s="43">
        <v>2.5</v>
      </c>
      <c r="M37" s="43">
        <v>1.5</v>
      </c>
      <c r="N37" s="43">
        <v>1.5</v>
      </c>
      <c r="O37" s="43">
        <v>2</v>
      </c>
      <c r="P37" s="43">
        <v>2.5</v>
      </c>
      <c r="Q37" s="47">
        <f t="shared" si="2"/>
        <v>5.5</v>
      </c>
      <c r="R37" s="47">
        <f t="shared" si="3"/>
        <v>8</v>
      </c>
      <c r="S37" s="47">
        <f t="shared" si="4"/>
        <v>2.5</v>
      </c>
      <c r="T37" s="47">
        <v>0</v>
      </c>
      <c r="U37" s="47">
        <f t="shared" si="5"/>
        <v>16</v>
      </c>
    </row>
    <row r="38" spans="1:21" ht="14.4">
      <c r="A38" s="43">
        <f t="shared" si="0"/>
        <v>30</v>
      </c>
      <c r="B38" s="48" t="s">
        <v>164</v>
      </c>
      <c r="C38" s="49">
        <v>24110372</v>
      </c>
      <c r="D38" s="23" t="s">
        <v>135</v>
      </c>
      <c r="E38" s="23">
        <f t="shared" si="1"/>
        <v>12</v>
      </c>
      <c r="F38" s="23">
        <v>1</v>
      </c>
      <c r="G38" s="43">
        <v>1</v>
      </c>
      <c r="H38" s="43">
        <v>0</v>
      </c>
      <c r="I38" s="43">
        <v>0</v>
      </c>
      <c r="J38" s="43">
        <v>0</v>
      </c>
      <c r="K38" s="43">
        <v>2.5</v>
      </c>
      <c r="L38" s="43">
        <v>1.5</v>
      </c>
      <c r="M38" s="43">
        <v>2.5</v>
      </c>
      <c r="N38" s="43">
        <v>1.5</v>
      </c>
      <c r="O38" s="43">
        <v>0</v>
      </c>
      <c r="P38" s="43">
        <v>2</v>
      </c>
      <c r="Q38" s="47">
        <f t="shared" si="2"/>
        <v>5</v>
      </c>
      <c r="R38" s="47">
        <f t="shared" si="3"/>
        <v>5.5</v>
      </c>
      <c r="S38" s="47">
        <f t="shared" si="4"/>
        <v>1.5</v>
      </c>
      <c r="T38" s="47">
        <v>0</v>
      </c>
      <c r="U38" s="47">
        <f t="shared" si="5"/>
        <v>12</v>
      </c>
    </row>
    <row r="39" spans="1:21" ht="14.4">
      <c r="A39" s="43">
        <f t="shared" si="0"/>
        <v>31</v>
      </c>
      <c r="B39" s="48" t="s">
        <v>165</v>
      </c>
      <c r="C39" s="49">
        <v>24110373</v>
      </c>
      <c r="D39" s="23" t="s">
        <v>135</v>
      </c>
      <c r="E39" s="23">
        <f t="shared" si="1"/>
        <v>4.5</v>
      </c>
      <c r="F39" s="23">
        <v>1</v>
      </c>
      <c r="G39" s="43">
        <v>1</v>
      </c>
      <c r="H39" s="43">
        <v>0</v>
      </c>
      <c r="I39" s="43">
        <v>0</v>
      </c>
      <c r="J39" s="43">
        <v>0</v>
      </c>
      <c r="K39" s="43">
        <v>1.5</v>
      </c>
      <c r="L39" s="43">
        <v>0</v>
      </c>
      <c r="M39" s="43">
        <v>1</v>
      </c>
      <c r="N39" s="43">
        <v>0</v>
      </c>
      <c r="O39" s="43">
        <v>0</v>
      </c>
      <c r="P39" s="43">
        <v>0</v>
      </c>
      <c r="Q39" s="47">
        <f t="shared" si="2"/>
        <v>2.5</v>
      </c>
      <c r="R39" s="47">
        <f t="shared" si="3"/>
        <v>2</v>
      </c>
      <c r="S39" s="47">
        <f t="shared" si="4"/>
        <v>0</v>
      </c>
      <c r="T39" s="47">
        <v>0</v>
      </c>
      <c r="U39" s="47">
        <f t="shared" si="5"/>
        <v>4.5</v>
      </c>
    </row>
    <row r="40" spans="1:21" ht="14.4">
      <c r="A40" s="43">
        <f t="shared" si="0"/>
        <v>32</v>
      </c>
      <c r="B40" s="48" t="s">
        <v>166</v>
      </c>
      <c r="C40" s="49">
        <v>24110374</v>
      </c>
      <c r="D40" s="23" t="s">
        <v>135</v>
      </c>
      <c r="E40" s="23">
        <f t="shared" si="1"/>
        <v>17</v>
      </c>
      <c r="F40" s="23">
        <v>1</v>
      </c>
      <c r="G40" s="43">
        <v>1</v>
      </c>
      <c r="H40" s="43">
        <v>1</v>
      </c>
      <c r="I40" s="43">
        <v>0.5</v>
      </c>
      <c r="J40" s="43">
        <v>0.5</v>
      </c>
      <c r="K40" s="43">
        <v>2.5</v>
      </c>
      <c r="L40" s="43">
        <v>2.5</v>
      </c>
      <c r="M40" s="43">
        <v>2.5</v>
      </c>
      <c r="N40" s="43">
        <v>1.5</v>
      </c>
      <c r="O40" s="43">
        <v>2</v>
      </c>
      <c r="P40" s="43">
        <v>2</v>
      </c>
      <c r="Q40" s="47">
        <f t="shared" si="2"/>
        <v>5.5</v>
      </c>
      <c r="R40" s="47">
        <f t="shared" si="3"/>
        <v>9</v>
      </c>
      <c r="S40" s="47">
        <f t="shared" si="4"/>
        <v>2.5</v>
      </c>
      <c r="T40" s="47">
        <v>0</v>
      </c>
      <c r="U40" s="47">
        <f t="shared" si="5"/>
        <v>17</v>
      </c>
    </row>
    <row r="41" spans="1:21" ht="14.4">
      <c r="A41" s="43">
        <f t="shared" si="0"/>
        <v>33</v>
      </c>
      <c r="B41" s="48" t="s">
        <v>167</v>
      </c>
      <c r="C41" s="49">
        <v>24110375</v>
      </c>
      <c r="D41" s="23" t="s">
        <v>135</v>
      </c>
      <c r="E41" s="23">
        <f t="shared" si="1"/>
        <v>18.5</v>
      </c>
      <c r="F41" s="23">
        <v>1</v>
      </c>
      <c r="G41" s="43">
        <v>1</v>
      </c>
      <c r="H41" s="43">
        <v>1</v>
      </c>
      <c r="I41" s="43">
        <v>1</v>
      </c>
      <c r="J41" s="43">
        <v>0.5</v>
      </c>
      <c r="K41" s="43">
        <v>2.5</v>
      </c>
      <c r="L41" s="43">
        <v>2.5</v>
      </c>
      <c r="M41" s="43">
        <v>2</v>
      </c>
      <c r="N41" s="43">
        <v>2.5</v>
      </c>
      <c r="O41" s="43">
        <v>2</v>
      </c>
      <c r="P41" s="43">
        <v>2.5</v>
      </c>
      <c r="Q41" s="47">
        <f t="shared" si="2"/>
        <v>7</v>
      </c>
      <c r="R41" s="47">
        <f t="shared" si="3"/>
        <v>9</v>
      </c>
      <c r="S41" s="47">
        <f t="shared" si="4"/>
        <v>2.5</v>
      </c>
      <c r="T41" s="47">
        <v>0</v>
      </c>
      <c r="U41" s="47">
        <f t="shared" si="5"/>
        <v>18.5</v>
      </c>
    </row>
    <row r="42" spans="1:21" ht="14.4">
      <c r="A42" s="43">
        <f t="shared" si="0"/>
        <v>34</v>
      </c>
      <c r="B42" s="48" t="s">
        <v>168</v>
      </c>
      <c r="C42" s="49">
        <v>24110376</v>
      </c>
      <c r="D42" s="23" t="s">
        <v>135</v>
      </c>
      <c r="E42" s="23">
        <f t="shared" si="1"/>
        <v>17</v>
      </c>
      <c r="F42" s="23">
        <v>1</v>
      </c>
      <c r="G42" s="43">
        <v>1</v>
      </c>
      <c r="H42" s="43">
        <v>0.5</v>
      </c>
      <c r="I42" s="43">
        <v>0.5</v>
      </c>
      <c r="J42" s="43">
        <v>0</v>
      </c>
      <c r="K42" s="43">
        <v>2.5</v>
      </c>
      <c r="L42" s="43">
        <v>2.5</v>
      </c>
      <c r="M42" s="43">
        <v>2.5</v>
      </c>
      <c r="N42" s="43">
        <v>2</v>
      </c>
      <c r="O42" s="43">
        <v>2</v>
      </c>
      <c r="P42" s="43">
        <v>2.5</v>
      </c>
      <c r="Q42" s="47">
        <f t="shared" si="2"/>
        <v>6</v>
      </c>
      <c r="R42" s="47">
        <f t="shared" si="3"/>
        <v>8.5</v>
      </c>
      <c r="S42" s="47">
        <f t="shared" si="4"/>
        <v>2.5</v>
      </c>
      <c r="T42" s="47">
        <v>0</v>
      </c>
      <c r="U42" s="47">
        <f t="shared" si="5"/>
        <v>17</v>
      </c>
    </row>
    <row r="43" spans="1:21" ht="14.4">
      <c r="A43" s="43">
        <f t="shared" si="0"/>
        <v>35</v>
      </c>
      <c r="B43" s="48" t="s">
        <v>169</v>
      </c>
      <c r="C43" s="49">
        <v>24110377</v>
      </c>
      <c r="D43" s="23" t="s">
        <v>135</v>
      </c>
      <c r="E43" s="23">
        <f t="shared" si="1"/>
        <v>10.5</v>
      </c>
      <c r="F43" s="23">
        <v>1</v>
      </c>
      <c r="G43" s="43">
        <v>1</v>
      </c>
      <c r="H43" s="43">
        <v>0.5</v>
      </c>
      <c r="I43" s="43">
        <v>1</v>
      </c>
      <c r="J43" s="43">
        <v>0</v>
      </c>
      <c r="K43" s="43">
        <v>1</v>
      </c>
      <c r="L43" s="43">
        <v>1.5</v>
      </c>
      <c r="M43" s="43">
        <v>1.5</v>
      </c>
      <c r="N43" s="43">
        <v>0</v>
      </c>
      <c r="O43" s="43">
        <v>1.5</v>
      </c>
      <c r="P43" s="43">
        <v>1.5</v>
      </c>
      <c r="Q43" s="47">
        <f t="shared" si="2"/>
        <v>3</v>
      </c>
      <c r="R43" s="47">
        <f t="shared" si="3"/>
        <v>6</v>
      </c>
      <c r="S43" s="47">
        <f t="shared" si="4"/>
        <v>1.5</v>
      </c>
      <c r="T43" s="47">
        <v>0</v>
      </c>
      <c r="U43" s="47">
        <f t="shared" si="5"/>
        <v>10.5</v>
      </c>
    </row>
    <row r="44" spans="1:21" ht="14.4">
      <c r="A44" s="43">
        <f t="shared" si="0"/>
        <v>36</v>
      </c>
      <c r="B44" s="48" t="s">
        <v>170</v>
      </c>
      <c r="C44" s="49">
        <v>24110379</v>
      </c>
      <c r="D44" s="23" t="s">
        <v>135</v>
      </c>
      <c r="E44" s="23">
        <f t="shared" si="1"/>
        <v>4</v>
      </c>
      <c r="F44" s="23">
        <v>0.5</v>
      </c>
      <c r="G44" s="43">
        <v>0.5</v>
      </c>
      <c r="H44" s="43">
        <v>0</v>
      </c>
      <c r="I44" s="43">
        <v>0</v>
      </c>
      <c r="J44" s="43">
        <v>0</v>
      </c>
      <c r="K44" s="43">
        <v>1</v>
      </c>
      <c r="L44" s="43">
        <v>0</v>
      </c>
      <c r="M44" s="43">
        <v>1</v>
      </c>
      <c r="N44" s="43">
        <v>1</v>
      </c>
      <c r="O44" s="43">
        <v>0</v>
      </c>
      <c r="P44" s="43">
        <v>0</v>
      </c>
      <c r="Q44" s="47">
        <f t="shared" si="2"/>
        <v>2.5</v>
      </c>
      <c r="R44" s="47">
        <f t="shared" si="3"/>
        <v>1.5</v>
      </c>
      <c r="S44" s="47">
        <f t="shared" si="4"/>
        <v>0</v>
      </c>
      <c r="T44" s="47">
        <v>0</v>
      </c>
      <c r="U44" s="47">
        <f t="shared" si="5"/>
        <v>4</v>
      </c>
    </row>
    <row r="45" spans="1:21" ht="14.4">
      <c r="A45" s="43">
        <f t="shared" si="0"/>
        <v>37</v>
      </c>
      <c r="B45" s="48" t="s">
        <v>171</v>
      </c>
      <c r="C45" s="49">
        <v>24110380</v>
      </c>
      <c r="D45" s="23" t="s">
        <v>135</v>
      </c>
      <c r="E45" s="23">
        <f t="shared" si="1"/>
        <v>13.5</v>
      </c>
      <c r="F45" s="23">
        <v>1</v>
      </c>
      <c r="G45" s="43">
        <v>1</v>
      </c>
      <c r="H45" s="43">
        <v>1</v>
      </c>
      <c r="I45" s="43">
        <v>0.5</v>
      </c>
      <c r="J45" s="43">
        <v>0</v>
      </c>
      <c r="K45" s="43">
        <v>2.5</v>
      </c>
      <c r="L45" s="43">
        <v>1.5</v>
      </c>
      <c r="M45" s="43">
        <v>1.5</v>
      </c>
      <c r="N45" s="43">
        <v>1.5</v>
      </c>
      <c r="O45" s="43">
        <v>1.5</v>
      </c>
      <c r="P45" s="43">
        <v>1.5</v>
      </c>
      <c r="Q45" s="47">
        <f t="shared" si="2"/>
        <v>5.5</v>
      </c>
      <c r="R45" s="47">
        <f t="shared" si="3"/>
        <v>6.5</v>
      </c>
      <c r="S45" s="47">
        <f t="shared" si="4"/>
        <v>1.5</v>
      </c>
      <c r="T45" s="47">
        <v>0</v>
      </c>
      <c r="U45" s="47">
        <f t="shared" si="5"/>
        <v>13.5</v>
      </c>
    </row>
    <row r="46" spans="1:21" ht="14.4">
      <c r="A46" s="43">
        <f t="shared" si="0"/>
        <v>38</v>
      </c>
      <c r="B46" s="48" t="s">
        <v>172</v>
      </c>
      <c r="C46" s="49">
        <v>24110381</v>
      </c>
      <c r="D46" s="23" t="s">
        <v>135</v>
      </c>
      <c r="E46" s="23">
        <f t="shared" si="1"/>
        <v>14</v>
      </c>
      <c r="F46" s="23">
        <v>1</v>
      </c>
      <c r="G46" s="43">
        <v>1</v>
      </c>
      <c r="H46" s="43">
        <v>1</v>
      </c>
      <c r="I46" s="43">
        <v>0.5</v>
      </c>
      <c r="J46" s="43">
        <v>0</v>
      </c>
      <c r="K46" s="43">
        <v>1</v>
      </c>
      <c r="L46" s="43">
        <v>2.5</v>
      </c>
      <c r="M46" s="43">
        <v>2</v>
      </c>
      <c r="N46" s="43">
        <v>1.5</v>
      </c>
      <c r="O46" s="43">
        <v>1.5</v>
      </c>
      <c r="P46" s="43">
        <v>2</v>
      </c>
      <c r="Q46" s="47">
        <f t="shared" si="2"/>
        <v>4</v>
      </c>
      <c r="R46" s="47">
        <f t="shared" si="3"/>
        <v>7.5</v>
      </c>
      <c r="S46" s="47">
        <f t="shared" si="4"/>
        <v>2.5</v>
      </c>
      <c r="T46" s="47">
        <v>0</v>
      </c>
      <c r="U46" s="47">
        <f t="shared" si="5"/>
        <v>14</v>
      </c>
    </row>
    <row r="47" spans="1:21" ht="14.4">
      <c r="A47" s="43">
        <f t="shared" si="0"/>
        <v>39</v>
      </c>
      <c r="B47" s="48" t="s">
        <v>173</v>
      </c>
      <c r="C47" s="49">
        <v>24110382</v>
      </c>
      <c r="D47" s="23" t="s">
        <v>135</v>
      </c>
      <c r="E47" s="23">
        <f t="shared" si="1"/>
        <v>4</v>
      </c>
      <c r="F47" s="23">
        <v>1</v>
      </c>
      <c r="G47" s="43">
        <v>0.5</v>
      </c>
      <c r="H47" s="43">
        <v>0.5</v>
      </c>
      <c r="I47" s="43">
        <v>0.5</v>
      </c>
      <c r="J47" s="43">
        <v>0</v>
      </c>
      <c r="K47" s="43">
        <v>0</v>
      </c>
      <c r="L47" s="43">
        <v>1</v>
      </c>
      <c r="M47" s="43">
        <v>0</v>
      </c>
      <c r="N47" s="43">
        <v>0</v>
      </c>
      <c r="O47" s="43">
        <v>0</v>
      </c>
      <c r="P47" s="43">
        <v>0.5</v>
      </c>
      <c r="Q47" s="47">
        <f t="shared" si="2"/>
        <v>1.5</v>
      </c>
      <c r="R47" s="47">
        <f t="shared" si="3"/>
        <v>1.5</v>
      </c>
      <c r="S47" s="47">
        <f t="shared" si="4"/>
        <v>1</v>
      </c>
      <c r="T47" s="47">
        <v>0</v>
      </c>
      <c r="U47" s="47">
        <f t="shared" si="5"/>
        <v>4</v>
      </c>
    </row>
    <row r="48" spans="1:21" ht="14.4">
      <c r="A48" s="43">
        <f t="shared" si="0"/>
        <v>40</v>
      </c>
      <c r="B48" s="48" t="s">
        <v>174</v>
      </c>
      <c r="C48" s="49">
        <v>24110383</v>
      </c>
      <c r="D48" s="23" t="s">
        <v>135</v>
      </c>
      <c r="E48" s="23">
        <f t="shared" si="1"/>
        <v>17</v>
      </c>
      <c r="F48" s="23">
        <v>1</v>
      </c>
      <c r="G48" s="43">
        <v>0.5</v>
      </c>
      <c r="H48" s="43">
        <v>0.5</v>
      </c>
      <c r="I48" s="43">
        <v>1</v>
      </c>
      <c r="J48" s="43">
        <v>0.5</v>
      </c>
      <c r="K48" s="43">
        <v>2.5</v>
      </c>
      <c r="L48" s="43">
        <v>2.5</v>
      </c>
      <c r="M48" s="43">
        <v>2</v>
      </c>
      <c r="N48" s="43">
        <v>2</v>
      </c>
      <c r="O48" s="43">
        <v>2.5</v>
      </c>
      <c r="P48" s="43">
        <v>2</v>
      </c>
      <c r="Q48" s="47">
        <f t="shared" si="2"/>
        <v>6.5</v>
      </c>
      <c r="R48" s="47">
        <f t="shared" si="3"/>
        <v>8</v>
      </c>
      <c r="S48" s="47">
        <f t="shared" si="4"/>
        <v>2.5</v>
      </c>
      <c r="T48" s="47">
        <v>0</v>
      </c>
      <c r="U48" s="47">
        <f t="shared" si="5"/>
        <v>17</v>
      </c>
    </row>
    <row r="49" spans="1:21" ht="14.4">
      <c r="A49" s="43">
        <f t="shared" si="0"/>
        <v>41</v>
      </c>
      <c r="B49" s="48" t="s">
        <v>175</v>
      </c>
      <c r="C49" s="49">
        <v>24110384</v>
      </c>
      <c r="D49" s="23" t="s">
        <v>135</v>
      </c>
      <c r="E49" s="23">
        <f t="shared" si="1"/>
        <v>12.5</v>
      </c>
      <c r="F49" s="23">
        <v>1</v>
      </c>
      <c r="G49" s="43">
        <v>1</v>
      </c>
      <c r="H49" s="43">
        <v>0</v>
      </c>
      <c r="I49" s="43">
        <v>0</v>
      </c>
      <c r="J49" s="43">
        <v>0</v>
      </c>
      <c r="K49" s="43">
        <v>2.5</v>
      </c>
      <c r="L49" s="43">
        <v>2.5</v>
      </c>
      <c r="M49" s="43">
        <v>1.5</v>
      </c>
      <c r="N49" s="43">
        <v>1.5</v>
      </c>
      <c r="O49" s="43">
        <v>1</v>
      </c>
      <c r="P49" s="43">
        <v>1.5</v>
      </c>
      <c r="Q49" s="47">
        <f t="shared" si="2"/>
        <v>5</v>
      </c>
      <c r="R49" s="47">
        <f t="shared" si="3"/>
        <v>5</v>
      </c>
      <c r="S49" s="47">
        <f t="shared" si="4"/>
        <v>2.5</v>
      </c>
      <c r="T49" s="47">
        <v>0</v>
      </c>
      <c r="U49" s="47">
        <f t="shared" si="5"/>
        <v>12.5</v>
      </c>
    </row>
    <row r="50" spans="1:21" ht="14.4">
      <c r="A50" s="43">
        <f t="shared" si="0"/>
        <v>42</v>
      </c>
      <c r="B50" s="48" t="s">
        <v>176</v>
      </c>
      <c r="C50" s="49">
        <v>24110385</v>
      </c>
      <c r="D50" s="23" t="s">
        <v>135</v>
      </c>
      <c r="E50" s="23">
        <f t="shared" si="1"/>
        <v>11</v>
      </c>
      <c r="F50" s="23">
        <v>0.5</v>
      </c>
      <c r="G50" s="43">
        <v>0</v>
      </c>
      <c r="H50" s="43">
        <v>0</v>
      </c>
      <c r="I50" s="43">
        <v>1</v>
      </c>
      <c r="J50" s="43">
        <v>0</v>
      </c>
      <c r="K50" s="43">
        <v>1</v>
      </c>
      <c r="L50" s="43">
        <v>2</v>
      </c>
      <c r="M50" s="43">
        <v>2</v>
      </c>
      <c r="N50" s="43">
        <v>2</v>
      </c>
      <c r="O50" s="43">
        <v>1</v>
      </c>
      <c r="P50" s="43">
        <v>1.5</v>
      </c>
      <c r="Q50" s="47">
        <f t="shared" si="2"/>
        <v>4.5</v>
      </c>
      <c r="R50" s="47">
        <f t="shared" si="3"/>
        <v>4.5</v>
      </c>
      <c r="S50" s="47">
        <f t="shared" si="4"/>
        <v>2</v>
      </c>
      <c r="T50" s="47">
        <v>0</v>
      </c>
      <c r="U50" s="47">
        <f t="shared" si="5"/>
        <v>11</v>
      </c>
    </row>
    <row r="51" spans="1:21" ht="14.4">
      <c r="A51" s="43">
        <f t="shared" si="0"/>
        <v>43</v>
      </c>
      <c r="B51" s="48" t="s">
        <v>177</v>
      </c>
      <c r="C51" s="49">
        <v>24110386</v>
      </c>
      <c r="D51" s="23" t="s">
        <v>135</v>
      </c>
      <c r="E51" s="23">
        <f t="shared" si="1"/>
        <v>13.5</v>
      </c>
      <c r="F51" s="23">
        <v>1</v>
      </c>
      <c r="G51" s="43">
        <v>1</v>
      </c>
      <c r="H51" s="43">
        <v>0.5</v>
      </c>
      <c r="I51" s="43">
        <v>0.5</v>
      </c>
      <c r="J51" s="43">
        <v>0</v>
      </c>
      <c r="K51" s="43">
        <v>2.5</v>
      </c>
      <c r="L51" s="43">
        <v>2.5</v>
      </c>
      <c r="M51" s="43">
        <v>1.5</v>
      </c>
      <c r="N51" s="43">
        <v>1.5</v>
      </c>
      <c r="O51" s="43">
        <v>1</v>
      </c>
      <c r="P51" s="43">
        <v>1.5</v>
      </c>
      <c r="Q51" s="47">
        <f t="shared" si="2"/>
        <v>5.5</v>
      </c>
      <c r="R51" s="47">
        <f t="shared" si="3"/>
        <v>5.5</v>
      </c>
      <c r="S51" s="47">
        <f t="shared" si="4"/>
        <v>2.5</v>
      </c>
      <c r="T51" s="47">
        <v>0</v>
      </c>
      <c r="U51" s="47">
        <f t="shared" si="5"/>
        <v>13.5</v>
      </c>
    </row>
    <row r="52" spans="1:21" ht="14.4">
      <c r="A52" s="43">
        <f t="shared" si="0"/>
        <v>44</v>
      </c>
      <c r="B52" s="48" t="s">
        <v>178</v>
      </c>
      <c r="C52" s="49">
        <v>24110387</v>
      </c>
      <c r="D52" s="23" t="s">
        <v>135</v>
      </c>
      <c r="E52" s="23">
        <f t="shared" si="1"/>
        <v>15</v>
      </c>
      <c r="F52" s="23">
        <v>1</v>
      </c>
      <c r="G52" s="43">
        <v>1</v>
      </c>
      <c r="H52" s="43">
        <v>0</v>
      </c>
      <c r="I52" s="43">
        <v>1</v>
      </c>
      <c r="J52" s="43">
        <v>0</v>
      </c>
      <c r="K52" s="43">
        <v>2.5</v>
      </c>
      <c r="L52" s="43">
        <v>2.5</v>
      </c>
      <c r="M52" s="43">
        <v>1.5</v>
      </c>
      <c r="N52" s="43">
        <v>2.5</v>
      </c>
      <c r="O52" s="43">
        <v>1.5</v>
      </c>
      <c r="P52" s="43">
        <v>1.5</v>
      </c>
      <c r="Q52" s="47">
        <f t="shared" si="2"/>
        <v>7</v>
      </c>
      <c r="R52" s="47">
        <f t="shared" si="3"/>
        <v>5.5</v>
      </c>
      <c r="S52" s="47">
        <f t="shared" si="4"/>
        <v>2.5</v>
      </c>
      <c r="T52" s="47">
        <v>0</v>
      </c>
      <c r="U52" s="47">
        <f t="shared" si="5"/>
        <v>15</v>
      </c>
    </row>
    <row r="53" spans="1:21" ht="14.4">
      <c r="A53" s="43">
        <f t="shared" si="0"/>
        <v>45</v>
      </c>
      <c r="B53" s="48" t="s">
        <v>179</v>
      </c>
      <c r="C53" s="49">
        <v>24110388</v>
      </c>
      <c r="D53" s="23" t="s">
        <v>135</v>
      </c>
      <c r="E53" s="23">
        <f t="shared" si="1"/>
        <v>16</v>
      </c>
      <c r="F53" s="23">
        <v>1</v>
      </c>
      <c r="G53" s="43">
        <v>1</v>
      </c>
      <c r="H53" s="43">
        <v>0.5</v>
      </c>
      <c r="I53" s="43">
        <v>1</v>
      </c>
      <c r="J53" s="43">
        <v>1</v>
      </c>
      <c r="K53" s="43">
        <v>1</v>
      </c>
      <c r="L53" s="43">
        <v>2.5</v>
      </c>
      <c r="M53" s="43">
        <v>1.5</v>
      </c>
      <c r="N53" s="43">
        <v>1.5</v>
      </c>
      <c r="O53" s="43">
        <v>2.5</v>
      </c>
      <c r="P53" s="43">
        <v>2.5</v>
      </c>
      <c r="Q53" s="47">
        <f t="shared" si="2"/>
        <v>4.5</v>
      </c>
      <c r="R53" s="47">
        <f t="shared" si="3"/>
        <v>9</v>
      </c>
      <c r="S53" s="47">
        <f t="shared" si="4"/>
        <v>2.5</v>
      </c>
      <c r="T53" s="47">
        <v>0</v>
      </c>
      <c r="U53" s="47">
        <f t="shared" si="5"/>
        <v>16</v>
      </c>
    </row>
    <row r="54" spans="1:21" ht="14.4">
      <c r="A54" s="43">
        <f t="shared" si="0"/>
        <v>46</v>
      </c>
      <c r="B54" s="48" t="s">
        <v>180</v>
      </c>
      <c r="C54" s="49">
        <v>24110389</v>
      </c>
      <c r="D54" s="23" t="s">
        <v>135</v>
      </c>
      <c r="E54" s="23">
        <f t="shared" si="1"/>
        <v>12</v>
      </c>
      <c r="F54" s="23">
        <v>1</v>
      </c>
      <c r="G54" s="43">
        <v>1</v>
      </c>
      <c r="H54" s="43">
        <v>1</v>
      </c>
      <c r="I54" s="43">
        <v>1</v>
      </c>
      <c r="J54" s="43">
        <v>0</v>
      </c>
      <c r="K54" s="43">
        <v>1.5</v>
      </c>
      <c r="L54" s="43">
        <v>2.5</v>
      </c>
      <c r="M54" s="43">
        <v>1.5</v>
      </c>
      <c r="N54" s="43">
        <v>1.5</v>
      </c>
      <c r="O54" s="43">
        <v>1</v>
      </c>
      <c r="P54" s="43">
        <v>0</v>
      </c>
      <c r="Q54" s="47">
        <f t="shared" si="2"/>
        <v>5</v>
      </c>
      <c r="R54" s="47">
        <f t="shared" si="3"/>
        <v>4.5</v>
      </c>
      <c r="S54" s="47">
        <f t="shared" si="4"/>
        <v>2.5</v>
      </c>
      <c r="T54" s="47">
        <v>0</v>
      </c>
      <c r="U54" s="47">
        <f t="shared" si="5"/>
        <v>12</v>
      </c>
    </row>
    <row r="55" spans="1:21" ht="14.4">
      <c r="A55" s="43">
        <f t="shared" si="0"/>
        <v>47</v>
      </c>
      <c r="B55" s="48" t="s">
        <v>181</v>
      </c>
      <c r="C55" s="49">
        <v>24110390</v>
      </c>
      <c r="D55" s="23" t="s">
        <v>135</v>
      </c>
      <c r="E55" s="23">
        <f t="shared" si="1"/>
        <v>13</v>
      </c>
      <c r="F55" s="23">
        <v>1</v>
      </c>
      <c r="G55" s="43">
        <v>0.5</v>
      </c>
      <c r="H55" s="43">
        <v>0.5</v>
      </c>
      <c r="I55" s="43">
        <v>0.5</v>
      </c>
      <c r="J55" s="43">
        <v>0</v>
      </c>
      <c r="K55" s="43">
        <v>1.5</v>
      </c>
      <c r="L55" s="43">
        <v>2.5</v>
      </c>
      <c r="M55" s="43">
        <v>2</v>
      </c>
      <c r="N55" s="43">
        <v>1.5</v>
      </c>
      <c r="O55" s="43">
        <v>1</v>
      </c>
      <c r="P55" s="43">
        <v>2</v>
      </c>
      <c r="Q55" s="47">
        <f t="shared" si="2"/>
        <v>4.5</v>
      </c>
      <c r="R55" s="47">
        <f t="shared" si="3"/>
        <v>6</v>
      </c>
      <c r="S55" s="47">
        <f t="shared" si="4"/>
        <v>2.5</v>
      </c>
      <c r="T55" s="47">
        <v>0</v>
      </c>
      <c r="U55" s="47">
        <f t="shared" si="5"/>
        <v>13</v>
      </c>
    </row>
    <row r="56" spans="1:21" ht="14.4">
      <c r="A56" s="43">
        <f t="shared" si="0"/>
        <v>48</v>
      </c>
      <c r="B56" s="48" t="s">
        <v>182</v>
      </c>
      <c r="C56" s="49">
        <v>24110391</v>
      </c>
      <c r="D56" s="23" t="s">
        <v>135</v>
      </c>
      <c r="E56" s="23">
        <f t="shared" si="1"/>
        <v>10</v>
      </c>
      <c r="F56" s="23">
        <v>1</v>
      </c>
      <c r="G56" s="43">
        <v>0.5</v>
      </c>
      <c r="H56" s="43">
        <v>0</v>
      </c>
      <c r="I56" s="43">
        <v>0</v>
      </c>
      <c r="J56" s="43">
        <v>0</v>
      </c>
      <c r="K56" s="43">
        <v>1.5</v>
      </c>
      <c r="L56" s="43">
        <v>2.5</v>
      </c>
      <c r="M56" s="43">
        <v>1.5</v>
      </c>
      <c r="N56" s="43">
        <v>1</v>
      </c>
      <c r="O56" s="43">
        <v>0</v>
      </c>
      <c r="P56" s="43">
        <v>2</v>
      </c>
      <c r="Q56" s="47">
        <f t="shared" si="2"/>
        <v>3.5</v>
      </c>
      <c r="R56" s="47">
        <f t="shared" si="3"/>
        <v>4</v>
      </c>
      <c r="S56" s="47">
        <f t="shared" si="4"/>
        <v>2.5</v>
      </c>
      <c r="T56" s="47">
        <v>0</v>
      </c>
      <c r="U56" s="47">
        <f t="shared" si="5"/>
        <v>10</v>
      </c>
    </row>
    <row r="57" spans="1:21" ht="14.4">
      <c r="A57" s="43">
        <f t="shared" si="0"/>
        <v>49</v>
      </c>
      <c r="B57" s="48" t="s">
        <v>183</v>
      </c>
      <c r="C57" s="49">
        <v>24110392</v>
      </c>
      <c r="D57" s="23" t="s">
        <v>135</v>
      </c>
      <c r="E57" s="23">
        <f t="shared" si="1"/>
        <v>9</v>
      </c>
      <c r="F57" s="23">
        <v>1</v>
      </c>
      <c r="G57" s="43">
        <v>1</v>
      </c>
      <c r="H57" s="43">
        <v>0.5</v>
      </c>
      <c r="I57" s="43">
        <v>0.5</v>
      </c>
      <c r="J57" s="43">
        <v>0</v>
      </c>
      <c r="K57" s="43">
        <v>0</v>
      </c>
      <c r="L57" s="43">
        <v>1</v>
      </c>
      <c r="M57" s="43">
        <v>2</v>
      </c>
      <c r="N57" s="43">
        <v>1.5</v>
      </c>
      <c r="O57" s="43">
        <v>0</v>
      </c>
      <c r="P57" s="43">
        <v>1.5</v>
      </c>
      <c r="Q57" s="47">
        <f t="shared" si="2"/>
        <v>3</v>
      </c>
      <c r="R57" s="47">
        <f t="shared" si="3"/>
        <v>5</v>
      </c>
      <c r="S57" s="47">
        <f t="shared" si="4"/>
        <v>1</v>
      </c>
      <c r="T57" s="47">
        <v>0</v>
      </c>
      <c r="U57" s="47">
        <f t="shared" si="5"/>
        <v>9</v>
      </c>
    </row>
    <row r="58" spans="1:21" ht="14.4">
      <c r="A58" s="43">
        <f t="shared" si="0"/>
        <v>50</v>
      </c>
      <c r="B58" s="48" t="s">
        <v>184</v>
      </c>
      <c r="C58" s="49">
        <v>24110393</v>
      </c>
      <c r="D58" s="23" t="s">
        <v>135</v>
      </c>
      <c r="E58" s="23">
        <f t="shared" si="1"/>
        <v>12</v>
      </c>
      <c r="F58" s="23">
        <v>1</v>
      </c>
      <c r="G58" s="43">
        <v>1</v>
      </c>
      <c r="H58" s="43">
        <v>0</v>
      </c>
      <c r="I58" s="43">
        <v>0.5</v>
      </c>
      <c r="J58" s="43">
        <v>0</v>
      </c>
      <c r="K58" s="43">
        <v>2.5</v>
      </c>
      <c r="L58" s="43">
        <v>2.5</v>
      </c>
      <c r="M58" s="43">
        <v>1.5</v>
      </c>
      <c r="N58" s="43">
        <v>0.5</v>
      </c>
      <c r="O58" s="43">
        <v>1</v>
      </c>
      <c r="P58" s="43">
        <v>1.5</v>
      </c>
      <c r="Q58" s="47">
        <f t="shared" si="2"/>
        <v>4.5</v>
      </c>
      <c r="R58" s="47">
        <f t="shared" si="3"/>
        <v>5</v>
      </c>
      <c r="S58" s="47">
        <f t="shared" si="4"/>
        <v>2.5</v>
      </c>
      <c r="T58" s="47">
        <v>0</v>
      </c>
      <c r="U58" s="47">
        <f t="shared" si="5"/>
        <v>12</v>
      </c>
    </row>
    <row r="59" spans="1:21" ht="14.4">
      <c r="A59" s="43">
        <f t="shared" si="0"/>
        <v>51</v>
      </c>
      <c r="B59" s="48" t="s">
        <v>185</v>
      </c>
      <c r="C59" s="49">
        <v>24110394</v>
      </c>
      <c r="D59" s="23" t="s">
        <v>135</v>
      </c>
      <c r="E59" s="23">
        <f t="shared" si="1"/>
        <v>7</v>
      </c>
      <c r="F59" s="23">
        <v>1</v>
      </c>
      <c r="G59" s="43">
        <v>0.5</v>
      </c>
      <c r="H59" s="43">
        <v>0</v>
      </c>
      <c r="I59" s="43">
        <v>0</v>
      </c>
      <c r="J59" s="43">
        <v>0</v>
      </c>
      <c r="K59" s="43">
        <v>2</v>
      </c>
      <c r="L59" s="43">
        <v>0</v>
      </c>
      <c r="M59" s="43">
        <v>1</v>
      </c>
      <c r="N59" s="43">
        <v>1</v>
      </c>
      <c r="O59" s="43">
        <v>0</v>
      </c>
      <c r="P59" s="43">
        <v>1.5</v>
      </c>
      <c r="Q59" s="47">
        <f t="shared" si="2"/>
        <v>4</v>
      </c>
      <c r="R59" s="47">
        <f t="shared" si="3"/>
        <v>3</v>
      </c>
      <c r="S59" s="47">
        <f t="shared" si="4"/>
        <v>0</v>
      </c>
      <c r="T59" s="47">
        <v>0</v>
      </c>
      <c r="U59" s="47">
        <f t="shared" si="5"/>
        <v>7</v>
      </c>
    </row>
    <row r="60" spans="1:21" ht="14.4">
      <c r="A60" s="43">
        <f t="shared" si="0"/>
        <v>52</v>
      </c>
      <c r="B60" s="48" t="s">
        <v>186</v>
      </c>
      <c r="C60" s="49">
        <v>24110395</v>
      </c>
      <c r="D60" s="23" t="s">
        <v>135</v>
      </c>
      <c r="E60" s="23">
        <f t="shared" si="1"/>
        <v>12.5</v>
      </c>
      <c r="F60" s="23">
        <v>1</v>
      </c>
      <c r="G60" s="43">
        <v>1</v>
      </c>
      <c r="H60" s="43">
        <v>0.5</v>
      </c>
      <c r="I60" s="43">
        <v>0.5</v>
      </c>
      <c r="J60" s="43">
        <v>0</v>
      </c>
      <c r="K60" s="43">
        <v>2.5</v>
      </c>
      <c r="L60" s="43">
        <v>2.5</v>
      </c>
      <c r="M60" s="43">
        <v>1.5</v>
      </c>
      <c r="N60" s="43">
        <v>0</v>
      </c>
      <c r="O60" s="43">
        <v>1</v>
      </c>
      <c r="P60" s="43">
        <v>2</v>
      </c>
      <c r="Q60" s="47">
        <f t="shared" si="2"/>
        <v>4</v>
      </c>
      <c r="R60" s="47">
        <f t="shared" si="3"/>
        <v>6</v>
      </c>
      <c r="S60" s="47">
        <f t="shared" si="4"/>
        <v>2.5</v>
      </c>
      <c r="T60" s="47">
        <v>0</v>
      </c>
      <c r="U60" s="47">
        <f t="shared" si="5"/>
        <v>12.5</v>
      </c>
    </row>
    <row r="61" spans="1:21" ht="14.4">
      <c r="A61" s="43">
        <f t="shared" si="0"/>
        <v>53</v>
      </c>
      <c r="B61" s="48" t="s">
        <v>187</v>
      </c>
      <c r="C61" s="49">
        <v>24110396</v>
      </c>
      <c r="D61" s="23" t="s">
        <v>135</v>
      </c>
      <c r="E61" s="23">
        <f t="shared" si="1"/>
        <v>9</v>
      </c>
      <c r="F61" s="23">
        <v>1</v>
      </c>
      <c r="G61" s="43">
        <v>0.5</v>
      </c>
      <c r="H61" s="43">
        <v>0.5</v>
      </c>
      <c r="I61" s="43">
        <v>0.5</v>
      </c>
      <c r="J61" s="43">
        <v>0</v>
      </c>
      <c r="K61" s="43">
        <v>1.5</v>
      </c>
      <c r="L61" s="43">
        <v>0</v>
      </c>
      <c r="M61" s="43">
        <v>1</v>
      </c>
      <c r="N61" s="43">
        <v>1</v>
      </c>
      <c r="O61" s="43">
        <v>1.5</v>
      </c>
      <c r="P61" s="43">
        <v>1.5</v>
      </c>
      <c r="Q61" s="47">
        <f t="shared" si="2"/>
        <v>4</v>
      </c>
      <c r="R61" s="47">
        <f t="shared" si="3"/>
        <v>5</v>
      </c>
      <c r="S61" s="47">
        <f t="shared" si="4"/>
        <v>0</v>
      </c>
      <c r="T61" s="47">
        <v>0</v>
      </c>
      <c r="U61" s="47">
        <f t="shared" si="5"/>
        <v>9</v>
      </c>
    </row>
    <row r="62" spans="1:21" ht="14.4">
      <c r="A62" s="43">
        <f t="shared" si="0"/>
        <v>54</v>
      </c>
      <c r="B62" s="48" t="s">
        <v>188</v>
      </c>
      <c r="C62" s="49">
        <v>24110397</v>
      </c>
      <c r="D62" s="23" t="s">
        <v>135</v>
      </c>
      <c r="E62" s="23">
        <f t="shared" si="1"/>
        <v>14</v>
      </c>
      <c r="F62" s="23">
        <v>1</v>
      </c>
      <c r="G62" s="43">
        <v>1</v>
      </c>
      <c r="H62" s="43">
        <v>1</v>
      </c>
      <c r="I62" s="43">
        <v>0.5</v>
      </c>
      <c r="J62" s="43">
        <v>0</v>
      </c>
      <c r="K62" s="43">
        <v>2</v>
      </c>
      <c r="L62" s="43">
        <v>2.5</v>
      </c>
      <c r="M62" s="43">
        <v>1</v>
      </c>
      <c r="N62" s="43">
        <v>1</v>
      </c>
      <c r="O62" s="43">
        <v>2</v>
      </c>
      <c r="P62" s="43">
        <v>2</v>
      </c>
      <c r="Q62" s="47">
        <f t="shared" si="2"/>
        <v>4.5</v>
      </c>
      <c r="R62" s="47">
        <f t="shared" si="3"/>
        <v>7</v>
      </c>
      <c r="S62" s="47">
        <f t="shared" si="4"/>
        <v>2.5</v>
      </c>
      <c r="T62" s="47">
        <v>0</v>
      </c>
      <c r="U62" s="47">
        <f t="shared" si="5"/>
        <v>14</v>
      </c>
    </row>
    <row r="63" spans="1:21" ht="14.4">
      <c r="A63" s="43">
        <f t="shared" si="0"/>
        <v>55</v>
      </c>
      <c r="B63" s="48" t="s">
        <v>189</v>
      </c>
      <c r="C63" s="49">
        <v>24110398</v>
      </c>
      <c r="D63" s="23" t="s">
        <v>135</v>
      </c>
      <c r="E63" s="23">
        <f t="shared" si="1"/>
        <v>14.5</v>
      </c>
      <c r="F63" s="23">
        <v>1</v>
      </c>
      <c r="G63" s="43">
        <v>1</v>
      </c>
      <c r="H63" s="43">
        <v>0.5</v>
      </c>
      <c r="I63" s="43">
        <v>0.5</v>
      </c>
      <c r="J63" s="43">
        <v>0</v>
      </c>
      <c r="K63" s="43">
        <v>2.5</v>
      </c>
      <c r="L63" s="43">
        <v>1</v>
      </c>
      <c r="M63" s="43">
        <v>2.5</v>
      </c>
      <c r="N63" s="43">
        <v>1.5</v>
      </c>
      <c r="O63" s="43">
        <v>1.5</v>
      </c>
      <c r="P63" s="43">
        <v>2.5</v>
      </c>
      <c r="Q63" s="47">
        <f t="shared" si="2"/>
        <v>5.5</v>
      </c>
      <c r="R63" s="47">
        <f t="shared" si="3"/>
        <v>8</v>
      </c>
      <c r="S63" s="47">
        <f t="shared" si="4"/>
        <v>1</v>
      </c>
      <c r="T63" s="47">
        <v>0</v>
      </c>
      <c r="U63" s="47">
        <f t="shared" si="5"/>
        <v>14.5</v>
      </c>
    </row>
    <row r="64" spans="1:21" ht="14.4">
      <c r="A64" s="43">
        <f t="shared" si="0"/>
        <v>56</v>
      </c>
      <c r="B64" s="48" t="s">
        <v>190</v>
      </c>
      <c r="C64" s="49">
        <v>24110399</v>
      </c>
      <c r="D64" s="23" t="s">
        <v>135</v>
      </c>
      <c r="E64" s="23">
        <f t="shared" si="1"/>
        <v>8</v>
      </c>
      <c r="F64" s="23">
        <v>1</v>
      </c>
      <c r="G64" s="43">
        <v>1</v>
      </c>
      <c r="H64" s="43">
        <v>0.5</v>
      </c>
      <c r="I64" s="43">
        <v>0.5</v>
      </c>
      <c r="J64" s="43">
        <v>0</v>
      </c>
      <c r="K64" s="43">
        <v>2.5</v>
      </c>
      <c r="L64" s="43">
        <v>0</v>
      </c>
      <c r="M64" s="43">
        <v>1</v>
      </c>
      <c r="N64" s="43">
        <v>0</v>
      </c>
      <c r="O64" s="43">
        <v>0</v>
      </c>
      <c r="P64" s="43">
        <v>1.5</v>
      </c>
      <c r="Q64" s="47">
        <f t="shared" si="2"/>
        <v>4</v>
      </c>
      <c r="R64" s="47">
        <f t="shared" si="3"/>
        <v>4</v>
      </c>
      <c r="S64" s="47">
        <f t="shared" si="4"/>
        <v>0</v>
      </c>
      <c r="T64" s="47">
        <v>0</v>
      </c>
      <c r="U64" s="47">
        <f t="shared" si="5"/>
        <v>8</v>
      </c>
    </row>
    <row r="65" spans="1:21" ht="14.4">
      <c r="A65" s="43">
        <f t="shared" si="0"/>
        <v>57</v>
      </c>
      <c r="B65" s="48" t="s">
        <v>191</v>
      </c>
      <c r="C65" s="49">
        <v>24110400</v>
      </c>
      <c r="D65" s="23" t="s">
        <v>135</v>
      </c>
      <c r="E65" s="23">
        <f t="shared" si="1"/>
        <v>7</v>
      </c>
      <c r="F65" s="23">
        <v>1</v>
      </c>
      <c r="G65" s="43">
        <v>1</v>
      </c>
      <c r="H65" s="43">
        <v>0.5</v>
      </c>
      <c r="I65" s="43">
        <v>0</v>
      </c>
      <c r="J65" s="43">
        <v>0</v>
      </c>
      <c r="K65" s="43">
        <v>0</v>
      </c>
      <c r="L65" s="43">
        <v>2.5</v>
      </c>
      <c r="M65" s="43">
        <v>0</v>
      </c>
      <c r="N65" s="43">
        <v>0</v>
      </c>
      <c r="O65" s="43">
        <v>0</v>
      </c>
      <c r="P65" s="43">
        <v>2</v>
      </c>
      <c r="Q65" s="47">
        <f t="shared" si="2"/>
        <v>1</v>
      </c>
      <c r="R65" s="47">
        <f t="shared" si="3"/>
        <v>3.5</v>
      </c>
      <c r="S65" s="47">
        <f t="shared" si="4"/>
        <v>2.5</v>
      </c>
      <c r="T65" s="47">
        <v>0</v>
      </c>
      <c r="U65" s="47">
        <f t="shared" si="5"/>
        <v>7</v>
      </c>
    </row>
    <row r="66" spans="1:21" ht="14.4">
      <c r="A66" s="43">
        <f t="shared" si="0"/>
        <v>58</v>
      </c>
      <c r="B66" s="48" t="s">
        <v>192</v>
      </c>
      <c r="C66" s="49">
        <v>24110401</v>
      </c>
      <c r="D66" s="23" t="s">
        <v>135</v>
      </c>
      <c r="E66" s="23">
        <f t="shared" si="1"/>
        <v>11</v>
      </c>
      <c r="F66" s="23">
        <v>1</v>
      </c>
      <c r="G66" s="43">
        <v>1</v>
      </c>
      <c r="H66" s="43">
        <v>0.5</v>
      </c>
      <c r="I66" s="43">
        <v>0.5</v>
      </c>
      <c r="J66" s="43">
        <v>0</v>
      </c>
      <c r="K66" s="43">
        <v>1.5</v>
      </c>
      <c r="L66" s="43">
        <v>2.5</v>
      </c>
      <c r="M66" s="43">
        <v>1.5</v>
      </c>
      <c r="N66" s="43">
        <v>0</v>
      </c>
      <c r="O66" s="43">
        <v>0</v>
      </c>
      <c r="P66" s="43">
        <v>2.5</v>
      </c>
      <c r="Q66" s="47">
        <f t="shared" si="2"/>
        <v>3</v>
      </c>
      <c r="R66" s="47">
        <f t="shared" si="3"/>
        <v>5.5</v>
      </c>
      <c r="S66" s="47">
        <f t="shared" si="4"/>
        <v>2.5</v>
      </c>
      <c r="T66" s="47">
        <v>0</v>
      </c>
      <c r="U66" s="47">
        <f t="shared" si="5"/>
        <v>11</v>
      </c>
    </row>
    <row r="67" spans="1:21" ht="14.4">
      <c r="A67" s="43">
        <f t="shared" si="0"/>
        <v>59</v>
      </c>
      <c r="B67" s="50" t="s">
        <v>193</v>
      </c>
      <c r="C67" s="49">
        <v>24110402</v>
      </c>
      <c r="D67" s="23" t="s">
        <v>135</v>
      </c>
      <c r="E67" s="23">
        <f t="shared" si="1"/>
        <v>13</v>
      </c>
      <c r="F67" s="23">
        <v>1</v>
      </c>
      <c r="G67" s="43">
        <v>1</v>
      </c>
      <c r="H67" s="43">
        <v>0.5</v>
      </c>
      <c r="I67" s="43">
        <v>0.5</v>
      </c>
      <c r="J67" s="43">
        <v>0</v>
      </c>
      <c r="K67" s="43">
        <v>2.5</v>
      </c>
      <c r="L67" s="43">
        <v>1</v>
      </c>
      <c r="M67" s="43">
        <v>1.5</v>
      </c>
      <c r="N67" s="43">
        <v>1.5</v>
      </c>
      <c r="O67" s="43">
        <v>1</v>
      </c>
      <c r="P67" s="43">
        <v>2.5</v>
      </c>
      <c r="Q67" s="47">
        <f t="shared" si="2"/>
        <v>5.5</v>
      </c>
      <c r="R67" s="47">
        <f t="shared" si="3"/>
        <v>6.5</v>
      </c>
      <c r="S67" s="47">
        <f t="shared" si="4"/>
        <v>1</v>
      </c>
      <c r="T67" s="47">
        <v>0</v>
      </c>
      <c r="U67" s="47">
        <f t="shared" si="5"/>
        <v>13</v>
      </c>
    </row>
    <row r="68" spans="1:21" ht="14.4">
      <c r="A68" s="43">
        <f t="shared" si="0"/>
        <v>60</v>
      </c>
      <c r="B68" s="48" t="s">
        <v>194</v>
      </c>
      <c r="C68" s="49">
        <v>24110403</v>
      </c>
      <c r="D68" s="23" t="s">
        <v>135</v>
      </c>
      <c r="E68" s="23">
        <f t="shared" si="1"/>
        <v>15.5</v>
      </c>
      <c r="F68" s="23">
        <v>1</v>
      </c>
      <c r="G68" s="43">
        <v>1</v>
      </c>
      <c r="H68" s="43">
        <v>1</v>
      </c>
      <c r="I68" s="43">
        <v>0.5</v>
      </c>
      <c r="J68" s="43">
        <v>0</v>
      </c>
      <c r="K68" s="43">
        <v>0</v>
      </c>
      <c r="L68" s="43">
        <v>2.5</v>
      </c>
      <c r="M68" s="43">
        <v>2.5</v>
      </c>
      <c r="N68" s="43">
        <v>2.5</v>
      </c>
      <c r="O68" s="43">
        <v>2.5</v>
      </c>
      <c r="P68" s="43">
        <v>2</v>
      </c>
      <c r="Q68" s="47">
        <f t="shared" si="2"/>
        <v>4</v>
      </c>
      <c r="R68" s="47">
        <f t="shared" si="3"/>
        <v>9</v>
      </c>
      <c r="S68" s="47">
        <f t="shared" si="4"/>
        <v>2.5</v>
      </c>
      <c r="T68" s="47">
        <v>0</v>
      </c>
      <c r="U68" s="47">
        <f t="shared" si="5"/>
        <v>15.5</v>
      </c>
    </row>
    <row r="69" spans="1:21" ht="14.4">
      <c r="A69" s="43">
        <f t="shared" si="0"/>
        <v>61</v>
      </c>
      <c r="B69" s="48" t="s">
        <v>195</v>
      </c>
      <c r="C69" s="49">
        <v>24110405</v>
      </c>
      <c r="D69" s="23" t="s">
        <v>135</v>
      </c>
      <c r="E69" s="23">
        <f t="shared" si="1"/>
        <v>6</v>
      </c>
      <c r="F69" s="23">
        <v>0</v>
      </c>
      <c r="G69" s="43">
        <v>0</v>
      </c>
      <c r="H69" s="43">
        <v>0</v>
      </c>
      <c r="I69" s="43">
        <v>1</v>
      </c>
      <c r="J69" s="43">
        <v>1</v>
      </c>
      <c r="K69" s="43">
        <v>1.5</v>
      </c>
      <c r="L69" s="43">
        <v>0</v>
      </c>
      <c r="M69" s="43">
        <v>0</v>
      </c>
      <c r="N69" s="43">
        <v>1.5</v>
      </c>
      <c r="O69" s="43">
        <v>1</v>
      </c>
      <c r="P69" s="43">
        <v>0</v>
      </c>
      <c r="Q69" s="47">
        <f t="shared" si="2"/>
        <v>4</v>
      </c>
      <c r="R69" s="47">
        <f t="shared" si="3"/>
        <v>2</v>
      </c>
      <c r="S69" s="47">
        <f t="shared" si="4"/>
        <v>0</v>
      </c>
      <c r="T69" s="47">
        <v>0</v>
      </c>
      <c r="U69" s="47">
        <f t="shared" si="5"/>
        <v>6</v>
      </c>
    </row>
    <row r="70" spans="1:21" ht="14.4">
      <c r="A70" s="43">
        <f t="shared" si="0"/>
        <v>62</v>
      </c>
      <c r="B70" s="48" t="s">
        <v>196</v>
      </c>
      <c r="C70" s="49">
        <v>24110406</v>
      </c>
      <c r="D70" s="23" t="s">
        <v>135</v>
      </c>
      <c r="E70" s="23">
        <f t="shared" si="1"/>
        <v>16.5</v>
      </c>
      <c r="F70" s="23">
        <v>1</v>
      </c>
      <c r="G70" s="43">
        <v>1</v>
      </c>
      <c r="H70" s="43">
        <v>1</v>
      </c>
      <c r="I70" s="43">
        <v>1</v>
      </c>
      <c r="J70" s="43">
        <v>1</v>
      </c>
      <c r="K70" s="43">
        <v>2.5</v>
      </c>
      <c r="L70" s="43">
        <v>2.5</v>
      </c>
      <c r="M70" s="43">
        <v>2</v>
      </c>
      <c r="N70" s="43">
        <v>1.5</v>
      </c>
      <c r="O70" s="43">
        <v>1.5</v>
      </c>
      <c r="P70" s="43">
        <v>1.5</v>
      </c>
      <c r="Q70" s="47">
        <f t="shared" si="2"/>
        <v>6</v>
      </c>
      <c r="R70" s="47">
        <f t="shared" si="3"/>
        <v>8</v>
      </c>
      <c r="S70" s="47">
        <f t="shared" si="4"/>
        <v>2.5</v>
      </c>
      <c r="T70" s="47">
        <v>0</v>
      </c>
      <c r="U70" s="47">
        <f t="shared" si="5"/>
        <v>16.5</v>
      </c>
    </row>
    <row r="71" spans="1:21" ht="14.4">
      <c r="A71" s="43">
        <f t="shared" si="0"/>
        <v>63</v>
      </c>
      <c r="B71" s="48" t="s">
        <v>197</v>
      </c>
      <c r="C71" s="49">
        <v>24110407</v>
      </c>
      <c r="D71" s="23" t="s">
        <v>135</v>
      </c>
      <c r="E71" s="23">
        <f t="shared" si="1"/>
        <v>12.5</v>
      </c>
      <c r="F71" s="23">
        <v>0.5</v>
      </c>
      <c r="G71" s="43">
        <v>1</v>
      </c>
      <c r="H71" s="43">
        <v>1</v>
      </c>
      <c r="I71" s="43">
        <v>1</v>
      </c>
      <c r="J71" s="43">
        <v>0</v>
      </c>
      <c r="K71" s="43">
        <v>1.5</v>
      </c>
      <c r="L71" s="43">
        <v>2.5</v>
      </c>
      <c r="M71" s="43">
        <v>2.5</v>
      </c>
      <c r="N71" s="43">
        <v>0</v>
      </c>
      <c r="O71" s="43">
        <v>1.5</v>
      </c>
      <c r="P71" s="43">
        <v>1</v>
      </c>
      <c r="Q71" s="47">
        <f t="shared" si="2"/>
        <v>3</v>
      </c>
      <c r="R71" s="47">
        <f t="shared" si="3"/>
        <v>7</v>
      </c>
      <c r="S71" s="47">
        <f t="shared" si="4"/>
        <v>2.5</v>
      </c>
      <c r="T71" s="47">
        <v>0</v>
      </c>
      <c r="U71" s="47">
        <f t="shared" si="5"/>
        <v>12.5</v>
      </c>
    </row>
    <row r="72" spans="1:21" ht="14.4">
      <c r="A72" s="43">
        <f t="shared" si="0"/>
        <v>64</v>
      </c>
      <c r="B72" s="48" t="s">
        <v>198</v>
      </c>
      <c r="C72" s="49">
        <v>24110408</v>
      </c>
      <c r="D72" s="23" t="s">
        <v>135</v>
      </c>
      <c r="E72" s="23">
        <f t="shared" si="1"/>
        <v>10</v>
      </c>
      <c r="F72" s="23">
        <v>1</v>
      </c>
      <c r="G72" s="43">
        <v>0.5</v>
      </c>
      <c r="H72" s="43">
        <v>0.5</v>
      </c>
      <c r="I72" s="43">
        <v>0.5</v>
      </c>
      <c r="J72" s="43">
        <v>0</v>
      </c>
      <c r="K72" s="43">
        <v>2.5</v>
      </c>
      <c r="L72" s="43">
        <v>1.5</v>
      </c>
      <c r="M72" s="43">
        <v>2.5</v>
      </c>
      <c r="N72" s="43">
        <v>0</v>
      </c>
      <c r="O72" s="43">
        <v>1</v>
      </c>
      <c r="P72" s="43">
        <v>0</v>
      </c>
      <c r="Q72" s="47">
        <f t="shared" si="2"/>
        <v>4</v>
      </c>
      <c r="R72" s="47">
        <f t="shared" si="3"/>
        <v>4.5</v>
      </c>
      <c r="S72" s="47">
        <f t="shared" si="4"/>
        <v>1.5</v>
      </c>
      <c r="T72" s="47">
        <v>0</v>
      </c>
      <c r="U72" s="47">
        <f t="shared" si="5"/>
        <v>10</v>
      </c>
    </row>
    <row r="73" spans="1:21" ht="14.4">
      <c r="A73" s="43">
        <f t="shared" si="0"/>
        <v>65</v>
      </c>
      <c r="B73" s="48" t="s">
        <v>199</v>
      </c>
      <c r="C73" s="49">
        <v>24110409</v>
      </c>
      <c r="D73" s="23" t="s">
        <v>135</v>
      </c>
      <c r="E73" s="23">
        <f t="shared" si="1"/>
        <v>5</v>
      </c>
      <c r="F73" s="23">
        <v>0</v>
      </c>
      <c r="G73" s="43">
        <v>0.5</v>
      </c>
      <c r="H73" s="43">
        <v>0.5</v>
      </c>
      <c r="I73" s="43">
        <v>0</v>
      </c>
      <c r="J73" s="43">
        <v>0</v>
      </c>
      <c r="K73" s="43">
        <v>1</v>
      </c>
      <c r="L73" s="43">
        <v>0</v>
      </c>
      <c r="M73" s="43">
        <v>0</v>
      </c>
      <c r="N73" s="43">
        <v>0</v>
      </c>
      <c r="O73" s="43">
        <v>1</v>
      </c>
      <c r="P73" s="43">
        <v>2</v>
      </c>
      <c r="Q73" s="47">
        <f t="shared" si="2"/>
        <v>1</v>
      </c>
      <c r="R73" s="47">
        <f t="shared" si="3"/>
        <v>4</v>
      </c>
      <c r="S73" s="47">
        <f t="shared" si="4"/>
        <v>0</v>
      </c>
      <c r="T73" s="47">
        <v>0</v>
      </c>
      <c r="U73" s="47">
        <f t="shared" si="5"/>
        <v>5</v>
      </c>
    </row>
    <row r="74" spans="1:21" ht="14.4">
      <c r="A74" s="43">
        <f t="shared" si="0"/>
        <v>66</v>
      </c>
      <c r="B74" s="48" t="s">
        <v>200</v>
      </c>
      <c r="C74" s="49">
        <v>24110411</v>
      </c>
      <c r="D74" s="23" t="s">
        <v>135</v>
      </c>
      <c r="E74" s="23">
        <f t="shared" si="1"/>
        <v>16.5</v>
      </c>
      <c r="F74" s="23">
        <v>1</v>
      </c>
      <c r="G74" s="43">
        <v>1</v>
      </c>
      <c r="H74" s="43">
        <v>1</v>
      </c>
      <c r="I74" s="43">
        <v>0.5</v>
      </c>
      <c r="J74" s="43">
        <v>0</v>
      </c>
      <c r="K74" s="43">
        <v>2.5</v>
      </c>
      <c r="L74" s="43">
        <v>2.5</v>
      </c>
      <c r="M74" s="43">
        <v>2</v>
      </c>
      <c r="N74" s="43">
        <v>1.5</v>
      </c>
      <c r="O74" s="43">
        <v>2.5</v>
      </c>
      <c r="P74" s="43">
        <v>2</v>
      </c>
      <c r="Q74" s="47">
        <f t="shared" si="2"/>
        <v>5.5</v>
      </c>
      <c r="R74" s="47">
        <f t="shared" si="3"/>
        <v>8.5</v>
      </c>
      <c r="S74" s="47">
        <f t="shared" si="4"/>
        <v>2.5</v>
      </c>
      <c r="T74" s="47">
        <v>0</v>
      </c>
      <c r="U74" s="47">
        <f t="shared" si="5"/>
        <v>16.5</v>
      </c>
    </row>
    <row r="75" spans="1:21" ht="14.4">
      <c r="A75" s="43">
        <f t="shared" si="0"/>
        <v>67</v>
      </c>
      <c r="B75" s="48" t="s">
        <v>201</v>
      </c>
      <c r="C75" s="49">
        <v>24110412</v>
      </c>
      <c r="D75" s="23" t="s">
        <v>135</v>
      </c>
      <c r="E75" s="23">
        <f t="shared" si="1"/>
        <v>19</v>
      </c>
      <c r="F75" s="23">
        <v>1</v>
      </c>
      <c r="G75" s="43">
        <v>1</v>
      </c>
      <c r="H75" s="43">
        <v>1</v>
      </c>
      <c r="I75" s="43">
        <v>1</v>
      </c>
      <c r="J75" s="43">
        <v>0</v>
      </c>
      <c r="K75" s="43">
        <v>2.5</v>
      </c>
      <c r="L75" s="43">
        <v>2.5</v>
      </c>
      <c r="M75" s="43">
        <v>2.5</v>
      </c>
      <c r="N75" s="43">
        <v>2.5</v>
      </c>
      <c r="O75" s="43">
        <v>2.5</v>
      </c>
      <c r="P75" s="43">
        <v>2.5</v>
      </c>
      <c r="Q75" s="47">
        <f t="shared" si="2"/>
        <v>7</v>
      </c>
      <c r="R75" s="47">
        <f t="shared" si="3"/>
        <v>9.5</v>
      </c>
      <c r="S75" s="47">
        <f t="shared" si="4"/>
        <v>2.5</v>
      </c>
      <c r="T75" s="47">
        <v>0</v>
      </c>
      <c r="U75" s="47">
        <f t="shared" si="5"/>
        <v>19</v>
      </c>
    </row>
    <row r="76" spans="1:21" ht="14.4">
      <c r="A76" s="43">
        <f t="shared" si="0"/>
        <v>68</v>
      </c>
      <c r="B76" s="48" t="s">
        <v>202</v>
      </c>
      <c r="C76" s="23">
        <v>24110413</v>
      </c>
      <c r="D76" s="23" t="s">
        <v>135</v>
      </c>
      <c r="E76" s="23">
        <f t="shared" si="1"/>
        <v>0</v>
      </c>
      <c r="F76" s="2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7">
        <f t="shared" si="2"/>
        <v>0</v>
      </c>
      <c r="R76" s="47">
        <f t="shared" si="3"/>
        <v>0</v>
      </c>
      <c r="S76" s="47">
        <f t="shared" si="4"/>
        <v>0</v>
      </c>
      <c r="T76" s="47">
        <v>0</v>
      </c>
      <c r="U76" s="47">
        <f t="shared" si="5"/>
        <v>0</v>
      </c>
    </row>
    <row r="77" spans="1:21" ht="14.4">
      <c r="A77" s="43">
        <f t="shared" si="0"/>
        <v>69</v>
      </c>
      <c r="B77" s="48" t="s">
        <v>203</v>
      </c>
      <c r="C77" s="23">
        <v>24110414</v>
      </c>
      <c r="D77" s="23" t="s">
        <v>135</v>
      </c>
      <c r="E77" s="23">
        <f t="shared" si="1"/>
        <v>5</v>
      </c>
      <c r="F77" s="23">
        <v>0.5</v>
      </c>
      <c r="G77" s="43">
        <v>0.5</v>
      </c>
      <c r="H77" s="43">
        <v>0</v>
      </c>
      <c r="I77" s="43">
        <v>0</v>
      </c>
      <c r="J77" s="43">
        <v>0</v>
      </c>
      <c r="K77" s="43">
        <v>0</v>
      </c>
      <c r="L77" s="43">
        <v>1</v>
      </c>
      <c r="M77" s="43">
        <v>1</v>
      </c>
      <c r="N77" s="43">
        <v>1</v>
      </c>
      <c r="O77" s="43">
        <v>0</v>
      </c>
      <c r="P77" s="43">
        <v>1</v>
      </c>
      <c r="Q77" s="47">
        <f t="shared" si="2"/>
        <v>1.5</v>
      </c>
      <c r="R77" s="47">
        <f t="shared" si="3"/>
        <v>2.5</v>
      </c>
      <c r="S77" s="47">
        <f t="shared" si="4"/>
        <v>1</v>
      </c>
      <c r="T77" s="47">
        <v>0</v>
      </c>
      <c r="U77" s="47">
        <f t="shared" si="5"/>
        <v>5</v>
      </c>
    </row>
    <row r="78" spans="1:21" ht="14.4">
      <c r="A78" s="43">
        <f t="shared" si="0"/>
        <v>70</v>
      </c>
      <c r="B78" s="48" t="s">
        <v>204</v>
      </c>
      <c r="C78" s="23">
        <v>24110415</v>
      </c>
      <c r="D78" s="23" t="s">
        <v>135</v>
      </c>
      <c r="E78" s="23">
        <f t="shared" si="1"/>
        <v>10</v>
      </c>
      <c r="F78" s="23">
        <v>1</v>
      </c>
      <c r="G78" s="43">
        <v>1</v>
      </c>
      <c r="H78" s="43">
        <v>1</v>
      </c>
      <c r="I78" s="43">
        <v>0.5</v>
      </c>
      <c r="J78" s="43">
        <v>0</v>
      </c>
      <c r="K78" s="43">
        <v>1</v>
      </c>
      <c r="L78" s="43">
        <v>2.5</v>
      </c>
      <c r="M78" s="43">
        <v>1.5</v>
      </c>
      <c r="N78" s="43">
        <v>0</v>
      </c>
      <c r="O78" s="43">
        <v>0</v>
      </c>
      <c r="P78" s="43">
        <v>1.5</v>
      </c>
      <c r="Q78" s="47">
        <f t="shared" si="2"/>
        <v>2.5</v>
      </c>
      <c r="R78" s="47">
        <f t="shared" si="3"/>
        <v>5</v>
      </c>
      <c r="S78" s="47">
        <f t="shared" si="4"/>
        <v>2.5</v>
      </c>
      <c r="T78" s="47">
        <v>0</v>
      </c>
      <c r="U78" s="47">
        <f t="shared" si="5"/>
        <v>10</v>
      </c>
    </row>
    <row r="79" spans="1:21" ht="14.4">
      <c r="A79" s="43">
        <f t="shared" si="0"/>
        <v>71</v>
      </c>
      <c r="B79" s="48" t="s">
        <v>205</v>
      </c>
      <c r="C79" s="23">
        <v>24110416</v>
      </c>
      <c r="D79" s="23" t="s">
        <v>135</v>
      </c>
      <c r="E79" s="23">
        <f t="shared" si="1"/>
        <v>16</v>
      </c>
      <c r="F79" s="23">
        <v>1</v>
      </c>
      <c r="G79" s="43">
        <v>1</v>
      </c>
      <c r="H79" s="43">
        <v>1</v>
      </c>
      <c r="I79" s="43">
        <v>1</v>
      </c>
      <c r="J79" s="43">
        <v>1</v>
      </c>
      <c r="K79" s="43">
        <v>2.5</v>
      </c>
      <c r="L79" s="43">
        <v>1</v>
      </c>
      <c r="M79" s="43">
        <v>1.5</v>
      </c>
      <c r="N79" s="43">
        <v>2</v>
      </c>
      <c r="O79" s="43">
        <v>2.5</v>
      </c>
      <c r="P79" s="43">
        <v>1.5</v>
      </c>
      <c r="Q79" s="47">
        <f t="shared" si="2"/>
        <v>6.5</v>
      </c>
      <c r="R79" s="47">
        <f t="shared" si="3"/>
        <v>8.5</v>
      </c>
      <c r="S79" s="47">
        <f t="shared" si="4"/>
        <v>1</v>
      </c>
      <c r="T79" s="47">
        <v>0</v>
      </c>
      <c r="U79" s="47">
        <f t="shared" si="5"/>
        <v>16</v>
      </c>
    </row>
    <row r="80" spans="1:21" ht="14.4">
      <c r="A80" s="43">
        <f t="shared" si="0"/>
        <v>72</v>
      </c>
      <c r="B80" s="48" t="s">
        <v>206</v>
      </c>
      <c r="C80" s="23">
        <v>24110417</v>
      </c>
      <c r="D80" s="23" t="s">
        <v>135</v>
      </c>
      <c r="E80" s="23">
        <f t="shared" si="1"/>
        <v>15.5</v>
      </c>
      <c r="F80" s="23">
        <v>1</v>
      </c>
      <c r="G80" s="43">
        <v>1</v>
      </c>
      <c r="H80" s="43">
        <v>1</v>
      </c>
      <c r="I80" s="43">
        <v>1</v>
      </c>
      <c r="J80" s="43">
        <v>0</v>
      </c>
      <c r="K80" s="43">
        <v>2.5</v>
      </c>
      <c r="L80" s="43">
        <v>1</v>
      </c>
      <c r="M80" s="43">
        <v>2.5</v>
      </c>
      <c r="N80" s="43">
        <v>1.5</v>
      </c>
      <c r="O80" s="43">
        <v>2.5</v>
      </c>
      <c r="P80" s="43">
        <v>1.5</v>
      </c>
      <c r="Q80" s="47">
        <f t="shared" si="2"/>
        <v>6</v>
      </c>
      <c r="R80" s="47">
        <f t="shared" si="3"/>
        <v>8.5</v>
      </c>
      <c r="S80" s="47">
        <f t="shared" si="4"/>
        <v>1</v>
      </c>
      <c r="T80" s="47">
        <v>0</v>
      </c>
      <c r="U80" s="47">
        <f t="shared" si="5"/>
        <v>15.5</v>
      </c>
    </row>
    <row r="81" spans="1:22" ht="14.4">
      <c r="A81" s="43">
        <f t="shared" si="0"/>
        <v>73</v>
      </c>
      <c r="B81" s="48" t="s">
        <v>207</v>
      </c>
      <c r="C81" s="23">
        <v>24110982</v>
      </c>
      <c r="D81" s="23" t="s">
        <v>135</v>
      </c>
      <c r="E81" s="23">
        <f t="shared" si="1"/>
        <v>16</v>
      </c>
      <c r="F81" s="23">
        <v>1</v>
      </c>
      <c r="G81" s="43">
        <v>1</v>
      </c>
      <c r="H81" s="43">
        <v>1</v>
      </c>
      <c r="I81" s="43">
        <v>0.5</v>
      </c>
      <c r="J81" s="43">
        <v>0</v>
      </c>
      <c r="K81" s="43">
        <v>2.5</v>
      </c>
      <c r="L81" s="43">
        <v>2.5</v>
      </c>
      <c r="M81" s="43">
        <v>2</v>
      </c>
      <c r="N81" s="43">
        <v>2</v>
      </c>
      <c r="O81" s="43">
        <v>2</v>
      </c>
      <c r="P81" s="43">
        <v>1.5</v>
      </c>
      <c r="Q81" s="47">
        <f t="shared" si="2"/>
        <v>6</v>
      </c>
      <c r="R81" s="47">
        <f t="shared" si="3"/>
        <v>7.5</v>
      </c>
      <c r="S81" s="47">
        <f t="shared" si="4"/>
        <v>2.5</v>
      </c>
      <c r="T81" s="47">
        <v>0</v>
      </c>
      <c r="U81" s="47">
        <f t="shared" si="5"/>
        <v>16</v>
      </c>
    </row>
    <row r="82" spans="1:22" ht="14.4">
      <c r="A82" s="43">
        <f t="shared" si="0"/>
        <v>74</v>
      </c>
      <c r="B82" s="50" t="s">
        <v>208</v>
      </c>
      <c r="C82" s="23">
        <v>24110808</v>
      </c>
      <c r="D82" s="23" t="s">
        <v>135</v>
      </c>
      <c r="E82" s="23">
        <f t="shared" si="1"/>
        <v>14</v>
      </c>
      <c r="F82" s="23">
        <v>1</v>
      </c>
      <c r="G82" s="43">
        <v>1</v>
      </c>
      <c r="H82" s="43">
        <v>0.5</v>
      </c>
      <c r="I82" s="43">
        <v>1</v>
      </c>
      <c r="J82" s="43">
        <v>0.5</v>
      </c>
      <c r="K82" s="43">
        <v>1.5</v>
      </c>
      <c r="L82" s="43">
        <v>2.5</v>
      </c>
      <c r="M82" s="43">
        <v>1.5</v>
      </c>
      <c r="N82" s="43">
        <v>1</v>
      </c>
      <c r="O82" s="43">
        <v>1</v>
      </c>
      <c r="P82" s="43">
        <v>2.5</v>
      </c>
      <c r="Q82" s="47">
        <f t="shared" si="2"/>
        <v>4.5</v>
      </c>
      <c r="R82" s="47">
        <f t="shared" si="3"/>
        <v>7</v>
      </c>
      <c r="S82" s="47">
        <f t="shared" si="4"/>
        <v>2.5</v>
      </c>
      <c r="T82" s="47">
        <v>0</v>
      </c>
      <c r="U82" s="47">
        <f t="shared" si="5"/>
        <v>14</v>
      </c>
    </row>
    <row r="83" spans="1:22" ht="14.4">
      <c r="A83" s="43">
        <f t="shared" si="0"/>
        <v>75</v>
      </c>
      <c r="B83" s="50" t="s">
        <v>209</v>
      </c>
      <c r="C83" s="23">
        <v>24111196</v>
      </c>
      <c r="D83" s="23" t="s">
        <v>135</v>
      </c>
      <c r="E83" s="23">
        <f t="shared" si="1"/>
        <v>16.5</v>
      </c>
      <c r="F83" s="23">
        <v>1</v>
      </c>
      <c r="G83" s="43">
        <v>1</v>
      </c>
      <c r="H83" s="43">
        <v>1</v>
      </c>
      <c r="I83" s="43">
        <v>0.5</v>
      </c>
      <c r="J83" s="43">
        <v>0.5</v>
      </c>
      <c r="K83" s="43">
        <v>2.5</v>
      </c>
      <c r="L83" s="43">
        <v>2.5</v>
      </c>
      <c r="M83" s="43">
        <v>1.5</v>
      </c>
      <c r="N83" s="43">
        <v>2.5</v>
      </c>
      <c r="O83" s="43">
        <v>1.5</v>
      </c>
      <c r="P83" s="43">
        <v>2</v>
      </c>
      <c r="Q83" s="47">
        <f t="shared" si="2"/>
        <v>6.5</v>
      </c>
      <c r="R83" s="47">
        <f t="shared" si="3"/>
        <v>7.5</v>
      </c>
      <c r="S83" s="47">
        <f t="shared" si="4"/>
        <v>2.5</v>
      </c>
      <c r="T83" s="47">
        <v>0</v>
      </c>
      <c r="U83" s="47">
        <f t="shared" si="5"/>
        <v>16.5</v>
      </c>
    </row>
    <row r="84" spans="1:22" ht="14.4">
      <c r="A84" s="43">
        <f t="shared" si="0"/>
        <v>76</v>
      </c>
      <c r="B84" s="50" t="s">
        <v>210</v>
      </c>
      <c r="C84" s="23">
        <v>24110575</v>
      </c>
      <c r="D84" s="23" t="s">
        <v>135</v>
      </c>
      <c r="E84" s="23">
        <f t="shared" si="1"/>
        <v>19</v>
      </c>
      <c r="F84" s="23">
        <v>1</v>
      </c>
      <c r="G84" s="43">
        <v>1</v>
      </c>
      <c r="H84" s="43">
        <v>1</v>
      </c>
      <c r="I84" s="43">
        <v>1</v>
      </c>
      <c r="J84" s="43">
        <v>1</v>
      </c>
      <c r="K84" s="43">
        <v>2.5</v>
      </c>
      <c r="L84" s="43">
        <v>2.5</v>
      </c>
      <c r="M84" s="43">
        <v>2.5</v>
      </c>
      <c r="N84" s="43">
        <v>2.5</v>
      </c>
      <c r="O84" s="43">
        <v>2.5</v>
      </c>
      <c r="P84" s="43">
        <v>1.5</v>
      </c>
      <c r="Q84" s="47">
        <f t="shared" si="2"/>
        <v>7</v>
      </c>
      <c r="R84" s="47">
        <f t="shared" si="3"/>
        <v>9.5</v>
      </c>
      <c r="S84" s="47">
        <f t="shared" si="4"/>
        <v>2.5</v>
      </c>
      <c r="T84" s="47">
        <v>0</v>
      </c>
      <c r="U84" s="47">
        <f t="shared" si="5"/>
        <v>19</v>
      </c>
    </row>
    <row r="85" spans="1:22" ht="14.4">
      <c r="A85" s="43">
        <f t="shared" si="0"/>
        <v>77</v>
      </c>
      <c r="B85" s="50" t="s">
        <v>211</v>
      </c>
      <c r="C85" s="23">
        <v>24110259</v>
      </c>
      <c r="D85" s="23" t="s">
        <v>135</v>
      </c>
      <c r="E85" s="23">
        <f t="shared" si="1"/>
        <v>17</v>
      </c>
      <c r="F85" s="23">
        <v>1</v>
      </c>
      <c r="G85" s="43">
        <v>1</v>
      </c>
      <c r="H85" s="43">
        <v>0</v>
      </c>
      <c r="I85" s="43">
        <v>1</v>
      </c>
      <c r="J85" s="43">
        <v>0</v>
      </c>
      <c r="K85" s="43">
        <v>2.5</v>
      </c>
      <c r="L85" s="43">
        <v>2.5</v>
      </c>
      <c r="M85" s="43">
        <v>2.5</v>
      </c>
      <c r="N85" s="43">
        <v>2.5</v>
      </c>
      <c r="O85" s="43">
        <v>2</v>
      </c>
      <c r="P85" s="43">
        <v>2</v>
      </c>
      <c r="Q85" s="47">
        <f t="shared" si="2"/>
        <v>7</v>
      </c>
      <c r="R85" s="47">
        <f t="shared" si="3"/>
        <v>7.5</v>
      </c>
      <c r="S85" s="47">
        <f t="shared" si="4"/>
        <v>2.5</v>
      </c>
      <c r="T85" s="47">
        <v>0</v>
      </c>
      <c r="U85" s="47">
        <f t="shared" si="5"/>
        <v>17</v>
      </c>
    </row>
    <row r="86" spans="1:22" ht="14.4">
      <c r="A86" s="43">
        <f t="shared" si="0"/>
        <v>78</v>
      </c>
      <c r="B86" s="50" t="s">
        <v>212</v>
      </c>
      <c r="C86" s="23">
        <v>24110618</v>
      </c>
      <c r="D86" s="23" t="s">
        <v>135</v>
      </c>
      <c r="E86" s="23">
        <f t="shared" si="1"/>
        <v>13</v>
      </c>
      <c r="F86" s="23">
        <v>1</v>
      </c>
      <c r="G86" s="43">
        <v>1</v>
      </c>
      <c r="H86" s="43">
        <v>1</v>
      </c>
      <c r="I86" s="43">
        <v>1</v>
      </c>
      <c r="J86" s="43">
        <v>1</v>
      </c>
      <c r="K86" s="43">
        <v>1</v>
      </c>
      <c r="L86" s="43">
        <v>0</v>
      </c>
      <c r="M86" s="43">
        <v>2.5</v>
      </c>
      <c r="N86" s="43">
        <v>1.5</v>
      </c>
      <c r="O86" s="43">
        <v>1.5</v>
      </c>
      <c r="P86" s="43">
        <v>1.5</v>
      </c>
      <c r="Q86" s="47">
        <f t="shared" si="2"/>
        <v>4.5</v>
      </c>
      <c r="R86" s="47">
        <f t="shared" si="3"/>
        <v>8.5</v>
      </c>
      <c r="S86" s="47">
        <f t="shared" si="4"/>
        <v>0</v>
      </c>
      <c r="T86" s="47">
        <v>0</v>
      </c>
      <c r="U86" s="47">
        <f t="shared" si="5"/>
        <v>13</v>
      </c>
    </row>
    <row r="87" spans="1:22" ht="14.4">
      <c r="A87" s="43">
        <f t="shared" si="0"/>
        <v>79</v>
      </c>
      <c r="B87" s="50" t="s">
        <v>213</v>
      </c>
      <c r="C87" s="23">
        <v>25120038</v>
      </c>
      <c r="D87" s="23" t="s">
        <v>135</v>
      </c>
      <c r="E87" s="23">
        <f t="shared" si="1"/>
        <v>3.5</v>
      </c>
      <c r="F87" s="23">
        <v>1</v>
      </c>
      <c r="G87" s="43">
        <v>0</v>
      </c>
      <c r="H87" s="43">
        <v>0</v>
      </c>
      <c r="I87" s="43">
        <v>0</v>
      </c>
      <c r="J87" s="43">
        <v>0</v>
      </c>
      <c r="K87" s="43">
        <v>1.5</v>
      </c>
      <c r="L87" s="43">
        <v>1</v>
      </c>
      <c r="M87" s="43">
        <v>0</v>
      </c>
      <c r="N87" s="43">
        <v>0</v>
      </c>
      <c r="O87" s="43">
        <v>0</v>
      </c>
      <c r="P87" s="43">
        <v>0</v>
      </c>
      <c r="Q87" s="47">
        <f t="shared" si="2"/>
        <v>2.5</v>
      </c>
      <c r="R87" s="47">
        <f t="shared" si="3"/>
        <v>0</v>
      </c>
      <c r="S87" s="47">
        <f t="shared" si="4"/>
        <v>1</v>
      </c>
      <c r="T87" s="47">
        <v>0</v>
      </c>
      <c r="U87" s="47">
        <f t="shared" si="5"/>
        <v>3.5</v>
      </c>
    </row>
    <row r="88" spans="1:22" ht="14.4">
      <c r="A88" s="43">
        <f t="shared" si="0"/>
        <v>80</v>
      </c>
      <c r="B88" s="50" t="s">
        <v>214</v>
      </c>
      <c r="C88" s="23">
        <v>25120039</v>
      </c>
      <c r="D88" s="23" t="s">
        <v>135</v>
      </c>
      <c r="E88" s="23">
        <f t="shared" si="1"/>
        <v>3.5</v>
      </c>
      <c r="F88" s="23">
        <v>1</v>
      </c>
      <c r="G88" s="43">
        <v>0.5</v>
      </c>
      <c r="H88" s="43">
        <v>0</v>
      </c>
      <c r="I88" s="43">
        <v>0</v>
      </c>
      <c r="J88" s="43">
        <v>0</v>
      </c>
      <c r="K88" s="43">
        <v>0</v>
      </c>
      <c r="L88" s="43">
        <v>1</v>
      </c>
      <c r="M88" s="43">
        <v>1</v>
      </c>
      <c r="N88" s="43">
        <v>0</v>
      </c>
      <c r="O88" s="43">
        <v>0</v>
      </c>
      <c r="P88" s="43">
        <v>0</v>
      </c>
      <c r="Q88" s="47">
        <f t="shared" si="2"/>
        <v>1</v>
      </c>
      <c r="R88" s="47">
        <f t="shared" si="3"/>
        <v>1.5</v>
      </c>
      <c r="S88" s="47">
        <f t="shared" si="4"/>
        <v>1</v>
      </c>
      <c r="T88" s="47">
        <v>0</v>
      </c>
      <c r="U88" s="47">
        <f t="shared" si="5"/>
        <v>3.5</v>
      </c>
    </row>
    <row r="89" spans="1:22" ht="14.4">
      <c r="A89" s="43">
        <f t="shared" si="0"/>
        <v>81</v>
      </c>
      <c r="B89" s="50" t="s">
        <v>215</v>
      </c>
      <c r="C89" s="23">
        <v>25120040</v>
      </c>
      <c r="D89" s="23" t="s">
        <v>135</v>
      </c>
      <c r="E89" s="23">
        <f t="shared" si="1"/>
        <v>4</v>
      </c>
      <c r="F89" s="23">
        <v>1</v>
      </c>
      <c r="G89" s="43">
        <v>1</v>
      </c>
      <c r="H89" s="43">
        <v>1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1</v>
      </c>
      <c r="Q89" s="47">
        <f t="shared" si="2"/>
        <v>1</v>
      </c>
      <c r="R89" s="47">
        <f t="shared" si="3"/>
        <v>3</v>
      </c>
      <c r="S89" s="47">
        <f t="shared" si="4"/>
        <v>0</v>
      </c>
      <c r="T89" s="47">
        <v>0</v>
      </c>
      <c r="U89" s="47">
        <f t="shared" si="5"/>
        <v>4</v>
      </c>
    </row>
    <row r="90" spans="1:22" ht="14.4">
      <c r="A90" s="43">
        <f t="shared" si="0"/>
        <v>82</v>
      </c>
      <c r="B90" s="50" t="s">
        <v>216</v>
      </c>
      <c r="C90" s="23">
        <v>25120041</v>
      </c>
      <c r="D90" s="23" t="s">
        <v>135</v>
      </c>
      <c r="E90" s="23">
        <f t="shared" si="1"/>
        <v>3</v>
      </c>
      <c r="F90" s="2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0.5</v>
      </c>
      <c r="N90" s="43">
        <v>1</v>
      </c>
      <c r="O90" s="43">
        <v>1.5</v>
      </c>
      <c r="P90" s="43">
        <v>0</v>
      </c>
      <c r="Q90" s="47">
        <f t="shared" si="2"/>
        <v>1</v>
      </c>
      <c r="R90" s="47">
        <f t="shared" si="3"/>
        <v>2</v>
      </c>
      <c r="S90" s="47">
        <f t="shared" si="4"/>
        <v>0</v>
      </c>
      <c r="T90" s="47">
        <v>0</v>
      </c>
      <c r="U90" s="47">
        <f t="shared" si="5"/>
        <v>3</v>
      </c>
    </row>
    <row r="91" spans="1:22" ht="14.4">
      <c r="A91" s="43">
        <f t="shared" si="0"/>
        <v>83</v>
      </c>
      <c r="B91" s="50" t="s">
        <v>217</v>
      </c>
      <c r="C91" s="23">
        <v>25120042</v>
      </c>
      <c r="D91" s="23" t="s">
        <v>135</v>
      </c>
      <c r="E91" s="23">
        <f t="shared" si="1"/>
        <v>17</v>
      </c>
      <c r="F91" s="23">
        <v>1</v>
      </c>
      <c r="G91" s="43">
        <v>1</v>
      </c>
      <c r="H91" s="43">
        <v>1</v>
      </c>
      <c r="I91" s="43">
        <v>1</v>
      </c>
      <c r="J91" s="43">
        <v>0</v>
      </c>
      <c r="K91" s="43">
        <v>2</v>
      </c>
      <c r="L91" s="43">
        <v>2.5</v>
      </c>
      <c r="M91" s="43">
        <v>2</v>
      </c>
      <c r="N91" s="43">
        <v>1.5</v>
      </c>
      <c r="O91" s="43">
        <v>2.5</v>
      </c>
      <c r="P91" s="43">
        <v>2.5</v>
      </c>
      <c r="Q91" s="47">
        <f t="shared" si="2"/>
        <v>5.5</v>
      </c>
      <c r="R91" s="47">
        <f t="shared" si="3"/>
        <v>9</v>
      </c>
      <c r="S91" s="47">
        <f t="shared" si="4"/>
        <v>2.5</v>
      </c>
      <c r="T91" s="47">
        <v>0</v>
      </c>
      <c r="U91" s="47">
        <f t="shared" si="5"/>
        <v>17</v>
      </c>
    </row>
    <row r="92" spans="1:22" ht="14.4">
      <c r="A92" s="43">
        <f t="shared" si="0"/>
        <v>84</v>
      </c>
      <c r="B92" s="50" t="s">
        <v>218</v>
      </c>
      <c r="C92" s="23">
        <v>25120043</v>
      </c>
      <c r="D92" s="23" t="s">
        <v>135</v>
      </c>
      <c r="E92" s="23">
        <f t="shared" si="1"/>
        <v>16</v>
      </c>
      <c r="F92" s="23">
        <v>1</v>
      </c>
      <c r="G92" s="43">
        <v>1</v>
      </c>
      <c r="H92" s="43">
        <v>1</v>
      </c>
      <c r="I92" s="43">
        <v>1</v>
      </c>
      <c r="J92" s="43">
        <v>0</v>
      </c>
      <c r="K92" s="43">
        <v>2</v>
      </c>
      <c r="L92" s="43">
        <v>2.5</v>
      </c>
      <c r="M92" s="43">
        <v>2.5</v>
      </c>
      <c r="N92" s="43">
        <v>1.5</v>
      </c>
      <c r="O92" s="43">
        <v>1.5</v>
      </c>
      <c r="P92" s="43">
        <v>2</v>
      </c>
      <c r="Q92" s="47">
        <f t="shared" si="2"/>
        <v>5.5</v>
      </c>
      <c r="R92" s="47">
        <f t="shared" si="3"/>
        <v>8</v>
      </c>
      <c r="S92" s="47">
        <f t="shared" si="4"/>
        <v>2.5</v>
      </c>
      <c r="T92" s="47">
        <v>0</v>
      </c>
      <c r="U92" s="47">
        <f t="shared" si="5"/>
        <v>16</v>
      </c>
    </row>
    <row r="93" spans="1:22" ht="14.4">
      <c r="A93" s="43">
        <f t="shared" si="0"/>
        <v>85</v>
      </c>
      <c r="B93" s="50" t="s">
        <v>154</v>
      </c>
      <c r="C93" s="23">
        <v>25120044</v>
      </c>
      <c r="D93" s="23" t="s">
        <v>135</v>
      </c>
      <c r="E93" s="23">
        <f t="shared" si="1"/>
        <v>5</v>
      </c>
      <c r="F93" s="23">
        <v>0.5</v>
      </c>
      <c r="G93" s="43">
        <v>0.5</v>
      </c>
      <c r="H93" s="43">
        <v>0</v>
      </c>
      <c r="I93" s="43">
        <v>0</v>
      </c>
      <c r="J93" s="43">
        <v>0</v>
      </c>
      <c r="K93" s="43">
        <v>0</v>
      </c>
      <c r="L93" s="43">
        <v>1</v>
      </c>
      <c r="M93" s="43">
        <v>1.5</v>
      </c>
      <c r="N93" s="43">
        <v>1.5</v>
      </c>
      <c r="O93" s="43">
        <v>0</v>
      </c>
      <c r="P93" s="43">
        <v>0</v>
      </c>
      <c r="Q93" s="47">
        <f t="shared" si="2"/>
        <v>2</v>
      </c>
      <c r="R93" s="47">
        <f t="shared" si="3"/>
        <v>2</v>
      </c>
      <c r="S93" s="47">
        <f t="shared" si="4"/>
        <v>1</v>
      </c>
      <c r="T93" s="47">
        <v>0</v>
      </c>
      <c r="U93" s="47">
        <f t="shared" si="5"/>
        <v>5</v>
      </c>
    </row>
    <row r="94" spans="1:22" ht="13.8">
      <c r="A94" s="51">
        <v>86</v>
      </c>
      <c r="B94" s="52" t="s">
        <v>108</v>
      </c>
      <c r="C94" s="53">
        <v>24120036</v>
      </c>
      <c r="D94" s="54" t="s">
        <v>135</v>
      </c>
      <c r="E94" s="55">
        <f t="shared" si="1"/>
        <v>4</v>
      </c>
      <c r="F94" s="56">
        <v>1</v>
      </c>
      <c r="G94" s="56">
        <v>0</v>
      </c>
      <c r="H94" s="56">
        <v>0</v>
      </c>
      <c r="I94" s="56">
        <v>0.5</v>
      </c>
      <c r="J94" s="56">
        <v>1</v>
      </c>
      <c r="K94" s="56">
        <v>0</v>
      </c>
      <c r="L94" s="56">
        <v>0</v>
      </c>
      <c r="M94" s="56">
        <v>0</v>
      </c>
      <c r="N94" s="56">
        <v>0</v>
      </c>
      <c r="O94" s="56">
        <v>1</v>
      </c>
      <c r="P94" s="56">
        <v>0.5</v>
      </c>
      <c r="Q94" s="57">
        <f>F94+I94+K94+N94</f>
        <v>1.5</v>
      </c>
      <c r="R94" s="58">
        <f t="shared" si="3"/>
        <v>2.5</v>
      </c>
      <c r="S94" s="57">
        <f t="shared" si="4"/>
        <v>0</v>
      </c>
      <c r="T94" s="57">
        <v>0</v>
      </c>
      <c r="U94" s="47">
        <f t="shared" si="5"/>
        <v>4</v>
      </c>
      <c r="V94" s="59"/>
    </row>
    <row r="95" spans="1:22" ht="13.2">
      <c r="A95" s="39"/>
      <c r="C95" s="211"/>
      <c r="D95" s="39"/>
      <c r="E95" s="39"/>
      <c r="F95" s="213" t="s">
        <v>113</v>
      </c>
      <c r="G95" s="195"/>
      <c r="H95" s="195"/>
      <c r="I95" s="195"/>
      <c r="J95" s="195"/>
      <c r="K95" s="195"/>
      <c r="L95" s="195"/>
      <c r="M95" s="195"/>
      <c r="N95" s="195"/>
      <c r="O95" s="196"/>
      <c r="P95" s="43"/>
      <c r="Q95" s="43">
        <f>COUNTIF(Q9:Q94,"&gt;="&amp;0.5*Q8)</f>
        <v>60</v>
      </c>
      <c r="R95" s="43">
        <f t="shared" ref="R95:S95" si="6">COUNTIF(R9:R93,"&gt;="&amp;0.5*R8)</f>
        <v>53</v>
      </c>
      <c r="S95" s="43">
        <f t="shared" si="6"/>
        <v>61</v>
      </c>
      <c r="T95" s="43">
        <v>0</v>
      </c>
      <c r="U95" s="43">
        <f>COUNTIF(U9:U93,"&gt;="&amp;0.5*U8)</f>
        <v>65</v>
      </c>
    </row>
    <row r="96" spans="1:22" ht="13.2">
      <c r="A96" s="39"/>
      <c r="C96" s="212"/>
      <c r="D96" s="39"/>
      <c r="E96" s="39"/>
      <c r="F96" s="213" t="s">
        <v>114</v>
      </c>
      <c r="G96" s="195"/>
      <c r="H96" s="195"/>
      <c r="I96" s="195"/>
      <c r="J96" s="195"/>
      <c r="K96" s="195"/>
      <c r="L96" s="195"/>
      <c r="M96" s="195"/>
      <c r="N96" s="195"/>
      <c r="O96" s="196"/>
      <c r="P96" s="43"/>
      <c r="Q96" s="43">
        <f>(Q95/A93)*100</f>
        <v>70.588235294117652</v>
      </c>
      <c r="R96" s="43">
        <f>(R95/A94)*100</f>
        <v>61.627906976744185</v>
      </c>
      <c r="S96" s="43">
        <f>(S95/A94)*100</f>
        <v>70.930232558139537</v>
      </c>
      <c r="T96" s="43">
        <f>(T95/A94)*100</f>
        <v>0</v>
      </c>
      <c r="U96" s="43">
        <f>(U95/A94)*100</f>
        <v>75.581395348837205</v>
      </c>
    </row>
    <row r="97" spans="1:21" ht="13.8">
      <c r="A97" s="39"/>
      <c r="C97" s="60"/>
      <c r="D97" s="39"/>
      <c r="E97" s="39"/>
      <c r="F97" s="213" t="s">
        <v>115</v>
      </c>
      <c r="G97" s="195"/>
      <c r="H97" s="195"/>
      <c r="I97" s="195"/>
      <c r="J97" s="195"/>
      <c r="K97" s="195"/>
      <c r="L97" s="195"/>
      <c r="M97" s="195"/>
      <c r="N97" s="195"/>
      <c r="O97" s="196"/>
      <c r="P97" s="43"/>
      <c r="Q97" s="43">
        <f t="shared" ref="Q97:U97" si="7">IF(Q96&gt;=70, 3, IF(Q96&gt;=65, 2, IF(Q96&gt;=60, 1, 0)))</f>
        <v>3</v>
      </c>
      <c r="R97" s="43">
        <f t="shared" si="7"/>
        <v>1</v>
      </c>
      <c r="S97" s="43">
        <f t="shared" si="7"/>
        <v>3</v>
      </c>
      <c r="T97" s="43">
        <f t="shared" si="7"/>
        <v>0</v>
      </c>
      <c r="U97" s="47">
        <f t="shared" si="7"/>
        <v>3</v>
      </c>
    </row>
    <row r="98" spans="1:21" ht="13.8">
      <c r="A98" s="39"/>
      <c r="C98" s="60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</row>
    <row r="99" spans="1:21" ht="13.8">
      <c r="A99" s="39"/>
      <c r="C99" s="60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</row>
    <row r="100" spans="1:21" ht="13.8">
      <c r="A100" s="39"/>
      <c r="C100" s="60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</row>
    <row r="101" spans="1:21" ht="13.8">
      <c r="A101" s="39"/>
      <c r="C101" s="60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</row>
    <row r="102" spans="1:21" ht="13.8">
      <c r="A102" s="39"/>
      <c r="C102" s="60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</row>
    <row r="103" spans="1:21" ht="13.8">
      <c r="A103" s="39"/>
      <c r="C103" s="60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</row>
    <row r="104" spans="1:21" ht="13.8">
      <c r="A104" s="39"/>
      <c r="C104" s="60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</row>
    <row r="105" spans="1:21" ht="13.8">
      <c r="A105" s="39"/>
      <c r="C105" s="60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</row>
    <row r="106" spans="1:21" ht="13.8">
      <c r="A106" s="39"/>
      <c r="C106" s="60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</row>
    <row r="107" spans="1:21" ht="13.8">
      <c r="A107" s="39"/>
      <c r="C107" s="60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</row>
    <row r="108" spans="1:21" ht="13.8">
      <c r="A108" s="39"/>
      <c r="C108" s="60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</row>
    <row r="109" spans="1:21" ht="13.8">
      <c r="A109" s="39"/>
      <c r="C109" s="60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</row>
    <row r="110" spans="1:21" ht="13.8">
      <c r="A110" s="39"/>
      <c r="C110" s="60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</row>
    <row r="111" spans="1:21" ht="13.8">
      <c r="A111" s="39"/>
      <c r="C111" s="60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</row>
    <row r="112" spans="1:21" ht="13.8">
      <c r="A112" s="39"/>
      <c r="C112" s="60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</row>
    <row r="113" spans="1:21" ht="13.8">
      <c r="A113" s="39"/>
      <c r="C113" s="60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</row>
    <row r="114" spans="1:21" ht="13.8">
      <c r="A114" s="39"/>
      <c r="C114" s="60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</row>
    <row r="115" spans="1:21" ht="13.8">
      <c r="A115" s="39"/>
      <c r="C115" s="60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</row>
    <row r="116" spans="1:21" ht="13.8">
      <c r="A116" s="39"/>
      <c r="C116" s="60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</row>
    <row r="117" spans="1:21" ht="13.8">
      <c r="A117" s="39"/>
      <c r="C117" s="60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</row>
    <row r="118" spans="1:21" ht="13.8">
      <c r="A118" s="39"/>
      <c r="C118" s="60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</row>
    <row r="119" spans="1:21" ht="13.8">
      <c r="A119" s="39"/>
      <c r="C119" s="60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</row>
    <row r="120" spans="1:21" ht="13.8">
      <c r="A120" s="39"/>
      <c r="C120" s="60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</row>
    <row r="121" spans="1:21" ht="13.8">
      <c r="A121" s="39"/>
      <c r="C121" s="60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</row>
    <row r="122" spans="1:21" ht="13.8">
      <c r="A122" s="39"/>
      <c r="C122" s="60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</row>
    <row r="123" spans="1:21" ht="13.8">
      <c r="A123" s="39"/>
      <c r="C123" s="60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</row>
    <row r="124" spans="1:21" ht="13.8">
      <c r="A124" s="39"/>
      <c r="C124" s="60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</row>
    <row r="125" spans="1:21" ht="13.8">
      <c r="A125" s="39"/>
      <c r="C125" s="60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</row>
    <row r="126" spans="1:21" ht="13.8">
      <c r="A126" s="39"/>
      <c r="C126" s="60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</row>
    <row r="127" spans="1:21" ht="13.8">
      <c r="A127" s="39"/>
      <c r="C127" s="60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</row>
    <row r="128" spans="1:21" ht="13.8">
      <c r="A128" s="39"/>
      <c r="C128" s="60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</row>
    <row r="129" spans="1:21" ht="13.8">
      <c r="A129" s="39"/>
      <c r="C129" s="60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</row>
    <row r="130" spans="1:21" ht="13.8">
      <c r="A130" s="39"/>
      <c r="C130" s="60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</row>
    <row r="131" spans="1:21" ht="13.8">
      <c r="A131" s="39"/>
      <c r="C131" s="60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</row>
    <row r="132" spans="1:21" ht="13.8">
      <c r="A132" s="39"/>
      <c r="C132" s="60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</row>
    <row r="133" spans="1:21" ht="13.8">
      <c r="A133" s="39"/>
      <c r="C133" s="60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</row>
    <row r="134" spans="1:21" ht="13.8">
      <c r="A134" s="39"/>
      <c r="C134" s="60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</row>
    <row r="135" spans="1:21" ht="13.8">
      <c r="A135" s="39"/>
      <c r="C135" s="60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</row>
    <row r="136" spans="1:21" ht="13.8">
      <c r="A136" s="39"/>
      <c r="C136" s="60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</row>
    <row r="137" spans="1:21" ht="13.8">
      <c r="A137" s="39"/>
      <c r="C137" s="60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</row>
    <row r="138" spans="1:21" ht="13.8">
      <c r="A138" s="39"/>
      <c r="C138" s="60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</row>
    <row r="139" spans="1:21" ht="13.8">
      <c r="A139" s="39"/>
      <c r="C139" s="60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</row>
    <row r="140" spans="1:21" ht="13.8">
      <c r="A140" s="39"/>
      <c r="C140" s="60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</row>
    <row r="141" spans="1:21" ht="13.8">
      <c r="A141" s="39"/>
      <c r="C141" s="60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</row>
    <row r="142" spans="1:21" ht="13.8">
      <c r="A142" s="39"/>
      <c r="C142" s="60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</row>
    <row r="143" spans="1:21" ht="13.8">
      <c r="A143" s="39"/>
      <c r="C143" s="60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</row>
    <row r="144" spans="1:21" ht="13.8">
      <c r="A144" s="39"/>
      <c r="C144" s="60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</row>
    <row r="145" spans="1:21" ht="13.8">
      <c r="A145" s="39"/>
      <c r="C145" s="60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</row>
    <row r="146" spans="1:21" ht="13.8">
      <c r="A146" s="39"/>
      <c r="C146" s="60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</row>
    <row r="147" spans="1:21" ht="13.8">
      <c r="A147" s="39"/>
      <c r="C147" s="60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</row>
    <row r="148" spans="1:21" ht="13.8">
      <c r="A148" s="39"/>
      <c r="C148" s="60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</row>
    <row r="149" spans="1:21" ht="13.8">
      <c r="A149" s="39"/>
      <c r="C149" s="60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</row>
    <row r="150" spans="1:21" ht="13.8">
      <c r="A150" s="39"/>
      <c r="C150" s="60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</row>
    <row r="151" spans="1:21" ht="13.8">
      <c r="A151" s="39"/>
      <c r="C151" s="60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</row>
    <row r="152" spans="1:21" ht="13.8">
      <c r="A152" s="39"/>
      <c r="C152" s="60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</row>
    <row r="153" spans="1:21" ht="13.8">
      <c r="A153" s="39"/>
      <c r="C153" s="60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</row>
    <row r="154" spans="1:21" ht="13.8">
      <c r="A154" s="39"/>
      <c r="C154" s="60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</row>
    <row r="155" spans="1:21" ht="13.8">
      <c r="A155" s="39"/>
      <c r="C155" s="60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</row>
    <row r="156" spans="1:21" ht="13.8">
      <c r="A156" s="39"/>
      <c r="C156" s="60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</row>
    <row r="157" spans="1:21" ht="13.8">
      <c r="A157" s="39"/>
      <c r="C157" s="60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</row>
    <row r="158" spans="1:21" ht="13.8">
      <c r="A158" s="39"/>
      <c r="C158" s="60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</row>
    <row r="159" spans="1:21" ht="13.8">
      <c r="A159" s="39"/>
      <c r="C159" s="60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</row>
    <row r="160" spans="1:21" ht="13.8">
      <c r="A160" s="39"/>
      <c r="C160" s="60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</row>
    <row r="161" spans="1:21" ht="13.8">
      <c r="A161" s="39"/>
      <c r="C161" s="60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</row>
    <row r="162" spans="1:21" ht="13.8">
      <c r="A162" s="39"/>
      <c r="C162" s="60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</row>
    <row r="163" spans="1:21" ht="13.8">
      <c r="A163" s="39"/>
      <c r="C163" s="60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</row>
    <row r="164" spans="1:21" ht="13.8">
      <c r="A164" s="39"/>
      <c r="C164" s="60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</row>
    <row r="165" spans="1:21" ht="13.8">
      <c r="A165" s="39"/>
      <c r="C165" s="60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</row>
    <row r="166" spans="1:21" ht="13.8">
      <c r="A166" s="39"/>
      <c r="C166" s="60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</row>
    <row r="167" spans="1:21" ht="13.8">
      <c r="A167" s="39"/>
      <c r="C167" s="60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</row>
    <row r="168" spans="1:21" ht="13.8">
      <c r="A168" s="39"/>
      <c r="C168" s="60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</row>
    <row r="169" spans="1:21" ht="13.8">
      <c r="A169" s="39"/>
      <c r="C169" s="60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</row>
    <row r="170" spans="1:21" ht="13.8">
      <c r="A170" s="39"/>
      <c r="C170" s="60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</row>
    <row r="171" spans="1:21" ht="13.8">
      <c r="A171" s="39"/>
      <c r="C171" s="60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</row>
    <row r="172" spans="1:21" ht="13.8">
      <c r="A172" s="39"/>
      <c r="C172" s="60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</row>
    <row r="173" spans="1:21" ht="13.8">
      <c r="A173" s="39"/>
      <c r="C173" s="60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</row>
    <row r="174" spans="1:21" ht="13.8">
      <c r="A174" s="39"/>
      <c r="C174" s="60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</row>
    <row r="175" spans="1:21" ht="13.8">
      <c r="A175" s="39"/>
      <c r="C175" s="60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</row>
    <row r="176" spans="1:21" ht="13.8">
      <c r="A176" s="39"/>
      <c r="C176" s="60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</row>
    <row r="177" spans="1:21" ht="13.8">
      <c r="A177" s="39"/>
      <c r="C177" s="60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</row>
    <row r="178" spans="1:21" ht="13.8">
      <c r="A178" s="39"/>
      <c r="C178" s="60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</row>
    <row r="179" spans="1:21" ht="13.8">
      <c r="A179" s="39"/>
      <c r="C179" s="60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</row>
    <row r="180" spans="1:21" ht="13.8">
      <c r="A180" s="39"/>
      <c r="C180" s="60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</row>
    <row r="181" spans="1:21" ht="13.8">
      <c r="A181" s="39"/>
      <c r="C181" s="60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</row>
    <row r="182" spans="1:21" ht="13.8">
      <c r="A182" s="39"/>
      <c r="C182" s="60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</row>
    <row r="183" spans="1:21" ht="13.8">
      <c r="A183" s="39"/>
      <c r="C183" s="60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</row>
    <row r="184" spans="1:21" ht="13.8">
      <c r="A184" s="39"/>
      <c r="C184" s="60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</row>
    <row r="185" spans="1:21" ht="13.8">
      <c r="A185" s="39"/>
      <c r="C185" s="60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</row>
    <row r="186" spans="1:21" ht="13.8">
      <c r="A186" s="39"/>
      <c r="C186" s="60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</row>
    <row r="187" spans="1:21" ht="13.8">
      <c r="A187" s="39"/>
      <c r="C187" s="60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</row>
    <row r="188" spans="1:21" ht="13.8">
      <c r="A188" s="39"/>
      <c r="C188" s="60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</row>
    <row r="189" spans="1:21" ht="13.8">
      <c r="A189" s="39"/>
      <c r="C189" s="60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</row>
    <row r="190" spans="1:21" ht="13.8">
      <c r="A190" s="39"/>
      <c r="C190" s="60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</row>
    <row r="191" spans="1:21" ht="13.8">
      <c r="A191" s="39"/>
      <c r="C191" s="60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</row>
    <row r="192" spans="1:21" ht="13.8">
      <c r="A192" s="39"/>
      <c r="C192" s="60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</row>
    <row r="193" spans="1:21" ht="13.8">
      <c r="A193" s="39"/>
      <c r="C193" s="60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</row>
    <row r="194" spans="1:21" ht="13.8">
      <c r="A194" s="39"/>
      <c r="C194" s="60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</row>
    <row r="195" spans="1:21" ht="13.8">
      <c r="A195" s="39"/>
      <c r="C195" s="60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</row>
    <row r="196" spans="1:21" ht="13.8">
      <c r="A196" s="39"/>
      <c r="C196" s="60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</row>
    <row r="197" spans="1:21" ht="13.8">
      <c r="A197" s="39"/>
      <c r="C197" s="60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</row>
    <row r="198" spans="1:21" ht="13.8">
      <c r="A198" s="39"/>
      <c r="C198" s="60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</row>
    <row r="199" spans="1:21" ht="13.8">
      <c r="A199" s="39"/>
      <c r="C199" s="60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</row>
    <row r="200" spans="1:21" ht="13.8">
      <c r="A200" s="39"/>
      <c r="C200" s="60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</row>
    <row r="201" spans="1:21" ht="13.8">
      <c r="A201" s="39"/>
      <c r="C201" s="60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</row>
    <row r="202" spans="1:21" ht="13.8">
      <c r="A202" s="39"/>
      <c r="C202" s="60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</row>
    <row r="203" spans="1:21" ht="13.8">
      <c r="A203" s="39"/>
      <c r="C203" s="60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</row>
    <row r="204" spans="1:21" ht="13.8">
      <c r="A204" s="39"/>
      <c r="C204" s="60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</row>
    <row r="205" spans="1:21" ht="13.8">
      <c r="A205" s="39"/>
      <c r="C205" s="60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</row>
    <row r="206" spans="1:21" ht="13.8">
      <c r="A206" s="39"/>
      <c r="C206" s="60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</row>
    <row r="207" spans="1:21" ht="13.8">
      <c r="A207" s="39"/>
      <c r="C207" s="60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</row>
    <row r="208" spans="1:21" ht="13.8">
      <c r="A208" s="39"/>
      <c r="C208" s="60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</row>
    <row r="209" spans="1:21" ht="13.8">
      <c r="A209" s="39"/>
      <c r="C209" s="60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</row>
    <row r="210" spans="1:21" ht="13.8">
      <c r="A210" s="39"/>
      <c r="C210" s="60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</row>
    <row r="211" spans="1:21" ht="13.8">
      <c r="A211" s="39"/>
      <c r="C211" s="60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</row>
    <row r="212" spans="1:21" ht="13.8">
      <c r="A212" s="39"/>
      <c r="C212" s="60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</row>
    <row r="213" spans="1:21" ht="13.8">
      <c r="A213" s="39"/>
      <c r="C213" s="60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</row>
    <row r="214" spans="1:21" ht="13.8">
      <c r="A214" s="39"/>
      <c r="C214" s="60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</row>
    <row r="215" spans="1:21" ht="13.8">
      <c r="A215" s="39"/>
      <c r="C215" s="60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</row>
    <row r="216" spans="1:21" ht="13.8">
      <c r="A216" s="39"/>
      <c r="C216" s="60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</row>
    <row r="217" spans="1:21" ht="13.8">
      <c r="A217" s="39"/>
      <c r="C217" s="60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</row>
    <row r="218" spans="1:21" ht="13.8">
      <c r="A218" s="39"/>
      <c r="C218" s="60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</row>
    <row r="219" spans="1:21" ht="13.8">
      <c r="A219" s="39"/>
      <c r="C219" s="60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</row>
    <row r="220" spans="1:21" ht="13.8">
      <c r="A220" s="39"/>
      <c r="C220" s="60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</row>
    <row r="221" spans="1:21" ht="13.8">
      <c r="A221" s="39"/>
      <c r="C221" s="60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</row>
    <row r="222" spans="1:21" ht="13.8">
      <c r="A222" s="39"/>
      <c r="C222" s="60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</row>
    <row r="223" spans="1:21" ht="13.8">
      <c r="A223" s="39"/>
      <c r="C223" s="60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</row>
    <row r="224" spans="1:21" ht="13.8">
      <c r="A224" s="39"/>
      <c r="C224" s="60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</row>
    <row r="225" spans="1:21" ht="13.8">
      <c r="A225" s="39"/>
      <c r="C225" s="60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</row>
    <row r="226" spans="1:21" ht="13.8">
      <c r="A226" s="39"/>
      <c r="C226" s="60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</row>
    <row r="227" spans="1:21" ht="13.8">
      <c r="A227" s="39"/>
      <c r="C227" s="60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</row>
    <row r="228" spans="1:21" ht="13.8">
      <c r="A228" s="39"/>
      <c r="C228" s="60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</row>
    <row r="229" spans="1:21" ht="13.8">
      <c r="A229" s="39"/>
      <c r="C229" s="60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</row>
    <row r="230" spans="1:21" ht="13.8">
      <c r="A230" s="39"/>
      <c r="C230" s="60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</row>
    <row r="231" spans="1:21" ht="13.8">
      <c r="A231" s="39"/>
      <c r="C231" s="60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</row>
    <row r="232" spans="1:21" ht="13.8">
      <c r="A232" s="39"/>
      <c r="C232" s="60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</row>
    <row r="233" spans="1:21" ht="13.8">
      <c r="A233" s="39"/>
      <c r="C233" s="60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</row>
    <row r="234" spans="1:21" ht="13.8">
      <c r="A234" s="39"/>
      <c r="C234" s="60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</row>
    <row r="235" spans="1:21" ht="13.8">
      <c r="A235" s="39"/>
      <c r="C235" s="60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</row>
    <row r="236" spans="1:21" ht="13.8">
      <c r="A236" s="39"/>
      <c r="C236" s="60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</row>
    <row r="237" spans="1:21" ht="13.8">
      <c r="A237" s="39"/>
      <c r="C237" s="60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</row>
    <row r="238" spans="1:21" ht="13.8">
      <c r="A238" s="39"/>
      <c r="C238" s="60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</row>
    <row r="239" spans="1:21" ht="13.8">
      <c r="A239" s="39"/>
      <c r="C239" s="60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</row>
    <row r="240" spans="1:21" ht="13.8">
      <c r="A240" s="39"/>
      <c r="C240" s="60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</row>
    <row r="241" spans="1:21" ht="13.8">
      <c r="A241" s="39"/>
      <c r="C241" s="60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</row>
    <row r="242" spans="1:21" ht="13.8">
      <c r="A242" s="39"/>
      <c r="C242" s="60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</row>
    <row r="243" spans="1:21" ht="13.8">
      <c r="A243" s="39"/>
      <c r="C243" s="60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</row>
    <row r="244" spans="1:21" ht="13.8">
      <c r="A244" s="39"/>
      <c r="C244" s="60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</row>
    <row r="245" spans="1:21" ht="13.8">
      <c r="A245" s="39"/>
      <c r="C245" s="60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</row>
    <row r="246" spans="1:21" ht="13.8">
      <c r="A246" s="39"/>
      <c r="C246" s="60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</row>
    <row r="247" spans="1:21" ht="13.8">
      <c r="A247" s="39"/>
      <c r="C247" s="60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</row>
    <row r="248" spans="1:21" ht="13.8">
      <c r="A248" s="39"/>
      <c r="C248" s="60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</row>
    <row r="249" spans="1:21" ht="13.8">
      <c r="A249" s="39"/>
      <c r="C249" s="60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</row>
    <row r="250" spans="1:21" ht="13.8">
      <c r="A250" s="39"/>
      <c r="C250" s="60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</row>
    <row r="251" spans="1:21" ht="13.8">
      <c r="A251" s="39"/>
      <c r="C251" s="60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</row>
    <row r="252" spans="1:21" ht="13.8">
      <c r="A252" s="39"/>
      <c r="C252" s="60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</row>
    <row r="253" spans="1:21" ht="13.8">
      <c r="A253" s="39"/>
      <c r="C253" s="60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</row>
    <row r="254" spans="1:21" ht="13.8">
      <c r="A254" s="39"/>
      <c r="C254" s="60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</row>
    <row r="255" spans="1:21" ht="13.8">
      <c r="A255" s="39"/>
      <c r="C255" s="60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</row>
    <row r="256" spans="1:21" ht="13.8">
      <c r="A256" s="39"/>
      <c r="C256" s="60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</row>
    <row r="257" spans="1:21" ht="13.8">
      <c r="A257" s="39"/>
      <c r="C257" s="60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</row>
    <row r="258" spans="1:21" ht="13.8">
      <c r="A258" s="39"/>
      <c r="C258" s="60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</row>
    <row r="259" spans="1:21" ht="13.8">
      <c r="A259" s="39"/>
      <c r="C259" s="60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</row>
    <row r="260" spans="1:21" ht="13.8">
      <c r="A260" s="39"/>
      <c r="C260" s="60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</row>
    <row r="261" spans="1:21" ht="13.8">
      <c r="A261" s="39"/>
      <c r="C261" s="60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</row>
    <row r="262" spans="1:21" ht="13.8">
      <c r="A262" s="39"/>
      <c r="C262" s="60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</row>
    <row r="263" spans="1:21" ht="13.8">
      <c r="A263" s="39"/>
      <c r="C263" s="60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</row>
    <row r="264" spans="1:21" ht="13.8">
      <c r="A264" s="39"/>
      <c r="C264" s="60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</row>
    <row r="265" spans="1:21" ht="13.8">
      <c r="A265" s="39"/>
      <c r="C265" s="60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</row>
    <row r="266" spans="1:21" ht="13.8">
      <c r="A266" s="39"/>
      <c r="C266" s="60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</row>
    <row r="267" spans="1:21" ht="13.8">
      <c r="A267" s="39"/>
      <c r="C267" s="60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</row>
    <row r="268" spans="1:21" ht="13.8">
      <c r="A268" s="39"/>
      <c r="C268" s="60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</row>
    <row r="269" spans="1:21" ht="13.8">
      <c r="A269" s="39"/>
      <c r="C269" s="60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</row>
    <row r="270" spans="1:21" ht="13.8">
      <c r="A270" s="39"/>
      <c r="C270" s="60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</row>
    <row r="271" spans="1:21" ht="13.8">
      <c r="A271" s="39"/>
      <c r="C271" s="60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</row>
    <row r="272" spans="1:21" ht="13.8">
      <c r="A272" s="39"/>
      <c r="C272" s="60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</row>
    <row r="273" spans="1:21" ht="13.8">
      <c r="A273" s="39"/>
      <c r="C273" s="60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</row>
    <row r="274" spans="1:21" ht="13.8">
      <c r="A274" s="39"/>
      <c r="C274" s="60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</row>
    <row r="275" spans="1:21" ht="13.8">
      <c r="A275" s="39"/>
      <c r="C275" s="60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</row>
    <row r="276" spans="1:21" ht="13.8">
      <c r="A276" s="39"/>
      <c r="C276" s="60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</row>
    <row r="277" spans="1:21" ht="13.8">
      <c r="A277" s="39"/>
      <c r="C277" s="60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</row>
    <row r="278" spans="1:21" ht="13.8">
      <c r="A278" s="39"/>
      <c r="C278" s="60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</row>
    <row r="279" spans="1:21" ht="13.8">
      <c r="A279" s="39"/>
      <c r="C279" s="60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</row>
    <row r="280" spans="1:21" ht="13.8">
      <c r="A280" s="39"/>
      <c r="C280" s="60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</row>
    <row r="281" spans="1:21" ht="13.8">
      <c r="A281" s="39"/>
      <c r="C281" s="60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</row>
    <row r="282" spans="1:21" ht="13.8">
      <c r="A282" s="39"/>
      <c r="C282" s="60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</row>
    <row r="283" spans="1:21" ht="13.8">
      <c r="A283" s="39"/>
      <c r="C283" s="60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</row>
    <row r="284" spans="1:21" ht="13.8">
      <c r="A284" s="39"/>
      <c r="C284" s="60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</row>
    <row r="285" spans="1:21" ht="13.8">
      <c r="A285" s="39"/>
      <c r="C285" s="60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</row>
    <row r="286" spans="1:21" ht="13.8">
      <c r="A286" s="39"/>
      <c r="C286" s="60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</row>
    <row r="287" spans="1:21" ht="13.8">
      <c r="A287" s="39"/>
      <c r="C287" s="60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</row>
    <row r="288" spans="1:21" ht="13.8">
      <c r="A288" s="39"/>
      <c r="C288" s="60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</row>
    <row r="289" spans="1:21" ht="13.8">
      <c r="A289" s="39"/>
      <c r="C289" s="60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</row>
    <row r="290" spans="1:21" ht="13.8">
      <c r="A290" s="39"/>
      <c r="C290" s="60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</row>
    <row r="291" spans="1:21" ht="13.8">
      <c r="A291" s="39"/>
      <c r="C291" s="60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</row>
    <row r="292" spans="1:21" ht="13.8">
      <c r="A292" s="39"/>
      <c r="C292" s="60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</row>
    <row r="293" spans="1:21" ht="13.8">
      <c r="A293" s="39"/>
      <c r="C293" s="60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</row>
    <row r="294" spans="1:21" ht="13.8">
      <c r="A294" s="39"/>
      <c r="C294" s="60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</row>
    <row r="295" spans="1:21" ht="13.8">
      <c r="A295" s="39"/>
      <c r="C295" s="60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</row>
    <row r="296" spans="1:21" ht="13.8">
      <c r="A296" s="39"/>
      <c r="C296" s="60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</row>
    <row r="297" spans="1:21" ht="13.8">
      <c r="A297" s="39"/>
      <c r="C297" s="60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</row>
    <row r="298" spans="1:21" ht="13.8">
      <c r="A298" s="39"/>
      <c r="C298" s="60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</row>
    <row r="299" spans="1:21" ht="13.8">
      <c r="A299" s="39"/>
      <c r="C299" s="60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</row>
    <row r="300" spans="1:21" ht="13.8">
      <c r="A300" s="39"/>
      <c r="C300" s="60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</row>
    <row r="301" spans="1:21" ht="13.8">
      <c r="A301" s="39"/>
      <c r="C301" s="60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</row>
    <row r="302" spans="1:21" ht="13.8">
      <c r="A302" s="39"/>
      <c r="C302" s="60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</row>
    <row r="303" spans="1:21" ht="13.8">
      <c r="A303" s="39"/>
      <c r="C303" s="60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</row>
    <row r="304" spans="1:21" ht="13.8">
      <c r="A304" s="39"/>
      <c r="C304" s="60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</row>
    <row r="305" spans="1:21" ht="13.8">
      <c r="A305" s="39"/>
      <c r="C305" s="60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</row>
    <row r="306" spans="1:21" ht="13.8">
      <c r="A306" s="39"/>
      <c r="C306" s="60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</row>
    <row r="307" spans="1:21" ht="13.8">
      <c r="A307" s="39"/>
      <c r="C307" s="60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</row>
    <row r="308" spans="1:21" ht="13.8">
      <c r="A308" s="39"/>
      <c r="C308" s="60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</row>
    <row r="309" spans="1:21" ht="13.8">
      <c r="A309" s="39"/>
      <c r="C309" s="60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</row>
    <row r="310" spans="1:21" ht="13.8">
      <c r="A310" s="39"/>
      <c r="C310" s="60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</row>
    <row r="311" spans="1:21" ht="13.8">
      <c r="A311" s="39"/>
      <c r="C311" s="60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</row>
    <row r="312" spans="1:21" ht="13.8">
      <c r="A312" s="39"/>
      <c r="C312" s="60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</row>
    <row r="313" spans="1:21" ht="13.8">
      <c r="A313" s="39"/>
      <c r="C313" s="60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</row>
    <row r="314" spans="1:21" ht="13.8">
      <c r="A314" s="39"/>
      <c r="C314" s="60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</row>
    <row r="315" spans="1:21" ht="13.8">
      <c r="A315" s="39"/>
      <c r="C315" s="60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</row>
    <row r="316" spans="1:21" ht="13.8">
      <c r="A316" s="39"/>
      <c r="C316" s="60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</row>
    <row r="317" spans="1:21" ht="13.8">
      <c r="A317" s="39"/>
      <c r="C317" s="60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</row>
    <row r="318" spans="1:21" ht="13.8">
      <c r="A318" s="39"/>
      <c r="C318" s="60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</row>
    <row r="319" spans="1:21" ht="13.8">
      <c r="A319" s="39"/>
      <c r="C319" s="60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</row>
    <row r="320" spans="1:21" ht="13.8">
      <c r="A320" s="39"/>
      <c r="C320" s="60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</row>
    <row r="321" spans="1:21" ht="13.8">
      <c r="A321" s="39"/>
      <c r="C321" s="60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</row>
    <row r="322" spans="1:21" ht="13.8">
      <c r="A322" s="39"/>
      <c r="C322" s="60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</row>
    <row r="323" spans="1:21" ht="13.8">
      <c r="A323" s="39"/>
      <c r="C323" s="60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</row>
    <row r="324" spans="1:21" ht="13.8">
      <c r="A324" s="39"/>
      <c r="C324" s="60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</row>
    <row r="325" spans="1:21" ht="13.8">
      <c r="A325" s="39"/>
      <c r="C325" s="60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</row>
    <row r="326" spans="1:21" ht="13.8">
      <c r="A326" s="39"/>
      <c r="C326" s="60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</row>
    <row r="327" spans="1:21" ht="13.8">
      <c r="A327" s="39"/>
      <c r="C327" s="60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</row>
    <row r="328" spans="1:21" ht="13.8">
      <c r="A328" s="39"/>
      <c r="C328" s="60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</row>
    <row r="329" spans="1:21" ht="13.8">
      <c r="A329" s="39"/>
      <c r="C329" s="60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</row>
    <row r="330" spans="1:21" ht="13.8">
      <c r="A330" s="39"/>
      <c r="C330" s="60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</row>
    <row r="331" spans="1:21" ht="13.8">
      <c r="A331" s="39"/>
      <c r="C331" s="60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</row>
    <row r="332" spans="1:21" ht="13.8">
      <c r="A332" s="39"/>
      <c r="C332" s="60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</row>
    <row r="333" spans="1:21" ht="13.8">
      <c r="A333" s="39"/>
      <c r="C333" s="60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</row>
    <row r="334" spans="1:21" ht="13.8">
      <c r="A334" s="39"/>
      <c r="C334" s="60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</row>
    <row r="335" spans="1:21" ht="13.8">
      <c r="A335" s="39"/>
      <c r="C335" s="60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</row>
    <row r="336" spans="1:21" ht="13.8">
      <c r="A336" s="39"/>
      <c r="C336" s="60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</row>
    <row r="337" spans="1:21" ht="13.8">
      <c r="A337" s="39"/>
      <c r="C337" s="60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</row>
    <row r="338" spans="1:21" ht="13.8">
      <c r="A338" s="39"/>
      <c r="C338" s="60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</row>
    <row r="339" spans="1:21" ht="13.8">
      <c r="A339" s="39"/>
      <c r="C339" s="60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</row>
    <row r="340" spans="1:21" ht="13.8">
      <c r="A340" s="39"/>
      <c r="C340" s="60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</row>
    <row r="341" spans="1:21" ht="13.8">
      <c r="A341" s="39"/>
      <c r="C341" s="60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</row>
    <row r="342" spans="1:21" ht="13.8">
      <c r="A342" s="39"/>
      <c r="C342" s="60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</row>
    <row r="343" spans="1:21" ht="13.8">
      <c r="A343" s="39"/>
      <c r="C343" s="60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</row>
    <row r="344" spans="1:21" ht="13.8">
      <c r="A344" s="39"/>
      <c r="C344" s="60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</row>
    <row r="345" spans="1:21" ht="13.8">
      <c r="A345" s="39"/>
      <c r="C345" s="60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</row>
    <row r="346" spans="1:21" ht="13.8">
      <c r="A346" s="39"/>
      <c r="C346" s="60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</row>
    <row r="347" spans="1:21" ht="13.8">
      <c r="A347" s="39"/>
      <c r="C347" s="60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</row>
    <row r="348" spans="1:21" ht="13.8">
      <c r="A348" s="39"/>
      <c r="C348" s="60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</row>
    <row r="349" spans="1:21" ht="13.8">
      <c r="A349" s="39"/>
      <c r="C349" s="60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</row>
    <row r="350" spans="1:21" ht="13.8">
      <c r="A350" s="39"/>
      <c r="C350" s="60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</row>
    <row r="351" spans="1:21" ht="13.8">
      <c r="A351" s="39"/>
      <c r="C351" s="60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</row>
    <row r="352" spans="1:21" ht="13.8">
      <c r="A352" s="39"/>
      <c r="C352" s="60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</row>
    <row r="353" spans="1:21" ht="13.8">
      <c r="A353" s="39"/>
      <c r="C353" s="60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</row>
    <row r="354" spans="1:21" ht="13.8">
      <c r="A354" s="39"/>
      <c r="C354" s="60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</row>
    <row r="355" spans="1:21" ht="13.8">
      <c r="A355" s="39"/>
      <c r="C355" s="60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</row>
    <row r="356" spans="1:21" ht="13.8">
      <c r="A356" s="39"/>
      <c r="C356" s="60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</row>
    <row r="357" spans="1:21" ht="13.8">
      <c r="A357" s="39"/>
      <c r="C357" s="60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</row>
    <row r="358" spans="1:21" ht="13.8">
      <c r="A358" s="39"/>
      <c r="C358" s="60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</row>
    <row r="359" spans="1:21" ht="13.8">
      <c r="A359" s="39"/>
      <c r="C359" s="60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</row>
    <row r="360" spans="1:21" ht="13.8">
      <c r="A360" s="39"/>
      <c r="C360" s="60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</row>
    <row r="361" spans="1:21" ht="13.8">
      <c r="A361" s="39"/>
      <c r="C361" s="60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</row>
    <row r="362" spans="1:21" ht="13.8">
      <c r="A362" s="39"/>
      <c r="C362" s="60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</row>
    <row r="363" spans="1:21" ht="13.8">
      <c r="A363" s="39"/>
      <c r="C363" s="60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</row>
    <row r="364" spans="1:21" ht="13.8">
      <c r="A364" s="39"/>
      <c r="C364" s="60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</row>
    <row r="365" spans="1:21" ht="13.8">
      <c r="A365" s="39"/>
      <c r="C365" s="60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</row>
    <row r="366" spans="1:21" ht="13.8">
      <c r="A366" s="39"/>
      <c r="C366" s="60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</row>
    <row r="367" spans="1:21" ht="13.8">
      <c r="A367" s="39"/>
      <c r="C367" s="60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</row>
    <row r="368" spans="1:21" ht="13.8">
      <c r="A368" s="39"/>
      <c r="C368" s="60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</row>
    <row r="369" spans="1:21" ht="13.8">
      <c r="A369" s="39"/>
      <c r="C369" s="60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</row>
    <row r="370" spans="1:21" ht="13.8">
      <c r="A370" s="39"/>
      <c r="C370" s="60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</row>
    <row r="371" spans="1:21" ht="13.8">
      <c r="A371" s="39"/>
      <c r="C371" s="60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</row>
    <row r="372" spans="1:21" ht="13.8">
      <c r="A372" s="39"/>
      <c r="C372" s="60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</row>
    <row r="373" spans="1:21" ht="13.8">
      <c r="A373" s="39"/>
      <c r="C373" s="60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</row>
    <row r="374" spans="1:21" ht="13.8">
      <c r="A374" s="39"/>
      <c r="C374" s="60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</row>
    <row r="375" spans="1:21" ht="13.8">
      <c r="A375" s="39"/>
      <c r="C375" s="60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</row>
    <row r="376" spans="1:21" ht="13.8">
      <c r="A376" s="39"/>
      <c r="C376" s="60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</row>
    <row r="377" spans="1:21" ht="13.8">
      <c r="A377" s="39"/>
      <c r="C377" s="60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</row>
    <row r="378" spans="1:21" ht="13.8">
      <c r="A378" s="39"/>
      <c r="C378" s="60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</row>
    <row r="379" spans="1:21" ht="13.8">
      <c r="A379" s="39"/>
      <c r="C379" s="60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</row>
    <row r="380" spans="1:21" ht="13.8">
      <c r="A380" s="39"/>
      <c r="C380" s="60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</row>
    <row r="381" spans="1:21" ht="13.8">
      <c r="A381" s="39"/>
      <c r="C381" s="60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</row>
    <row r="382" spans="1:21" ht="13.8">
      <c r="A382" s="39"/>
      <c r="C382" s="60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</row>
    <row r="383" spans="1:21" ht="13.8">
      <c r="A383" s="39"/>
      <c r="C383" s="60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</row>
    <row r="384" spans="1:21" ht="13.8">
      <c r="A384" s="39"/>
      <c r="C384" s="60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</row>
    <row r="385" spans="1:21" ht="13.8">
      <c r="A385" s="39"/>
      <c r="C385" s="60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</row>
    <row r="386" spans="1:21" ht="13.8">
      <c r="A386" s="39"/>
      <c r="C386" s="60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</row>
    <row r="387" spans="1:21" ht="13.8">
      <c r="A387" s="39"/>
      <c r="C387" s="60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</row>
    <row r="388" spans="1:21" ht="13.8">
      <c r="A388" s="39"/>
      <c r="C388" s="60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</row>
    <row r="389" spans="1:21" ht="13.8">
      <c r="A389" s="39"/>
      <c r="C389" s="60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</row>
    <row r="390" spans="1:21" ht="13.8">
      <c r="A390" s="39"/>
      <c r="C390" s="60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</row>
    <row r="391" spans="1:21" ht="13.8">
      <c r="A391" s="39"/>
      <c r="C391" s="60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</row>
    <row r="392" spans="1:21" ht="13.8">
      <c r="A392" s="39"/>
      <c r="C392" s="60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</row>
    <row r="393" spans="1:21" ht="13.8">
      <c r="A393" s="39"/>
      <c r="C393" s="60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</row>
    <row r="394" spans="1:21" ht="13.8">
      <c r="A394" s="39"/>
      <c r="C394" s="60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</row>
    <row r="395" spans="1:21" ht="13.8">
      <c r="A395" s="39"/>
      <c r="C395" s="60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</row>
    <row r="396" spans="1:21" ht="13.8">
      <c r="A396" s="39"/>
      <c r="C396" s="60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</row>
    <row r="397" spans="1:21" ht="13.8">
      <c r="A397" s="39"/>
      <c r="C397" s="60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</row>
    <row r="398" spans="1:21" ht="13.8">
      <c r="A398" s="39"/>
      <c r="C398" s="60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</row>
    <row r="399" spans="1:21" ht="13.8">
      <c r="A399" s="39"/>
      <c r="C399" s="60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</row>
    <row r="400" spans="1:21" ht="13.8">
      <c r="A400" s="39"/>
      <c r="C400" s="60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</row>
    <row r="401" spans="1:21" ht="13.8">
      <c r="A401" s="39"/>
      <c r="C401" s="60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</row>
    <row r="402" spans="1:21" ht="13.8">
      <c r="A402" s="39"/>
      <c r="C402" s="60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</row>
    <row r="403" spans="1:21" ht="13.8">
      <c r="A403" s="39"/>
      <c r="C403" s="60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</row>
    <row r="404" spans="1:21" ht="13.8">
      <c r="A404" s="39"/>
      <c r="C404" s="60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</row>
    <row r="405" spans="1:21" ht="13.8">
      <c r="A405" s="39"/>
      <c r="C405" s="60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</row>
    <row r="406" spans="1:21" ht="13.8">
      <c r="A406" s="39"/>
      <c r="C406" s="60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</row>
    <row r="407" spans="1:21" ht="13.8">
      <c r="A407" s="39"/>
      <c r="C407" s="60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</row>
    <row r="408" spans="1:21" ht="13.8">
      <c r="A408" s="39"/>
      <c r="C408" s="60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</row>
    <row r="409" spans="1:21" ht="13.8">
      <c r="A409" s="39"/>
      <c r="C409" s="60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</row>
    <row r="410" spans="1:21" ht="13.8">
      <c r="A410" s="39"/>
      <c r="C410" s="60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</row>
    <row r="411" spans="1:21" ht="13.8">
      <c r="A411" s="39"/>
      <c r="C411" s="60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</row>
    <row r="412" spans="1:21" ht="13.8">
      <c r="A412" s="39"/>
      <c r="C412" s="60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</row>
    <row r="413" spans="1:21" ht="13.8">
      <c r="A413" s="39"/>
      <c r="C413" s="60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</row>
    <row r="414" spans="1:21" ht="13.8">
      <c r="A414" s="39"/>
      <c r="C414" s="60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</row>
    <row r="415" spans="1:21" ht="13.8">
      <c r="A415" s="39"/>
      <c r="C415" s="60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</row>
    <row r="416" spans="1:21" ht="13.8">
      <c r="A416" s="39"/>
      <c r="C416" s="60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</row>
    <row r="417" spans="1:21" ht="13.8">
      <c r="A417" s="39"/>
      <c r="C417" s="60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</row>
    <row r="418" spans="1:21" ht="13.8">
      <c r="A418" s="39"/>
      <c r="C418" s="60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</row>
    <row r="419" spans="1:21" ht="13.8">
      <c r="A419" s="39"/>
      <c r="C419" s="60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</row>
    <row r="420" spans="1:21" ht="13.8">
      <c r="A420" s="39"/>
      <c r="C420" s="60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</row>
    <row r="421" spans="1:21" ht="13.8">
      <c r="A421" s="39"/>
      <c r="C421" s="60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</row>
    <row r="422" spans="1:21" ht="13.8">
      <c r="A422" s="39"/>
      <c r="C422" s="60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</row>
    <row r="423" spans="1:21" ht="13.8">
      <c r="A423" s="39"/>
      <c r="C423" s="60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</row>
    <row r="424" spans="1:21" ht="13.8">
      <c r="A424" s="39"/>
      <c r="C424" s="60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</row>
    <row r="425" spans="1:21" ht="13.8">
      <c r="A425" s="39"/>
      <c r="C425" s="60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</row>
    <row r="426" spans="1:21" ht="13.8">
      <c r="A426" s="39"/>
      <c r="C426" s="60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</row>
    <row r="427" spans="1:21" ht="13.8">
      <c r="A427" s="39"/>
      <c r="C427" s="60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</row>
    <row r="428" spans="1:21" ht="13.8">
      <c r="A428" s="39"/>
      <c r="C428" s="60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</row>
    <row r="429" spans="1:21" ht="13.8">
      <c r="A429" s="39"/>
      <c r="C429" s="60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</row>
    <row r="430" spans="1:21" ht="13.8">
      <c r="A430" s="39"/>
      <c r="C430" s="60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</row>
    <row r="431" spans="1:21" ht="13.8">
      <c r="A431" s="39"/>
      <c r="C431" s="60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</row>
    <row r="432" spans="1:21" ht="13.8">
      <c r="A432" s="39"/>
      <c r="C432" s="60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</row>
    <row r="433" spans="1:21" ht="13.8">
      <c r="A433" s="39"/>
      <c r="C433" s="60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</row>
    <row r="434" spans="1:21" ht="13.8">
      <c r="A434" s="39"/>
      <c r="C434" s="60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</row>
    <row r="435" spans="1:21" ht="13.8">
      <c r="A435" s="39"/>
      <c r="C435" s="60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</row>
    <row r="436" spans="1:21" ht="13.8">
      <c r="A436" s="39"/>
      <c r="C436" s="60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</row>
    <row r="437" spans="1:21" ht="13.8">
      <c r="A437" s="39"/>
      <c r="C437" s="60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</row>
    <row r="438" spans="1:21" ht="13.8">
      <c r="A438" s="39"/>
      <c r="C438" s="60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</row>
    <row r="439" spans="1:21" ht="13.8">
      <c r="A439" s="39"/>
      <c r="C439" s="60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</row>
    <row r="440" spans="1:21" ht="13.8">
      <c r="A440" s="39"/>
      <c r="C440" s="60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</row>
    <row r="441" spans="1:21" ht="13.8">
      <c r="A441" s="39"/>
      <c r="C441" s="60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</row>
    <row r="442" spans="1:21" ht="13.8">
      <c r="A442" s="39"/>
      <c r="C442" s="60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</row>
    <row r="443" spans="1:21" ht="13.8">
      <c r="A443" s="39"/>
      <c r="C443" s="60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</row>
    <row r="444" spans="1:21" ht="13.8">
      <c r="A444" s="39"/>
      <c r="C444" s="60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</row>
    <row r="445" spans="1:21" ht="13.8">
      <c r="A445" s="39"/>
      <c r="C445" s="60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</row>
    <row r="446" spans="1:21" ht="13.8">
      <c r="A446" s="39"/>
      <c r="C446" s="60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</row>
    <row r="447" spans="1:21" ht="13.8">
      <c r="A447" s="39"/>
      <c r="C447" s="60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</row>
    <row r="448" spans="1:21" ht="13.8">
      <c r="A448" s="39"/>
      <c r="C448" s="60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</row>
    <row r="449" spans="1:21" ht="13.8">
      <c r="A449" s="39"/>
      <c r="C449" s="60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</row>
    <row r="450" spans="1:21" ht="13.8">
      <c r="A450" s="39"/>
      <c r="C450" s="60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</row>
    <row r="451" spans="1:21" ht="13.8">
      <c r="A451" s="39"/>
      <c r="C451" s="60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</row>
    <row r="452" spans="1:21" ht="13.8">
      <c r="A452" s="39"/>
      <c r="C452" s="60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</row>
    <row r="453" spans="1:21" ht="13.8">
      <c r="A453" s="39"/>
      <c r="C453" s="60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</row>
    <row r="454" spans="1:21" ht="13.8">
      <c r="A454" s="39"/>
      <c r="C454" s="60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</row>
    <row r="455" spans="1:21" ht="13.8">
      <c r="A455" s="39"/>
      <c r="C455" s="60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</row>
    <row r="456" spans="1:21" ht="13.8">
      <c r="A456" s="39"/>
      <c r="C456" s="60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</row>
    <row r="457" spans="1:21" ht="13.8">
      <c r="A457" s="39"/>
      <c r="C457" s="60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</row>
    <row r="458" spans="1:21" ht="13.8">
      <c r="A458" s="39"/>
      <c r="C458" s="60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</row>
    <row r="459" spans="1:21" ht="13.8">
      <c r="A459" s="39"/>
      <c r="C459" s="60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</row>
    <row r="460" spans="1:21" ht="13.8">
      <c r="A460" s="39"/>
      <c r="C460" s="60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</row>
    <row r="461" spans="1:21" ht="13.8">
      <c r="A461" s="39"/>
      <c r="C461" s="60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</row>
    <row r="462" spans="1:21" ht="13.8">
      <c r="A462" s="39"/>
      <c r="C462" s="60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</row>
    <row r="463" spans="1:21" ht="13.8">
      <c r="A463" s="39"/>
      <c r="C463" s="60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</row>
    <row r="464" spans="1:21" ht="13.8">
      <c r="A464" s="39"/>
      <c r="C464" s="60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</row>
    <row r="465" spans="1:21" ht="13.8">
      <c r="A465" s="39"/>
      <c r="C465" s="60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</row>
    <row r="466" spans="1:21" ht="13.8">
      <c r="A466" s="39"/>
      <c r="C466" s="60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</row>
    <row r="467" spans="1:21" ht="13.8">
      <c r="A467" s="39"/>
      <c r="C467" s="60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</row>
    <row r="468" spans="1:21" ht="13.8">
      <c r="A468" s="39"/>
      <c r="C468" s="60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</row>
    <row r="469" spans="1:21" ht="13.8">
      <c r="A469" s="39"/>
      <c r="C469" s="60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</row>
    <row r="470" spans="1:21" ht="13.8">
      <c r="A470" s="39"/>
      <c r="C470" s="60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</row>
    <row r="471" spans="1:21" ht="13.8">
      <c r="A471" s="39"/>
      <c r="C471" s="60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</row>
    <row r="472" spans="1:21" ht="13.8">
      <c r="A472" s="39"/>
      <c r="C472" s="60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</row>
    <row r="473" spans="1:21" ht="13.8">
      <c r="A473" s="39"/>
      <c r="C473" s="60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</row>
    <row r="474" spans="1:21" ht="13.8">
      <c r="A474" s="39"/>
      <c r="C474" s="60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</row>
    <row r="475" spans="1:21" ht="13.8">
      <c r="A475" s="39"/>
      <c r="C475" s="60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</row>
    <row r="476" spans="1:21" ht="13.8">
      <c r="A476" s="39"/>
      <c r="C476" s="60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</row>
    <row r="477" spans="1:21" ht="13.8">
      <c r="A477" s="39"/>
      <c r="C477" s="60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</row>
    <row r="478" spans="1:21" ht="13.8">
      <c r="A478" s="39"/>
      <c r="C478" s="60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</row>
    <row r="479" spans="1:21" ht="13.8">
      <c r="A479" s="39"/>
      <c r="C479" s="60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</row>
    <row r="480" spans="1:21" ht="13.8">
      <c r="A480" s="39"/>
      <c r="C480" s="60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</row>
    <row r="481" spans="1:21" ht="13.8">
      <c r="A481" s="39"/>
      <c r="C481" s="60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</row>
    <row r="482" spans="1:21" ht="13.8">
      <c r="A482" s="39"/>
      <c r="C482" s="60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</row>
    <row r="483" spans="1:21" ht="13.8">
      <c r="A483" s="39"/>
      <c r="C483" s="60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</row>
    <row r="484" spans="1:21" ht="13.8">
      <c r="A484" s="39"/>
      <c r="C484" s="60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</row>
    <row r="485" spans="1:21" ht="13.8">
      <c r="A485" s="39"/>
      <c r="C485" s="60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</row>
    <row r="486" spans="1:21" ht="13.8">
      <c r="A486" s="39"/>
      <c r="C486" s="60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</row>
    <row r="487" spans="1:21" ht="13.8">
      <c r="A487" s="39"/>
      <c r="C487" s="60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</row>
    <row r="488" spans="1:21" ht="13.8">
      <c r="A488" s="39"/>
      <c r="C488" s="60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</row>
    <row r="489" spans="1:21" ht="13.8">
      <c r="A489" s="39"/>
      <c r="C489" s="60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</row>
    <row r="490" spans="1:21" ht="13.8">
      <c r="A490" s="39"/>
      <c r="C490" s="60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</row>
    <row r="491" spans="1:21" ht="13.8">
      <c r="A491" s="39"/>
      <c r="C491" s="60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</row>
    <row r="492" spans="1:21" ht="13.8">
      <c r="A492" s="39"/>
      <c r="C492" s="60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</row>
    <row r="493" spans="1:21" ht="13.8">
      <c r="A493" s="39"/>
      <c r="C493" s="60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</row>
    <row r="494" spans="1:21" ht="13.8">
      <c r="A494" s="39"/>
      <c r="C494" s="60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</row>
    <row r="495" spans="1:21" ht="13.8">
      <c r="A495" s="39"/>
      <c r="C495" s="60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</row>
    <row r="496" spans="1:21" ht="13.8">
      <c r="A496" s="39"/>
      <c r="C496" s="60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</row>
    <row r="497" spans="1:21" ht="13.8">
      <c r="A497" s="39"/>
      <c r="C497" s="60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</row>
    <row r="498" spans="1:21" ht="13.8">
      <c r="A498" s="39"/>
      <c r="C498" s="60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</row>
    <row r="499" spans="1:21" ht="13.8">
      <c r="A499" s="39"/>
      <c r="C499" s="60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</row>
    <row r="500" spans="1:21" ht="13.8">
      <c r="A500" s="39"/>
      <c r="C500" s="60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</row>
    <row r="501" spans="1:21" ht="13.8">
      <c r="A501" s="39"/>
      <c r="C501" s="60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</row>
    <row r="502" spans="1:21" ht="13.8">
      <c r="A502" s="39"/>
      <c r="C502" s="60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</row>
    <row r="503" spans="1:21" ht="13.8">
      <c r="A503" s="39"/>
      <c r="C503" s="60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</row>
    <row r="504" spans="1:21" ht="13.8">
      <c r="A504" s="39"/>
      <c r="C504" s="60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</row>
    <row r="505" spans="1:21" ht="13.8">
      <c r="A505" s="39"/>
      <c r="C505" s="60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</row>
    <row r="506" spans="1:21" ht="13.8">
      <c r="A506" s="39"/>
      <c r="C506" s="60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</row>
    <row r="507" spans="1:21" ht="13.8">
      <c r="A507" s="39"/>
      <c r="C507" s="60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</row>
    <row r="508" spans="1:21" ht="13.8">
      <c r="A508" s="39"/>
      <c r="C508" s="60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</row>
    <row r="509" spans="1:21" ht="13.8">
      <c r="A509" s="39"/>
      <c r="C509" s="60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</row>
    <row r="510" spans="1:21" ht="13.8">
      <c r="A510" s="39"/>
      <c r="C510" s="60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</row>
    <row r="511" spans="1:21" ht="13.8">
      <c r="A511" s="39"/>
      <c r="C511" s="60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</row>
    <row r="512" spans="1:21" ht="13.8">
      <c r="A512" s="39"/>
      <c r="C512" s="60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</row>
    <row r="513" spans="1:21" ht="13.8">
      <c r="A513" s="39"/>
      <c r="C513" s="60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</row>
    <row r="514" spans="1:21" ht="13.8">
      <c r="A514" s="39"/>
      <c r="C514" s="60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</row>
    <row r="515" spans="1:21" ht="13.8">
      <c r="A515" s="39"/>
      <c r="C515" s="60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</row>
    <row r="516" spans="1:21" ht="13.8">
      <c r="A516" s="39"/>
      <c r="C516" s="60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</row>
    <row r="517" spans="1:21" ht="13.8">
      <c r="A517" s="39"/>
      <c r="C517" s="60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</row>
    <row r="518" spans="1:21" ht="13.8">
      <c r="A518" s="39"/>
      <c r="C518" s="60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</row>
    <row r="519" spans="1:21" ht="13.8">
      <c r="A519" s="39"/>
      <c r="C519" s="60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</row>
    <row r="520" spans="1:21" ht="13.8">
      <c r="A520" s="39"/>
      <c r="C520" s="60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</row>
    <row r="521" spans="1:21" ht="13.8">
      <c r="A521" s="39"/>
      <c r="C521" s="60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</row>
    <row r="522" spans="1:21" ht="13.8">
      <c r="A522" s="39"/>
      <c r="C522" s="60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</row>
    <row r="523" spans="1:21" ht="13.8">
      <c r="A523" s="39"/>
      <c r="C523" s="60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</row>
    <row r="524" spans="1:21" ht="13.8">
      <c r="A524" s="39"/>
      <c r="C524" s="60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</row>
    <row r="525" spans="1:21" ht="13.8">
      <c r="A525" s="39"/>
      <c r="C525" s="60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</row>
    <row r="526" spans="1:21" ht="13.8">
      <c r="A526" s="39"/>
      <c r="C526" s="60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</row>
    <row r="527" spans="1:21" ht="13.8">
      <c r="A527" s="39"/>
      <c r="C527" s="60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</row>
    <row r="528" spans="1:21" ht="13.8">
      <c r="A528" s="39"/>
      <c r="C528" s="60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</row>
    <row r="529" spans="1:21" ht="13.8">
      <c r="A529" s="39"/>
      <c r="C529" s="60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</row>
    <row r="530" spans="1:21" ht="13.8">
      <c r="A530" s="39"/>
      <c r="C530" s="60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</row>
    <row r="531" spans="1:21" ht="13.8">
      <c r="A531" s="39"/>
      <c r="C531" s="60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</row>
    <row r="532" spans="1:21" ht="13.8">
      <c r="A532" s="39"/>
      <c r="C532" s="60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</row>
    <row r="533" spans="1:21" ht="13.8">
      <c r="A533" s="39"/>
      <c r="C533" s="60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</row>
    <row r="534" spans="1:21" ht="13.8">
      <c r="A534" s="39"/>
      <c r="C534" s="60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</row>
    <row r="535" spans="1:21" ht="13.8">
      <c r="A535" s="39"/>
      <c r="C535" s="60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</row>
    <row r="536" spans="1:21" ht="13.8">
      <c r="A536" s="39"/>
      <c r="C536" s="60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</row>
    <row r="537" spans="1:21" ht="13.8">
      <c r="A537" s="39"/>
      <c r="C537" s="60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</row>
    <row r="538" spans="1:21" ht="13.8">
      <c r="A538" s="39"/>
      <c r="C538" s="60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</row>
    <row r="539" spans="1:21" ht="13.8">
      <c r="A539" s="39"/>
      <c r="C539" s="60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</row>
    <row r="540" spans="1:21" ht="13.8">
      <c r="A540" s="39"/>
      <c r="C540" s="60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</row>
    <row r="541" spans="1:21" ht="13.8">
      <c r="A541" s="39"/>
      <c r="C541" s="60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</row>
    <row r="542" spans="1:21" ht="13.8">
      <c r="A542" s="39"/>
      <c r="C542" s="60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</row>
    <row r="543" spans="1:21" ht="13.8">
      <c r="A543" s="39"/>
      <c r="C543" s="60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</row>
    <row r="544" spans="1:21" ht="13.8">
      <c r="A544" s="39"/>
      <c r="C544" s="60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</row>
    <row r="545" spans="1:21" ht="13.8">
      <c r="A545" s="39"/>
      <c r="C545" s="60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</row>
    <row r="546" spans="1:21" ht="13.8">
      <c r="A546" s="39"/>
      <c r="C546" s="60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</row>
    <row r="547" spans="1:21" ht="13.8">
      <c r="A547" s="39"/>
      <c r="C547" s="60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</row>
    <row r="548" spans="1:21" ht="13.8">
      <c r="A548" s="39"/>
      <c r="C548" s="60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</row>
    <row r="549" spans="1:21" ht="13.8">
      <c r="A549" s="39"/>
      <c r="C549" s="60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</row>
    <row r="550" spans="1:21" ht="13.8">
      <c r="A550" s="39"/>
      <c r="C550" s="60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</row>
    <row r="551" spans="1:21" ht="13.8">
      <c r="A551" s="39"/>
      <c r="C551" s="60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</row>
    <row r="552" spans="1:21" ht="13.8">
      <c r="A552" s="39"/>
      <c r="C552" s="60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</row>
    <row r="553" spans="1:21" ht="13.8">
      <c r="A553" s="39"/>
      <c r="C553" s="60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</row>
    <row r="554" spans="1:21" ht="13.8">
      <c r="A554" s="39"/>
      <c r="C554" s="60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</row>
    <row r="555" spans="1:21" ht="13.8">
      <c r="A555" s="39"/>
      <c r="C555" s="60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</row>
    <row r="556" spans="1:21" ht="13.8">
      <c r="A556" s="39"/>
      <c r="C556" s="60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</row>
    <row r="557" spans="1:21" ht="13.8">
      <c r="A557" s="39"/>
      <c r="C557" s="60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</row>
    <row r="558" spans="1:21" ht="13.8">
      <c r="A558" s="39"/>
      <c r="C558" s="60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</row>
    <row r="559" spans="1:21" ht="13.8">
      <c r="A559" s="39"/>
      <c r="C559" s="60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</row>
    <row r="560" spans="1:21" ht="13.8">
      <c r="A560" s="39"/>
      <c r="C560" s="60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</row>
    <row r="561" spans="1:21" ht="13.8">
      <c r="A561" s="39"/>
      <c r="C561" s="60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</row>
    <row r="562" spans="1:21" ht="13.8">
      <c r="A562" s="39"/>
      <c r="C562" s="60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</row>
    <row r="563" spans="1:21" ht="13.8">
      <c r="A563" s="39"/>
      <c r="C563" s="60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</row>
    <row r="564" spans="1:21" ht="13.8">
      <c r="A564" s="39"/>
      <c r="C564" s="60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</row>
    <row r="565" spans="1:21" ht="13.8">
      <c r="A565" s="39"/>
      <c r="C565" s="60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</row>
    <row r="566" spans="1:21" ht="13.8">
      <c r="A566" s="39"/>
      <c r="C566" s="60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</row>
    <row r="567" spans="1:21" ht="13.8">
      <c r="A567" s="39"/>
      <c r="C567" s="60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</row>
    <row r="568" spans="1:21" ht="13.8">
      <c r="A568" s="39"/>
      <c r="C568" s="60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</row>
    <row r="569" spans="1:21" ht="13.8">
      <c r="A569" s="39"/>
      <c r="C569" s="60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</row>
    <row r="570" spans="1:21" ht="13.8">
      <c r="A570" s="39"/>
      <c r="C570" s="60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</row>
    <row r="571" spans="1:21" ht="13.8">
      <c r="A571" s="39"/>
      <c r="C571" s="60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</row>
    <row r="572" spans="1:21" ht="13.8">
      <c r="A572" s="39"/>
      <c r="C572" s="60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</row>
    <row r="573" spans="1:21" ht="13.8">
      <c r="A573" s="39"/>
      <c r="C573" s="60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</row>
    <row r="574" spans="1:21" ht="13.8">
      <c r="A574" s="39"/>
      <c r="C574" s="60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</row>
    <row r="575" spans="1:21" ht="13.8">
      <c r="A575" s="39"/>
      <c r="C575" s="60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</row>
    <row r="576" spans="1:21" ht="13.8">
      <c r="A576" s="39"/>
      <c r="C576" s="60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</row>
    <row r="577" spans="1:21" ht="13.8">
      <c r="A577" s="39"/>
      <c r="C577" s="60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</row>
    <row r="578" spans="1:21" ht="13.8">
      <c r="A578" s="39"/>
      <c r="C578" s="60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</row>
    <row r="579" spans="1:21" ht="13.8">
      <c r="A579" s="39"/>
      <c r="C579" s="60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</row>
    <row r="580" spans="1:21" ht="13.8">
      <c r="A580" s="39"/>
      <c r="C580" s="60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</row>
    <row r="581" spans="1:21" ht="13.8">
      <c r="A581" s="39"/>
      <c r="C581" s="60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</row>
    <row r="582" spans="1:21" ht="13.8">
      <c r="A582" s="39"/>
      <c r="C582" s="60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</row>
    <row r="583" spans="1:21" ht="13.8">
      <c r="A583" s="39"/>
      <c r="C583" s="60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</row>
    <row r="584" spans="1:21" ht="13.8">
      <c r="A584" s="39"/>
      <c r="C584" s="60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</row>
    <row r="585" spans="1:21" ht="13.8">
      <c r="A585" s="39"/>
      <c r="C585" s="60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</row>
    <row r="586" spans="1:21" ht="13.8">
      <c r="A586" s="39"/>
      <c r="C586" s="60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</row>
    <row r="587" spans="1:21" ht="13.8">
      <c r="A587" s="39"/>
      <c r="C587" s="60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</row>
    <row r="588" spans="1:21" ht="13.8">
      <c r="A588" s="39"/>
      <c r="C588" s="60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</row>
    <row r="589" spans="1:21" ht="13.8">
      <c r="A589" s="39"/>
      <c r="C589" s="60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</row>
    <row r="590" spans="1:21" ht="13.8">
      <c r="A590" s="39"/>
      <c r="C590" s="60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</row>
    <row r="591" spans="1:21" ht="13.8">
      <c r="A591" s="39"/>
      <c r="C591" s="60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</row>
    <row r="592" spans="1:21" ht="13.8">
      <c r="A592" s="39"/>
      <c r="C592" s="60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</row>
    <row r="593" spans="1:21" ht="13.8">
      <c r="A593" s="39"/>
      <c r="C593" s="60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</row>
    <row r="594" spans="1:21" ht="13.8">
      <c r="A594" s="39"/>
      <c r="C594" s="60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</row>
    <row r="595" spans="1:21" ht="13.8">
      <c r="A595" s="39"/>
      <c r="C595" s="60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</row>
    <row r="596" spans="1:21" ht="13.8">
      <c r="A596" s="39"/>
      <c r="C596" s="60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</row>
    <row r="597" spans="1:21" ht="13.8">
      <c r="A597" s="39"/>
      <c r="C597" s="60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</row>
    <row r="598" spans="1:21" ht="13.8">
      <c r="A598" s="39"/>
      <c r="C598" s="60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</row>
    <row r="599" spans="1:21" ht="13.8">
      <c r="A599" s="39"/>
      <c r="C599" s="60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</row>
    <row r="600" spans="1:21" ht="13.8">
      <c r="A600" s="39"/>
      <c r="C600" s="60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</row>
    <row r="601" spans="1:21" ht="13.8">
      <c r="A601" s="39"/>
      <c r="C601" s="60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</row>
    <row r="602" spans="1:21" ht="13.8">
      <c r="A602" s="39"/>
      <c r="C602" s="60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</row>
    <row r="603" spans="1:21" ht="13.8">
      <c r="A603" s="39"/>
      <c r="C603" s="60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</row>
    <row r="604" spans="1:21" ht="13.8">
      <c r="A604" s="39"/>
      <c r="C604" s="60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</row>
    <row r="605" spans="1:21" ht="13.8">
      <c r="A605" s="39"/>
      <c r="C605" s="60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</row>
    <row r="606" spans="1:21" ht="13.8">
      <c r="A606" s="39"/>
      <c r="C606" s="60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</row>
    <row r="607" spans="1:21" ht="13.8">
      <c r="A607" s="39"/>
      <c r="C607" s="60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</row>
    <row r="608" spans="1:21" ht="13.8">
      <c r="A608" s="39"/>
      <c r="C608" s="60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</row>
    <row r="609" spans="1:21" ht="13.8">
      <c r="A609" s="39"/>
      <c r="C609" s="60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</row>
    <row r="610" spans="1:21" ht="13.8">
      <c r="A610" s="39"/>
      <c r="C610" s="60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</row>
    <row r="611" spans="1:21" ht="13.8">
      <c r="A611" s="39"/>
      <c r="C611" s="60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</row>
    <row r="612" spans="1:21" ht="13.8">
      <c r="A612" s="39"/>
      <c r="C612" s="60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</row>
    <row r="613" spans="1:21" ht="13.8">
      <c r="A613" s="39"/>
      <c r="C613" s="60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</row>
    <row r="614" spans="1:21" ht="13.8">
      <c r="A614" s="39"/>
      <c r="C614" s="60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</row>
    <row r="615" spans="1:21" ht="13.8">
      <c r="A615" s="39"/>
      <c r="C615" s="60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</row>
    <row r="616" spans="1:21" ht="13.8">
      <c r="A616" s="39"/>
      <c r="C616" s="60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</row>
    <row r="617" spans="1:21" ht="13.8">
      <c r="A617" s="39"/>
      <c r="C617" s="60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</row>
    <row r="618" spans="1:21" ht="13.8">
      <c r="A618" s="39"/>
      <c r="C618" s="60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</row>
    <row r="619" spans="1:21" ht="13.8">
      <c r="A619" s="39"/>
      <c r="C619" s="60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</row>
    <row r="620" spans="1:21" ht="13.8">
      <c r="A620" s="39"/>
      <c r="C620" s="60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</row>
    <row r="621" spans="1:21" ht="13.8">
      <c r="A621" s="39"/>
      <c r="C621" s="60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</row>
    <row r="622" spans="1:21" ht="13.8">
      <c r="A622" s="39"/>
      <c r="C622" s="60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</row>
    <row r="623" spans="1:21" ht="13.8">
      <c r="A623" s="39"/>
      <c r="C623" s="60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</row>
    <row r="624" spans="1:21" ht="13.8">
      <c r="A624" s="39"/>
      <c r="C624" s="60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</row>
    <row r="625" spans="1:21" ht="13.8">
      <c r="A625" s="39"/>
      <c r="C625" s="60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</row>
    <row r="626" spans="1:21" ht="13.8">
      <c r="A626" s="39"/>
      <c r="C626" s="60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</row>
    <row r="627" spans="1:21" ht="13.8">
      <c r="A627" s="39"/>
      <c r="C627" s="60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</row>
    <row r="628" spans="1:21" ht="13.8">
      <c r="A628" s="39"/>
      <c r="C628" s="60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</row>
    <row r="629" spans="1:21" ht="13.8">
      <c r="A629" s="39"/>
      <c r="C629" s="60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</row>
    <row r="630" spans="1:21" ht="13.8">
      <c r="A630" s="39"/>
      <c r="C630" s="60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</row>
    <row r="631" spans="1:21" ht="13.8">
      <c r="A631" s="39"/>
      <c r="C631" s="60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</row>
    <row r="632" spans="1:21" ht="13.8">
      <c r="A632" s="39"/>
      <c r="C632" s="60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</row>
    <row r="633" spans="1:21" ht="13.8">
      <c r="A633" s="39"/>
      <c r="C633" s="60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</row>
    <row r="634" spans="1:21" ht="13.8">
      <c r="A634" s="39"/>
      <c r="C634" s="60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</row>
    <row r="635" spans="1:21" ht="13.8">
      <c r="A635" s="39"/>
      <c r="C635" s="60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</row>
    <row r="636" spans="1:21" ht="13.8">
      <c r="A636" s="39"/>
      <c r="C636" s="60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</row>
    <row r="637" spans="1:21" ht="13.8">
      <c r="A637" s="39"/>
      <c r="C637" s="60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</row>
    <row r="638" spans="1:21" ht="13.8">
      <c r="A638" s="39"/>
      <c r="C638" s="60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</row>
    <row r="639" spans="1:21" ht="13.8">
      <c r="A639" s="39"/>
      <c r="C639" s="60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</row>
    <row r="640" spans="1:21" ht="13.8">
      <c r="A640" s="39"/>
      <c r="C640" s="60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</row>
    <row r="641" spans="1:21" ht="13.8">
      <c r="A641" s="39"/>
      <c r="C641" s="60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</row>
    <row r="642" spans="1:21" ht="13.8">
      <c r="A642" s="39"/>
      <c r="C642" s="60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</row>
    <row r="643" spans="1:21" ht="13.8">
      <c r="A643" s="39"/>
      <c r="C643" s="60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</row>
    <row r="644" spans="1:21" ht="13.8">
      <c r="A644" s="39"/>
      <c r="C644" s="60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</row>
    <row r="645" spans="1:21" ht="13.8">
      <c r="A645" s="39"/>
      <c r="C645" s="60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</row>
    <row r="646" spans="1:21" ht="13.8">
      <c r="A646" s="39"/>
      <c r="C646" s="60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</row>
    <row r="647" spans="1:21" ht="13.8">
      <c r="A647" s="39"/>
      <c r="C647" s="60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</row>
    <row r="648" spans="1:21" ht="13.8">
      <c r="A648" s="39"/>
      <c r="C648" s="60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</row>
    <row r="649" spans="1:21" ht="13.8">
      <c r="A649" s="39"/>
      <c r="C649" s="60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</row>
    <row r="650" spans="1:21" ht="13.8">
      <c r="A650" s="39"/>
      <c r="C650" s="60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</row>
    <row r="651" spans="1:21" ht="13.8">
      <c r="A651" s="39"/>
      <c r="C651" s="60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</row>
    <row r="652" spans="1:21" ht="13.8">
      <c r="A652" s="39"/>
      <c r="C652" s="60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</row>
    <row r="653" spans="1:21" ht="13.8">
      <c r="A653" s="39"/>
      <c r="C653" s="60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</row>
    <row r="654" spans="1:21" ht="13.8">
      <c r="A654" s="39"/>
      <c r="C654" s="60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</row>
    <row r="655" spans="1:21" ht="13.8">
      <c r="A655" s="39"/>
      <c r="C655" s="60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</row>
    <row r="656" spans="1:21" ht="13.8">
      <c r="A656" s="39"/>
      <c r="C656" s="60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</row>
    <row r="657" spans="1:21" ht="13.8">
      <c r="A657" s="39"/>
      <c r="C657" s="60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</row>
    <row r="658" spans="1:21" ht="13.8">
      <c r="A658" s="39"/>
      <c r="C658" s="60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</row>
    <row r="659" spans="1:21" ht="13.8">
      <c r="A659" s="39"/>
      <c r="C659" s="60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</row>
    <row r="660" spans="1:21" ht="13.8">
      <c r="A660" s="39"/>
      <c r="C660" s="60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</row>
    <row r="661" spans="1:21" ht="13.8">
      <c r="A661" s="39"/>
      <c r="C661" s="60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</row>
    <row r="662" spans="1:21" ht="13.8">
      <c r="A662" s="39"/>
      <c r="C662" s="60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</row>
    <row r="663" spans="1:21" ht="13.8">
      <c r="A663" s="39"/>
      <c r="C663" s="60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</row>
    <row r="664" spans="1:21" ht="13.8">
      <c r="A664" s="39"/>
      <c r="C664" s="60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</row>
    <row r="665" spans="1:21" ht="13.8">
      <c r="A665" s="39"/>
      <c r="C665" s="60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</row>
    <row r="666" spans="1:21" ht="13.8">
      <c r="A666" s="39"/>
      <c r="C666" s="60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</row>
    <row r="667" spans="1:21" ht="13.8">
      <c r="A667" s="39"/>
      <c r="C667" s="60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</row>
    <row r="668" spans="1:21" ht="13.8">
      <c r="A668" s="39"/>
      <c r="C668" s="60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</row>
    <row r="669" spans="1:21" ht="13.8">
      <c r="A669" s="39"/>
      <c r="C669" s="60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</row>
    <row r="670" spans="1:21" ht="13.8">
      <c r="A670" s="39"/>
      <c r="C670" s="60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</row>
    <row r="671" spans="1:21" ht="13.8">
      <c r="A671" s="39"/>
      <c r="C671" s="60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</row>
    <row r="672" spans="1:21" ht="13.8">
      <c r="A672" s="39"/>
      <c r="C672" s="60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</row>
    <row r="673" spans="1:21" ht="13.8">
      <c r="A673" s="39"/>
      <c r="C673" s="60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</row>
    <row r="674" spans="1:21" ht="13.8">
      <c r="A674" s="39"/>
      <c r="C674" s="60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</row>
    <row r="675" spans="1:21" ht="13.8">
      <c r="A675" s="39"/>
      <c r="C675" s="60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</row>
    <row r="676" spans="1:21" ht="13.8">
      <c r="A676" s="39"/>
      <c r="C676" s="60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</row>
    <row r="677" spans="1:21" ht="13.8">
      <c r="A677" s="39"/>
      <c r="C677" s="60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</row>
    <row r="678" spans="1:21" ht="13.8">
      <c r="A678" s="39"/>
      <c r="C678" s="60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</row>
    <row r="679" spans="1:21" ht="13.8">
      <c r="A679" s="39"/>
      <c r="C679" s="60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</row>
    <row r="680" spans="1:21" ht="13.8">
      <c r="A680" s="39"/>
      <c r="C680" s="60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</row>
    <row r="681" spans="1:21" ht="13.8">
      <c r="A681" s="39"/>
      <c r="C681" s="60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</row>
    <row r="682" spans="1:21" ht="13.8">
      <c r="A682" s="39"/>
      <c r="C682" s="60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</row>
    <row r="683" spans="1:21" ht="13.8">
      <c r="A683" s="39"/>
      <c r="C683" s="60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</row>
    <row r="684" spans="1:21" ht="13.8">
      <c r="A684" s="39"/>
      <c r="C684" s="60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</row>
    <row r="685" spans="1:21" ht="13.8">
      <c r="A685" s="39"/>
      <c r="C685" s="60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</row>
    <row r="686" spans="1:21" ht="13.8">
      <c r="A686" s="39"/>
      <c r="C686" s="60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</row>
    <row r="687" spans="1:21" ht="13.8">
      <c r="A687" s="39"/>
      <c r="C687" s="60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</row>
    <row r="688" spans="1:21" ht="13.8">
      <c r="A688" s="39"/>
      <c r="C688" s="60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</row>
    <row r="689" spans="1:21" ht="13.8">
      <c r="A689" s="39"/>
      <c r="C689" s="60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</row>
    <row r="690" spans="1:21" ht="13.8">
      <c r="A690" s="39"/>
      <c r="C690" s="60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</row>
    <row r="691" spans="1:21" ht="13.8">
      <c r="A691" s="39"/>
      <c r="C691" s="60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</row>
    <row r="692" spans="1:21" ht="13.8">
      <c r="A692" s="39"/>
      <c r="C692" s="60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</row>
    <row r="693" spans="1:21" ht="13.8">
      <c r="A693" s="39"/>
      <c r="C693" s="60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</row>
    <row r="694" spans="1:21" ht="13.8">
      <c r="A694" s="39"/>
      <c r="C694" s="60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</row>
    <row r="695" spans="1:21" ht="13.8">
      <c r="A695" s="39"/>
      <c r="C695" s="60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</row>
    <row r="696" spans="1:21" ht="13.8">
      <c r="A696" s="39"/>
      <c r="C696" s="60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</row>
    <row r="697" spans="1:21" ht="13.8">
      <c r="A697" s="39"/>
      <c r="C697" s="60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</row>
    <row r="698" spans="1:21" ht="13.8">
      <c r="A698" s="39"/>
      <c r="C698" s="60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</row>
    <row r="699" spans="1:21" ht="13.8">
      <c r="A699" s="39"/>
      <c r="C699" s="60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</row>
    <row r="700" spans="1:21" ht="13.8">
      <c r="A700" s="39"/>
      <c r="C700" s="60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</row>
    <row r="701" spans="1:21" ht="13.8">
      <c r="A701" s="39"/>
      <c r="C701" s="60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</row>
    <row r="702" spans="1:21" ht="13.8">
      <c r="A702" s="39"/>
      <c r="C702" s="60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</row>
    <row r="703" spans="1:21" ht="13.8">
      <c r="A703" s="39"/>
      <c r="C703" s="60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</row>
    <row r="704" spans="1:21" ht="13.8">
      <c r="A704" s="39"/>
      <c r="C704" s="60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</row>
    <row r="705" spans="1:21" ht="13.8">
      <c r="A705" s="39"/>
      <c r="C705" s="60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</row>
    <row r="706" spans="1:21" ht="13.8">
      <c r="A706" s="39"/>
      <c r="C706" s="60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</row>
    <row r="707" spans="1:21" ht="13.8">
      <c r="A707" s="39"/>
      <c r="C707" s="60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</row>
    <row r="708" spans="1:21" ht="13.8">
      <c r="A708" s="39"/>
      <c r="C708" s="60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</row>
    <row r="709" spans="1:21" ht="13.8">
      <c r="A709" s="39"/>
      <c r="C709" s="60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</row>
    <row r="710" spans="1:21" ht="13.8">
      <c r="A710" s="39"/>
      <c r="C710" s="60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</row>
    <row r="711" spans="1:21" ht="13.8">
      <c r="A711" s="39"/>
      <c r="C711" s="60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</row>
    <row r="712" spans="1:21" ht="13.8">
      <c r="A712" s="39"/>
      <c r="C712" s="60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</row>
    <row r="713" spans="1:21" ht="13.8">
      <c r="A713" s="39"/>
      <c r="C713" s="60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</row>
    <row r="714" spans="1:21" ht="13.8">
      <c r="A714" s="39"/>
      <c r="C714" s="60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</row>
    <row r="715" spans="1:21" ht="13.8">
      <c r="A715" s="39"/>
      <c r="C715" s="60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</row>
    <row r="716" spans="1:21" ht="13.8">
      <c r="A716" s="39"/>
      <c r="C716" s="60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</row>
    <row r="717" spans="1:21" ht="13.8">
      <c r="A717" s="39"/>
      <c r="C717" s="60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</row>
    <row r="718" spans="1:21" ht="13.8">
      <c r="A718" s="39"/>
      <c r="C718" s="60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</row>
    <row r="719" spans="1:21" ht="13.8">
      <c r="A719" s="39"/>
      <c r="C719" s="60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</row>
    <row r="720" spans="1:21" ht="13.8">
      <c r="A720" s="39"/>
      <c r="C720" s="60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</row>
    <row r="721" spans="1:21" ht="13.8">
      <c r="A721" s="39"/>
      <c r="C721" s="60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</row>
    <row r="722" spans="1:21" ht="13.8">
      <c r="A722" s="39"/>
      <c r="C722" s="60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</row>
    <row r="723" spans="1:21" ht="13.8">
      <c r="A723" s="39"/>
      <c r="C723" s="60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</row>
    <row r="724" spans="1:21" ht="13.8">
      <c r="A724" s="39"/>
      <c r="C724" s="60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</row>
    <row r="725" spans="1:21" ht="13.8">
      <c r="A725" s="39"/>
      <c r="C725" s="60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</row>
    <row r="726" spans="1:21" ht="13.8">
      <c r="A726" s="39"/>
      <c r="C726" s="60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</row>
    <row r="727" spans="1:21" ht="13.8">
      <c r="A727" s="39"/>
      <c r="C727" s="60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</row>
    <row r="728" spans="1:21" ht="13.8">
      <c r="A728" s="39"/>
      <c r="C728" s="60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</row>
    <row r="729" spans="1:21" ht="13.8">
      <c r="A729" s="39"/>
      <c r="C729" s="60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</row>
    <row r="730" spans="1:21" ht="13.8">
      <c r="A730" s="39"/>
      <c r="C730" s="60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</row>
    <row r="731" spans="1:21" ht="13.8">
      <c r="A731" s="39"/>
      <c r="C731" s="60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</row>
    <row r="732" spans="1:21" ht="13.8">
      <c r="A732" s="39"/>
      <c r="C732" s="60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</row>
    <row r="733" spans="1:21" ht="13.8">
      <c r="A733" s="39"/>
      <c r="C733" s="60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</row>
    <row r="734" spans="1:21" ht="13.8">
      <c r="A734" s="39"/>
      <c r="C734" s="60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</row>
    <row r="735" spans="1:21" ht="13.8">
      <c r="A735" s="39"/>
      <c r="C735" s="60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</row>
    <row r="736" spans="1:21" ht="13.8">
      <c r="A736" s="39"/>
      <c r="C736" s="60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</row>
    <row r="737" spans="1:21" ht="13.8">
      <c r="A737" s="39"/>
      <c r="C737" s="60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</row>
    <row r="738" spans="1:21" ht="13.8">
      <c r="A738" s="39"/>
      <c r="C738" s="60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</row>
    <row r="739" spans="1:21" ht="13.8">
      <c r="A739" s="39"/>
      <c r="C739" s="60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</row>
    <row r="740" spans="1:21" ht="13.8">
      <c r="A740" s="39"/>
      <c r="C740" s="60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</row>
    <row r="741" spans="1:21" ht="13.8">
      <c r="A741" s="39"/>
      <c r="C741" s="60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</row>
    <row r="742" spans="1:21" ht="13.8">
      <c r="A742" s="39"/>
      <c r="C742" s="60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</row>
    <row r="743" spans="1:21" ht="13.8">
      <c r="A743" s="39"/>
      <c r="C743" s="60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</row>
    <row r="744" spans="1:21" ht="13.8">
      <c r="A744" s="39"/>
      <c r="C744" s="60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</row>
    <row r="745" spans="1:21" ht="13.8">
      <c r="A745" s="39"/>
      <c r="C745" s="60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</row>
    <row r="746" spans="1:21" ht="13.8">
      <c r="A746" s="39"/>
      <c r="C746" s="60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</row>
    <row r="747" spans="1:21" ht="13.8">
      <c r="A747" s="39"/>
      <c r="C747" s="60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</row>
    <row r="748" spans="1:21" ht="13.8">
      <c r="A748" s="39"/>
      <c r="C748" s="60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</row>
    <row r="749" spans="1:21" ht="13.8">
      <c r="A749" s="39"/>
      <c r="C749" s="60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</row>
    <row r="750" spans="1:21" ht="13.8">
      <c r="A750" s="39"/>
      <c r="C750" s="60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</row>
    <row r="751" spans="1:21" ht="13.8">
      <c r="A751" s="39"/>
      <c r="C751" s="60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</row>
    <row r="752" spans="1:21" ht="13.8">
      <c r="A752" s="39"/>
      <c r="C752" s="60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</row>
    <row r="753" spans="1:21" ht="13.8">
      <c r="A753" s="39"/>
      <c r="C753" s="60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</row>
    <row r="754" spans="1:21" ht="13.8">
      <c r="A754" s="39"/>
      <c r="C754" s="60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</row>
    <row r="755" spans="1:21" ht="13.8">
      <c r="A755" s="39"/>
      <c r="C755" s="60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</row>
    <row r="756" spans="1:21" ht="13.8">
      <c r="A756" s="39"/>
      <c r="C756" s="60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</row>
    <row r="757" spans="1:21" ht="13.8">
      <c r="A757" s="39"/>
      <c r="C757" s="60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</row>
    <row r="758" spans="1:21" ht="13.8">
      <c r="A758" s="39"/>
      <c r="C758" s="60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</row>
    <row r="759" spans="1:21" ht="13.8">
      <c r="A759" s="39"/>
      <c r="C759" s="60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</row>
    <row r="760" spans="1:21" ht="13.8">
      <c r="A760" s="39"/>
      <c r="C760" s="60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</row>
    <row r="761" spans="1:21" ht="13.8">
      <c r="A761" s="39"/>
      <c r="C761" s="60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</row>
    <row r="762" spans="1:21" ht="13.8">
      <c r="A762" s="39"/>
      <c r="C762" s="60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</row>
    <row r="763" spans="1:21" ht="13.8">
      <c r="A763" s="39"/>
      <c r="C763" s="60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</row>
    <row r="764" spans="1:21" ht="13.8">
      <c r="A764" s="39"/>
      <c r="C764" s="60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</row>
    <row r="765" spans="1:21" ht="13.8">
      <c r="A765" s="39"/>
      <c r="C765" s="60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</row>
    <row r="766" spans="1:21" ht="13.8">
      <c r="A766" s="39"/>
      <c r="C766" s="60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</row>
    <row r="767" spans="1:21" ht="13.8">
      <c r="A767" s="39"/>
      <c r="C767" s="60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</row>
    <row r="768" spans="1:21" ht="13.8">
      <c r="A768" s="39"/>
      <c r="C768" s="60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</row>
    <row r="769" spans="1:21" ht="13.8">
      <c r="A769" s="39"/>
      <c r="C769" s="60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</row>
    <row r="770" spans="1:21" ht="13.8">
      <c r="A770" s="39"/>
      <c r="C770" s="60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</row>
    <row r="771" spans="1:21" ht="13.8">
      <c r="A771" s="39"/>
      <c r="C771" s="60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</row>
    <row r="772" spans="1:21" ht="13.8">
      <c r="A772" s="39"/>
      <c r="C772" s="60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</row>
    <row r="773" spans="1:21" ht="13.8">
      <c r="A773" s="39"/>
      <c r="C773" s="60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</row>
    <row r="774" spans="1:21" ht="13.8">
      <c r="A774" s="39"/>
      <c r="C774" s="60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</row>
    <row r="775" spans="1:21" ht="13.8">
      <c r="A775" s="39"/>
      <c r="C775" s="60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</row>
    <row r="776" spans="1:21" ht="13.8">
      <c r="A776" s="39"/>
      <c r="C776" s="60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</row>
    <row r="777" spans="1:21" ht="13.8">
      <c r="A777" s="39"/>
      <c r="C777" s="60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</row>
    <row r="778" spans="1:21" ht="13.8">
      <c r="A778" s="39"/>
      <c r="C778" s="60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</row>
    <row r="779" spans="1:21" ht="13.8">
      <c r="A779" s="39"/>
      <c r="C779" s="60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</row>
    <row r="780" spans="1:21" ht="13.8">
      <c r="A780" s="39"/>
      <c r="C780" s="60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</row>
    <row r="781" spans="1:21" ht="13.8">
      <c r="A781" s="39"/>
      <c r="C781" s="60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</row>
    <row r="782" spans="1:21" ht="13.8">
      <c r="A782" s="39"/>
      <c r="C782" s="60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</row>
    <row r="783" spans="1:21" ht="13.8">
      <c r="A783" s="39"/>
      <c r="C783" s="60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</row>
    <row r="784" spans="1:21" ht="13.8">
      <c r="A784" s="39"/>
      <c r="C784" s="60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</row>
    <row r="785" spans="1:21" ht="13.8">
      <c r="A785" s="39"/>
      <c r="C785" s="60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</row>
    <row r="786" spans="1:21" ht="13.8">
      <c r="A786" s="39"/>
      <c r="C786" s="60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</row>
    <row r="787" spans="1:21" ht="13.8">
      <c r="A787" s="39"/>
      <c r="C787" s="60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</row>
    <row r="788" spans="1:21" ht="13.8">
      <c r="A788" s="39"/>
      <c r="C788" s="60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</row>
    <row r="789" spans="1:21" ht="13.8">
      <c r="A789" s="39"/>
      <c r="C789" s="60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</row>
    <row r="790" spans="1:21" ht="13.8">
      <c r="A790" s="39"/>
      <c r="C790" s="60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</row>
    <row r="791" spans="1:21" ht="13.8">
      <c r="A791" s="39"/>
      <c r="C791" s="60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</row>
    <row r="792" spans="1:21" ht="13.8">
      <c r="A792" s="39"/>
      <c r="C792" s="60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</row>
    <row r="793" spans="1:21" ht="13.8">
      <c r="A793" s="39"/>
      <c r="C793" s="60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</row>
    <row r="794" spans="1:21" ht="13.8">
      <c r="A794" s="39"/>
      <c r="C794" s="60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</row>
    <row r="795" spans="1:21" ht="13.8">
      <c r="A795" s="39"/>
      <c r="C795" s="60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</row>
    <row r="796" spans="1:21" ht="13.8">
      <c r="A796" s="39"/>
      <c r="C796" s="60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</row>
    <row r="797" spans="1:21" ht="13.8">
      <c r="A797" s="39"/>
      <c r="C797" s="60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</row>
    <row r="798" spans="1:21" ht="13.8">
      <c r="A798" s="39"/>
      <c r="C798" s="60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</row>
    <row r="799" spans="1:21" ht="13.8">
      <c r="A799" s="39"/>
      <c r="C799" s="60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</row>
    <row r="800" spans="1:21" ht="13.8">
      <c r="A800" s="39"/>
      <c r="C800" s="60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</row>
    <row r="801" spans="1:21" ht="13.8">
      <c r="A801" s="39"/>
      <c r="C801" s="60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</row>
    <row r="802" spans="1:21" ht="13.8">
      <c r="A802" s="39"/>
      <c r="C802" s="60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</row>
    <row r="803" spans="1:21" ht="13.8">
      <c r="A803" s="39"/>
      <c r="C803" s="60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</row>
    <row r="804" spans="1:21" ht="13.8">
      <c r="A804" s="39"/>
      <c r="C804" s="60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</row>
    <row r="805" spans="1:21" ht="13.8">
      <c r="A805" s="39"/>
      <c r="C805" s="60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</row>
    <row r="806" spans="1:21" ht="13.8">
      <c r="A806" s="39"/>
      <c r="C806" s="60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</row>
    <row r="807" spans="1:21" ht="13.8">
      <c r="A807" s="39"/>
      <c r="C807" s="60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</row>
    <row r="808" spans="1:21" ht="13.8">
      <c r="A808" s="39"/>
      <c r="C808" s="60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</row>
    <row r="809" spans="1:21" ht="13.8">
      <c r="A809" s="39"/>
      <c r="C809" s="60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</row>
    <row r="810" spans="1:21" ht="13.8">
      <c r="A810" s="39"/>
      <c r="C810" s="60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</row>
    <row r="811" spans="1:21" ht="13.8">
      <c r="A811" s="39"/>
      <c r="C811" s="60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</row>
    <row r="812" spans="1:21" ht="13.8">
      <c r="A812" s="39"/>
      <c r="C812" s="60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</row>
    <row r="813" spans="1:21" ht="13.8">
      <c r="A813" s="39"/>
      <c r="C813" s="60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</row>
    <row r="814" spans="1:21" ht="13.8">
      <c r="A814" s="39"/>
      <c r="C814" s="60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</row>
    <row r="815" spans="1:21" ht="13.8">
      <c r="A815" s="39"/>
      <c r="C815" s="60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</row>
    <row r="816" spans="1:21" ht="13.8">
      <c r="A816" s="39"/>
      <c r="C816" s="60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</row>
    <row r="817" spans="1:21" ht="13.8">
      <c r="A817" s="39"/>
      <c r="C817" s="60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</row>
    <row r="818" spans="1:21" ht="13.8">
      <c r="A818" s="39"/>
      <c r="C818" s="60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</row>
    <row r="819" spans="1:21" ht="13.8">
      <c r="A819" s="39"/>
      <c r="C819" s="60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</row>
    <row r="820" spans="1:21" ht="13.8">
      <c r="A820" s="39"/>
      <c r="C820" s="60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</row>
    <row r="821" spans="1:21" ht="13.8">
      <c r="A821" s="39"/>
      <c r="C821" s="60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</row>
    <row r="822" spans="1:21" ht="13.8">
      <c r="A822" s="39"/>
      <c r="C822" s="60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</row>
    <row r="823" spans="1:21" ht="13.8">
      <c r="A823" s="39"/>
      <c r="C823" s="60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</row>
    <row r="824" spans="1:21" ht="13.8">
      <c r="A824" s="39"/>
      <c r="C824" s="60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</row>
    <row r="825" spans="1:21" ht="13.8">
      <c r="A825" s="39"/>
      <c r="C825" s="60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</row>
    <row r="826" spans="1:21" ht="13.8">
      <c r="A826" s="39"/>
      <c r="C826" s="60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</row>
    <row r="827" spans="1:21" ht="13.8">
      <c r="A827" s="39"/>
      <c r="C827" s="60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</row>
    <row r="828" spans="1:21" ht="13.8">
      <c r="A828" s="39"/>
      <c r="C828" s="60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</row>
    <row r="829" spans="1:21" ht="13.8">
      <c r="A829" s="39"/>
      <c r="C829" s="60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</row>
    <row r="830" spans="1:21" ht="13.8">
      <c r="A830" s="39"/>
      <c r="C830" s="60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</row>
    <row r="831" spans="1:21" ht="13.8">
      <c r="A831" s="39"/>
      <c r="C831" s="60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</row>
    <row r="832" spans="1:21" ht="13.8">
      <c r="A832" s="39"/>
      <c r="C832" s="60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</row>
    <row r="833" spans="1:21" ht="13.8">
      <c r="A833" s="39"/>
      <c r="C833" s="60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</row>
    <row r="834" spans="1:21" ht="13.8">
      <c r="A834" s="39"/>
      <c r="C834" s="60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</row>
    <row r="835" spans="1:21" ht="13.8">
      <c r="A835" s="39"/>
      <c r="C835" s="60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</row>
    <row r="836" spans="1:21" ht="13.8">
      <c r="A836" s="39"/>
      <c r="C836" s="60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</row>
    <row r="837" spans="1:21" ht="13.8">
      <c r="A837" s="39"/>
      <c r="C837" s="60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</row>
    <row r="838" spans="1:21" ht="13.8">
      <c r="A838" s="39"/>
      <c r="C838" s="60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</row>
    <row r="839" spans="1:21" ht="13.8">
      <c r="A839" s="39"/>
      <c r="C839" s="60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</row>
    <row r="840" spans="1:21" ht="13.8">
      <c r="A840" s="39"/>
      <c r="C840" s="60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</row>
    <row r="841" spans="1:21" ht="13.8">
      <c r="A841" s="39"/>
      <c r="C841" s="60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</row>
    <row r="842" spans="1:21" ht="13.8">
      <c r="A842" s="39"/>
      <c r="C842" s="60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</row>
    <row r="843" spans="1:21" ht="13.8">
      <c r="A843" s="39"/>
      <c r="C843" s="60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</row>
    <row r="844" spans="1:21" ht="13.8">
      <c r="A844" s="39"/>
      <c r="C844" s="60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</row>
    <row r="845" spans="1:21" ht="13.8">
      <c r="A845" s="39"/>
      <c r="C845" s="60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</row>
    <row r="846" spans="1:21" ht="13.8">
      <c r="A846" s="39"/>
      <c r="C846" s="60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</row>
    <row r="847" spans="1:21" ht="13.8">
      <c r="A847" s="39"/>
      <c r="C847" s="60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</row>
    <row r="848" spans="1:21" ht="13.8">
      <c r="A848" s="39"/>
      <c r="C848" s="60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</row>
    <row r="849" spans="1:21" ht="13.8">
      <c r="A849" s="39"/>
      <c r="C849" s="60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</row>
    <row r="850" spans="1:21" ht="13.8">
      <c r="A850" s="39"/>
      <c r="C850" s="60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</row>
    <row r="851" spans="1:21" ht="13.8">
      <c r="A851" s="39"/>
      <c r="C851" s="60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</row>
    <row r="852" spans="1:21" ht="13.8">
      <c r="A852" s="39"/>
      <c r="C852" s="60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</row>
    <row r="853" spans="1:21" ht="13.8">
      <c r="A853" s="39"/>
      <c r="C853" s="60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</row>
    <row r="854" spans="1:21" ht="13.8">
      <c r="A854" s="39"/>
      <c r="C854" s="60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</row>
    <row r="855" spans="1:21" ht="13.8">
      <c r="A855" s="39"/>
      <c r="C855" s="60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</row>
    <row r="856" spans="1:21" ht="13.8">
      <c r="A856" s="39"/>
      <c r="C856" s="60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</row>
    <row r="857" spans="1:21" ht="13.8">
      <c r="A857" s="39"/>
      <c r="C857" s="60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</row>
    <row r="858" spans="1:21" ht="13.8">
      <c r="A858" s="39"/>
      <c r="C858" s="60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</row>
    <row r="859" spans="1:21" ht="13.8">
      <c r="A859" s="39"/>
      <c r="C859" s="60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</row>
    <row r="860" spans="1:21" ht="13.8">
      <c r="A860" s="39"/>
      <c r="C860" s="60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</row>
    <row r="861" spans="1:21" ht="13.8">
      <c r="A861" s="39"/>
      <c r="C861" s="60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</row>
    <row r="862" spans="1:21" ht="13.8">
      <c r="A862" s="39"/>
      <c r="C862" s="60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</row>
    <row r="863" spans="1:21" ht="13.8">
      <c r="A863" s="39"/>
      <c r="C863" s="60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</row>
    <row r="864" spans="1:21" ht="13.8">
      <c r="A864" s="39"/>
      <c r="C864" s="60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</row>
    <row r="865" spans="1:21" ht="13.8">
      <c r="A865" s="39"/>
      <c r="C865" s="60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</row>
    <row r="866" spans="1:21" ht="13.8">
      <c r="A866" s="39"/>
      <c r="C866" s="60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</row>
    <row r="867" spans="1:21" ht="13.8">
      <c r="A867" s="39"/>
      <c r="C867" s="60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</row>
    <row r="868" spans="1:21" ht="13.8">
      <c r="A868" s="39"/>
      <c r="C868" s="60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</row>
    <row r="869" spans="1:21" ht="13.8">
      <c r="A869" s="39"/>
      <c r="C869" s="60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</row>
    <row r="870" spans="1:21" ht="13.8">
      <c r="A870" s="39"/>
      <c r="C870" s="60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</row>
    <row r="871" spans="1:21" ht="13.8">
      <c r="A871" s="39"/>
      <c r="C871" s="60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</row>
    <row r="872" spans="1:21" ht="13.8">
      <c r="A872" s="39"/>
      <c r="C872" s="60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</row>
    <row r="873" spans="1:21" ht="13.8">
      <c r="A873" s="39"/>
      <c r="C873" s="60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</row>
    <row r="874" spans="1:21" ht="13.8">
      <c r="A874" s="39"/>
      <c r="C874" s="60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</row>
    <row r="875" spans="1:21" ht="13.8">
      <c r="A875" s="39"/>
      <c r="C875" s="60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</row>
    <row r="876" spans="1:21" ht="13.8">
      <c r="A876" s="39"/>
      <c r="C876" s="60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</row>
    <row r="877" spans="1:21" ht="13.8">
      <c r="A877" s="39"/>
      <c r="C877" s="60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</row>
    <row r="878" spans="1:21" ht="13.8">
      <c r="A878" s="39"/>
      <c r="C878" s="60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</row>
    <row r="879" spans="1:21" ht="13.8">
      <c r="A879" s="39"/>
      <c r="C879" s="60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</row>
    <row r="880" spans="1:21" ht="13.8">
      <c r="A880" s="39"/>
      <c r="C880" s="60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</row>
    <row r="881" spans="1:21" ht="13.8">
      <c r="A881" s="39"/>
      <c r="C881" s="60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</row>
    <row r="882" spans="1:21" ht="13.8">
      <c r="A882" s="39"/>
      <c r="C882" s="60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</row>
    <row r="883" spans="1:21" ht="13.8">
      <c r="A883" s="39"/>
      <c r="C883" s="60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</row>
    <row r="884" spans="1:21" ht="13.8">
      <c r="A884" s="39"/>
      <c r="C884" s="60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</row>
    <row r="885" spans="1:21" ht="13.8">
      <c r="A885" s="39"/>
      <c r="C885" s="60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</row>
    <row r="886" spans="1:21" ht="13.8">
      <c r="A886" s="39"/>
      <c r="C886" s="60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</row>
    <row r="887" spans="1:21" ht="13.8">
      <c r="A887" s="39"/>
      <c r="C887" s="60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</row>
    <row r="888" spans="1:21" ht="13.8">
      <c r="A888" s="39"/>
      <c r="C888" s="60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</row>
    <row r="889" spans="1:21" ht="13.8">
      <c r="A889" s="39"/>
      <c r="C889" s="60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</row>
    <row r="890" spans="1:21" ht="13.8">
      <c r="A890" s="39"/>
      <c r="C890" s="60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</row>
    <row r="891" spans="1:21" ht="13.8">
      <c r="A891" s="39"/>
      <c r="C891" s="60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</row>
    <row r="892" spans="1:21" ht="13.8">
      <c r="A892" s="39"/>
      <c r="C892" s="60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</row>
    <row r="893" spans="1:21" ht="13.8">
      <c r="A893" s="39"/>
      <c r="C893" s="60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</row>
    <row r="894" spans="1:21" ht="13.8">
      <c r="A894" s="39"/>
      <c r="C894" s="60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</row>
    <row r="895" spans="1:21" ht="13.8">
      <c r="A895" s="39"/>
      <c r="C895" s="60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</row>
    <row r="896" spans="1:21" ht="13.8">
      <c r="A896" s="39"/>
      <c r="C896" s="60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</row>
    <row r="897" spans="1:21" ht="13.8">
      <c r="A897" s="39"/>
      <c r="C897" s="60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</row>
    <row r="898" spans="1:21" ht="13.8">
      <c r="A898" s="39"/>
      <c r="C898" s="60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</row>
    <row r="899" spans="1:21" ht="13.8">
      <c r="A899" s="39"/>
      <c r="C899" s="60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</row>
    <row r="900" spans="1:21" ht="13.8">
      <c r="A900" s="39"/>
      <c r="C900" s="60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</row>
    <row r="901" spans="1:21" ht="13.8">
      <c r="A901" s="39"/>
      <c r="C901" s="60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</row>
    <row r="902" spans="1:21" ht="13.8">
      <c r="A902" s="39"/>
      <c r="C902" s="60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</row>
    <row r="903" spans="1:21" ht="13.8">
      <c r="A903" s="39"/>
      <c r="C903" s="60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</row>
    <row r="904" spans="1:21" ht="13.8">
      <c r="A904" s="39"/>
      <c r="C904" s="60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</row>
    <row r="905" spans="1:21" ht="13.8">
      <c r="A905" s="39"/>
      <c r="C905" s="60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</row>
    <row r="906" spans="1:21" ht="13.8">
      <c r="A906" s="39"/>
      <c r="C906" s="60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</row>
    <row r="907" spans="1:21" ht="13.8">
      <c r="A907" s="39"/>
      <c r="C907" s="60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</row>
    <row r="908" spans="1:21" ht="13.8">
      <c r="A908" s="39"/>
      <c r="C908" s="60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</row>
    <row r="909" spans="1:21" ht="13.8">
      <c r="A909" s="39"/>
      <c r="C909" s="60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</row>
    <row r="910" spans="1:21" ht="13.8">
      <c r="A910" s="39"/>
      <c r="C910" s="60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</row>
    <row r="911" spans="1:21" ht="13.8">
      <c r="A911" s="39"/>
      <c r="C911" s="60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</row>
    <row r="912" spans="1:21" ht="13.8">
      <c r="A912" s="39"/>
      <c r="C912" s="60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</row>
    <row r="913" spans="1:21" ht="13.8">
      <c r="A913" s="39"/>
      <c r="C913" s="60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</row>
    <row r="914" spans="1:21" ht="13.8">
      <c r="A914" s="39"/>
      <c r="C914" s="60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</row>
    <row r="915" spans="1:21" ht="13.8">
      <c r="A915" s="39"/>
      <c r="C915" s="60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</row>
    <row r="916" spans="1:21" ht="13.8">
      <c r="A916" s="39"/>
      <c r="C916" s="60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</row>
    <row r="917" spans="1:21" ht="13.8">
      <c r="A917" s="39"/>
      <c r="C917" s="60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</row>
    <row r="918" spans="1:21" ht="13.8">
      <c r="A918" s="39"/>
      <c r="C918" s="60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</row>
    <row r="919" spans="1:21" ht="13.8">
      <c r="A919" s="39"/>
      <c r="C919" s="60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</row>
    <row r="920" spans="1:21" ht="13.8">
      <c r="A920" s="39"/>
      <c r="C920" s="60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</row>
    <row r="921" spans="1:21" ht="13.8">
      <c r="A921" s="39"/>
      <c r="C921" s="60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</row>
    <row r="922" spans="1:21" ht="13.8">
      <c r="A922" s="39"/>
      <c r="C922" s="60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</row>
    <row r="923" spans="1:21" ht="13.8">
      <c r="A923" s="39"/>
      <c r="C923" s="60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</row>
    <row r="924" spans="1:21" ht="13.8">
      <c r="A924" s="39"/>
      <c r="C924" s="60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</row>
    <row r="925" spans="1:21" ht="13.8">
      <c r="A925" s="39"/>
      <c r="C925" s="60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</row>
    <row r="926" spans="1:21" ht="13.8">
      <c r="A926" s="39"/>
      <c r="C926" s="60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</row>
    <row r="927" spans="1:21" ht="13.8">
      <c r="A927" s="39"/>
      <c r="C927" s="60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</row>
    <row r="928" spans="1:21" ht="13.8">
      <c r="A928" s="39"/>
      <c r="C928" s="60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</row>
    <row r="929" spans="1:21" ht="13.8">
      <c r="A929" s="39"/>
      <c r="C929" s="60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</row>
    <row r="930" spans="1:21" ht="13.8">
      <c r="A930" s="39"/>
      <c r="C930" s="60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</row>
    <row r="931" spans="1:21" ht="13.8">
      <c r="A931" s="39"/>
      <c r="C931" s="60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</row>
    <row r="932" spans="1:21" ht="13.8">
      <c r="A932" s="39"/>
      <c r="C932" s="60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</row>
    <row r="933" spans="1:21" ht="13.8">
      <c r="A933" s="39"/>
      <c r="C933" s="60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</row>
    <row r="934" spans="1:21" ht="13.8">
      <c r="A934" s="39"/>
      <c r="C934" s="60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</row>
    <row r="935" spans="1:21" ht="13.8">
      <c r="A935" s="39"/>
      <c r="C935" s="60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</row>
    <row r="936" spans="1:21" ht="13.8">
      <c r="A936" s="39"/>
      <c r="C936" s="60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</row>
    <row r="937" spans="1:21" ht="13.8">
      <c r="A937" s="39"/>
      <c r="C937" s="60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</row>
    <row r="938" spans="1:21" ht="13.8">
      <c r="A938" s="39"/>
      <c r="C938" s="60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</row>
    <row r="939" spans="1:21" ht="13.8">
      <c r="A939" s="39"/>
      <c r="C939" s="60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</row>
    <row r="940" spans="1:21" ht="13.8">
      <c r="A940" s="39"/>
      <c r="C940" s="60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</row>
    <row r="941" spans="1:21" ht="13.8">
      <c r="A941" s="39"/>
      <c r="C941" s="60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</row>
    <row r="942" spans="1:21" ht="13.8">
      <c r="A942" s="39"/>
      <c r="C942" s="60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</row>
    <row r="943" spans="1:21" ht="13.8">
      <c r="A943" s="39"/>
      <c r="C943" s="60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</row>
    <row r="944" spans="1:21" ht="13.8">
      <c r="A944" s="39"/>
      <c r="C944" s="60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</row>
    <row r="945" spans="1:21" ht="13.8">
      <c r="A945" s="39"/>
      <c r="C945" s="60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</row>
    <row r="946" spans="1:21" ht="13.8">
      <c r="A946" s="39"/>
      <c r="C946" s="60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</row>
    <row r="947" spans="1:21" ht="13.8">
      <c r="A947" s="39"/>
      <c r="C947" s="60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</row>
    <row r="948" spans="1:21" ht="13.8">
      <c r="A948" s="39"/>
      <c r="C948" s="60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</row>
    <row r="949" spans="1:21" ht="13.8">
      <c r="A949" s="39"/>
      <c r="C949" s="60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</row>
    <row r="950" spans="1:21" ht="13.8">
      <c r="A950" s="39"/>
      <c r="C950" s="60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</row>
    <row r="951" spans="1:21" ht="13.8">
      <c r="A951" s="39"/>
      <c r="C951" s="60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</row>
    <row r="952" spans="1:21" ht="13.8">
      <c r="A952" s="39"/>
      <c r="C952" s="60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</row>
    <row r="953" spans="1:21" ht="13.8">
      <c r="A953" s="39"/>
      <c r="C953" s="60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</row>
    <row r="954" spans="1:21" ht="13.8">
      <c r="A954" s="39"/>
      <c r="C954" s="60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</row>
    <row r="955" spans="1:21" ht="13.8">
      <c r="A955" s="39"/>
      <c r="C955" s="60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</row>
    <row r="956" spans="1:21" ht="13.8">
      <c r="A956" s="39"/>
      <c r="C956" s="60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</row>
    <row r="957" spans="1:21" ht="13.8">
      <c r="A957" s="39"/>
      <c r="C957" s="60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</row>
    <row r="958" spans="1:21" ht="13.8">
      <c r="A958" s="39"/>
      <c r="C958" s="60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</row>
    <row r="959" spans="1:21" ht="13.8">
      <c r="A959" s="39"/>
      <c r="C959" s="60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</row>
    <row r="960" spans="1:21" ht="13.8">
      <c r="A960" s="39"/>
      <c r="C960" s="60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</row>
    <row r="961" spans="1:21" ht="13.8">
      <c r="A961" s="39"/>
      <c r="C961" s="60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</row>
    <row r="962" spans="1:21" ht="13.8">
      <c r="A962" s="39"/>
      <c r="C962" s="60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</row>
    <row r="963" spans="1:21" ht="13.8">
      <c r="A963" s="39"/>
      <c r="C963" s="60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</row>
    <row r="964" spans="1:21" ht="13.8">
      <c r="A964" s="39"/>
      <c r="C964" s="60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1" ht="13.8">
      <c r="A965" s="39"/>
      <c r="C965" s="60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1" ht="13.8">
      <c r="A966" s="39"/>
      <c r="C966" s="60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1" ht="13.8">
      <c r="A967" s="39"/>
      <c r="C967" s="60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</row>
    <row r="968" spans="1:21" ht="13.8">
      <c r="A968" s="39"/>
      <c r="C968" s="60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</row>
    <row r="969" spans="1:21" ht="13.8">
      <c r="A969" s="39"/>
      <c r="C969" s="60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</row>
    <row r="970" spans="1:21" ht="13.8">
      <c r="A970" s="39"/>
      <c r="C970" s="60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</row>
    <row r="971" spans="1:21" ht="13.8">
      <c r="A971" s="39"/>
      <c r="C971" s="60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</row>
    <row r="972" spans="1:21" ht="13.8">
      <c r="A972" s="39"/>
      <c r="C972" s="60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</row>
    <row r="973" spans="1:21" ht="13.8">
      <c r="A973" s="39"/>
      <c r="C973" s="60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</row>
    <row r="974" spans="1:21" ht="13.8">
      <c r="A974" s="39"/>
      <c r="C974" s="60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</row>
    <row r="975" spans="1:21" ht="13.8">
      <c r="A975" s="39"/>
      <c r="C975" s="60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</row>
    <row r="976" spans="1:21" ht="13.8">
      <c r="A976" s="39"/>
      <c r="C976" s="60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</row>
    <row r="977" spans="1:21" ht="13.8">
      <c r="A977" s="39"/>
      <c r="C977" s="60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</row>
    <row r="978" spans="1:21" ht="13.8">
      <c r="A978" s="39"/>
      <c r="C978" s="60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</row>
    <row r="979" spans="1:21" ht="13.8">
      <c r="A979" s="39"/>
      <c r="C979" s="60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</row>
    <row r="980" spans="1:21" ht="13.8">
      <c r="A980" s="39"/>
      <c r="C980" s="60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</row>
    <row r="981" spans="1:21" ht="13.8">
      <c r="A981" s="39"/>
      <c r="C981" s="60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</row>
    <row r="982" spans="1:21" ht="13.8">
      <c r="A982" s="39"/>
      <c r="C982" s="60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</row>
    <row r="983" spans="1:21" ht="13.8">
      <c r="A983" s="39"/>
      <c r="C983" s="60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</row>
    <row r="984" spans="1:21" ht="13.8">
      <c r="A984" s="39"/>
      <c r="C984" s="60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</row>
    <row r="985" spans="1:21" ht="13.8">
      <c r="A985" s="39"/>
      <c r="C985" s="60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</row>
    <row r="986" spans="1:21" ht="13.8">
      <c r="A986" s="39"/>
      <c r="C986" s="60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</row>
    <row r="987" spans="1:21" ht="13.8">
      <c r="A987" s="39"/>
      <c r="C987" s="60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</row>
    <row r="988" spans="1:21" ht="13.8">
      <c r="A988" s="39"/>
      <c r="C988" s="60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</row>
    <row r="989" spans="1:21" ht="13.8">
      <c r="A989" s="39"/>
      <c r="C989" s="60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</row>
    <row r="990" spans="1:21" ht="13.8">
      <c r="A990" s="39"/>
      <c r="C990" s="60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</row>
    <row r="991" spans="1:21" ht="13.8">
      <c r="A991" s="39"/>
      <c r="C991" s="60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</row>
    <row r="992" spans="1:21" ht="13.8">
      <c r="A992" s="39"/>
      <c r="C992" s="60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</row>
    <row r="993" spans="1:21" ht="13.8">
      <c r="A993" s="39"/>
      <c r="C993" s="60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</row>
    <row r="994" spans="1:21" ht="13.8">
      <c r="A994" s="39"/>
      <c r="C994" s="60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</row>
    <row r="995" spans="1:21" ht="13.8">
      <c r="A995" s="39"/>
      <c r="C995" s="60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</row>
    <row r="996" spans="1:21" ht="13.8">
      <c r="A996" s="39"/>
      <c r="C996" s="60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</row>
    <row r="997" spans="1:21" ht="13.8">
      <c r="A997" s="39"/>
      <c r="C997" s="60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</row>
    <row r="998" spans="1:21" ht="13.8">
      <c r="A998" s="39"/>
      <c r="C998" s="60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</row>
    <row r="999" spans="1:21" ht="13.8">
      <c r="A999" s="39"/>
      <c r="C999" s="60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</row>
    <row r="1000" spans="1:21" ht="13.8">
      <c r="A1000" s="39"/>
      <c r="C1000" s="60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</row>
    <row r="1001" spans="1:21" ht="13.8">
      <c r="A1001" s="39"/>
      <c r="C1001" s="60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</row>
    <row r="1002" spans="1:21" ht="13.8">
      <c r="A1002" s="39"/>
      <c r="C1002" s="60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</row>
    <row r="1003" spans="1:21" ht="13.8">
      <c r="A1003" s="39"/>
      <c r="C1003" s="60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</row>
    <row r="1004" spans="1:21" ht="13.2">
      <c r="A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</row>
    <row r="1005" spans="1:21" ht="13.2">
      <c r="A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</row>
    <row r="1006" spans="1:21" ht="13.2">
      <c r="A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</row>
    <row r="1007" spans="1:21" ht="13.2">
      <c r="A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</row>
  </sheetData>
  <mergeCells count="19">
    <mergeCell ref="B6:B8"/>
    <mergeCell ref="C6:C8"/>
    <mergeCell ref="D6:D8"/>
    <mergeCell ref="C95:C96"/>
    <mergeCell ref="F95:O95"/>
    <mergeCell ref="F96:O96"/>
    <mergeCell ref="F97:O97"/>
    <mergeCell ref="A1:B1"/>
    <mergeCell ref="F1:J1"/>
    <mergeCell ref="A2:B2"/>
    <mergeCell ref="F2:J2"/>
    <mergeCell ref="A3:B3"/>
    <mergeCell ref="F3:J3"/>
    <mergeCell ref="A4:B4"/>
    <mergeCell ref="F4:J4"/>
    <mergeCell ref="F5:J5"/>
    <mergeCell ref="K5:U5"/>
    <mergeCell ref="Q6:U6"/>
    <mergeCell ref="A6:A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J97"/>
  <sheetViews>
    <sheetView workbookViewId="0"/>
  </sheetViews>
  <sheetFormatPr defaultColWidth="12.6640625" defaultRowHeight="15.75" customHeight="1"/>
  <cols>
    <col min="2" max="2" width="24.77734375" customWidth="1"/>
    <col min="4" max="4" width="16.21875" customWidth="1"/>
  </cols>
  <sheetData>
    <row r="1" spans="1:10" ht="13.8">
      <c r="A1" s="197" t="s">
        <v>0</v>
      </c>
      <c r="B1" s="196"/>
      <c r="C1" s="61"/>
      <c r="D1" s="62"/>
      <c r="E1" s="38" t="s">
        <v>1</v>
      </c>
      <c r="F1" s="197" t="s">
        <v>2</v>
      </c>
      <c r="G1" s="195"/>
      <c r="H1" s="195"/>
      <c r="I1" s="195"/>
      <c r="J1" s="196"/>
    </row>
    <row r="2" spans="1:10" ht="13.8">
      <c r="A2" s="197" t="s">
        <v>3</v>
      </c>
      <c r="B2" s="196"/>
      <c r="C2" s="61"/>
      <c r="D2" s="62"/>
      <c r="E2" s="40">
        <v>1</v>
      </c>
      <c r="F2" s="203" t="s">
        <v>122</v>
      </c>
      <c r="G2" s="195"/>
      <c r="H2" s="195"/>
      <c r="I2" s="195"/>
      <c r="J2" s="196"/>
    </row>
    <row r="3" spans="1:10" ht="13.8">
      <c r="A3" s="197" t="s">
        <v>123</v>
      </c>
      <c r="B3" s="196"/>
      <c r="C3" s="61"/>
      <c r="D3" s="62"/>
      <c r="E3" s="40">
        <v>2</v>
      </c>
      <c r="F3" s="203" t="s">
        <v>124</v>
      </c>
      <c r="G3" s="195"/>
      <c r="H3" s="195"/>
      <c r="I3" s="195"/>
      <c r="J3" s="196"/>
    </row>
    <row r="4" spans="1:10" ht="13.8">
      <c r="A4" s="197" t="s">
        <v>125</v>
      </c>
      <c r="B4" s="196"/>
      <c r="C4" s="61"/>
      <c r="D4" s="62"/>
      <c r="E4" s="40">
        <v>3</v>
      </c>
      <c r="F4" s="203" t="s">
        <v>126</v>
      </c>
      <c r="G4" s="195"/>
      <c r="H4" s="195"/>
      <c r="I4" s="195"/>
      <c r="J4" s="196"/>
    </row>
    <row r="5" spans="1:10" ht="13.8">
      <c r="A5" s="63"/>
      <c r="B5" s="63"/>
      <c r="C5" s="61"/>
      <c r="D5" s="62"/>
      <c r="E5" s="64"/>
      <c r="F5" s="216" t="s">
        <v>9</v>
      </c>
      <c r="G5" s="195"/>
      <c r="H5" s="195"/>
      <c r="I5" s="195"/>
      <c r="J5" s="196"/>
    </row>
    <row r="6" spans="1:10" ht="13.8">
      <c r="A6" s="198" t="s">
        <v>11</v>
      </c>
      <c r="B6" s="198" t="s">
        <v>128</v>
      </c>
      <c r="C6" s="201" t="s">
        <v>13</v>
      </c>
      <c r="D6" s="202" t="s">
        <v>14</v>
      </c>
      <c r="E6" s="56" t="s">
        <v>15</v>
      </c>
      <c r="F6" s="214" t="s">
        <v>219</v>
      </c>
      <c r="G6" s="195"/>
      <c r="H6" s="195"/>
      <c r="I6" s="195"/>
      <c r="J6" s="196"/>
    </row>
    <row r="7" spans="1:10" ht="13.8">
      <c r="A7" s="199"/>
      <c r="B7" s="199"/>
      <c r="C7" s="199"/>
      <c r="D7" s="199"/>
      <c r="E7" s="56" t="s">
        <v>28</v>
      </c>
      <c r="F7" s="65" t="s">
        <v>29</v>
      </c>
      <c r="G7" s="66" t="s">
        <v>30</v>
      </c>
      <c r="H7" s="67" t="s">
        <v>31</v>
      </c>
      <c r="I7" s="68" t="s">
        <v>32</v>
      </c>
      <c r="J7" s="69" t="s">
        <v>33</v>
      </c>
    </row>
    <row r="8" spans="1:10" ht="13.8">
      <c r="A8" s="200"/>
      <c r="B8" s="200"/>
      <c r="C8" s="200"/>
      <c r="D8" s="200"/>
      <c r="E8" s="70" t="s">
        <v>120</v>
      </c>
      <c r="F8" s="71">
        <v>1</v>
      </c>
      <c r="G8" s="71">
        <v>1</v>
      </c>
      <c r="H8" s="16">
        <v>1</v>
      </c>
      <c r="I8" s="16">
        <v>1</v>
      </c>
      <c r="J8" s="16">
        <v>1</v>
      </c>
    </row>
    <row r="9" spans="1:10" ht="15.75" customHeight="1">
      <c r="A9" s="43">
        <f t="shared" ref="A9:A93" si="0">ROW(9:9)-8</f>
        <v>1</v>
      </c>
      <c r="B9" s="48" t="s">
        <v>134</v>
      </c>
      <c r="C9" s="49">
        <v>24110340</v>
      </c>
      <c r="D9" s="23" t="s">
        <v>135</v>
      </c>
      <c r="E9" s="72">
        <f t="shared" ref="E9:E94" si="1">F9+G9+H9+I9+J9</f>
        <v>3.5</v>
      </c>
      <c r="F9" s="73">
        <v>1</v>
      </c>
      <c r="G9" s="73">
        <v>0</v>
      </c>
      <c r="H9" s="43">
        <v>1</v>
      </c>
      <c r="I9" s="43">
        <v>0.5</v>
      </c>
      <c r="J9" s="43">
        <v>1</v>
      </c>
    </row>
    <row r="10" spans="1:10" ht="15.75" customHeight="1">
      <c r="A10" s="43">
        <f t="shared" si="0"/>
        <v>2</v>
      </c>
      <c r="B10" s="48" t="s">
        <v>136</v>
      </c>
      <c r="C10" s="49">
        <v>24110341</v>
      </c>
      <c r="D10" s="23" t="s">
        <v>135</v>
      </c>
      <c r="E10" s="72">
        <f t="shared" si="1"/>
        <v>4.5</v>
      </c>
      <c r="F10" s="73">
        <v>1</v>
      </c>
      <c r="G10" s="73">
        <v>1</v>
      </c>
      <c r="H10" s="43">
        <v>0.5</v>
      </c>
      <c r="I10" s="43">
        <v>1</v>
      </c>
      <c r="J10" s="43">
        <v>1</v>
      </c>
    </row>
    <row r="11" spans="1:10" ht="15.75" customHeight="1">
      <c r="A11" s="43">
        <f t="shared" si="0"/>
        <v>3</v>
      </c>
      <c r="B11" s="48" t="s">
        <v>137</v>
      </c>
      <c r="C11" s="49">
        <v>24110342</v>
      </c>
      <c r="D11" s="23" t="s">
        <v>135</v>
      </c>
      <c r="E11" s="72">
        <f t="shared" si="1"/>
        <v>2</v>
      </c>
      <c r="F11" s="73">
        <v>1</v>
      </c>
      <c r="G11" s="73">
        <v>0</v>
      </c>
      <c r="H11" s="43">
        <v>1</v>
      </c>
      <c r="I11" s="43">
        <v>0</v>
      </c>
      <c r="J11" s="43">
        <v>0</v>
      </c>
    </row>
    <row r="12" spans="1:10" ht="15.75" customHeight="1">
      <c r="A12" s="43">
        <f t="shared" si="0"/>
        <v>4</v>
      </c>
      <c r="B12" s="48" t="s">
        <v>138</v>
      </c>
      <c r="C12" s="49">
        <v>24110343</v>
      </c>
      <c r="D12" s="23" t="s">
        <v>135</v>
      </c>
      <c r="E12" s="72">
        <f t="shared" si="1"/>
        <v>3</v>
      </c>
      <c r="F12" s="73">
        <v>1</v>
      </c>
      <c r="G12" s="73">
        <v>1</v>
      </c>
      <c r="H12" s="43">
        <v>1</v>
      </c>
      <c r="I12" s="43">
        <v>0</v>
      </c>
      <c r="J12" s="43">
        <v>0</v>
      </c>
    </row>
    <row r="13" spans="1:10" ht="15.75" customHeight="1">
      <c r="A13" s="43">
        <f t="shared" si="0"/>
        <v>5</v>
      </c>
      <c r="B13" s="48" t="s">
        <v>139</v>
      </c>
      <c r="C13" s="49">
        <v>24110344</v>
      </c>
      <c r="D13" s="23" t="s">
        <v>135</v>
      </c>
      <c r="E13" s="72">
        <f t="shared" si="1"/>
        <v>4</v>
      </c>
      <c r="F13" s="73">
        <v>1</v>
      </c>
      <c r="G13" s="73">
        <v>0</v>
      </c>
      <c r="H13" s="43">
        <v>1</v>
      </c>
      <c r="I13" s="43">
        <v>1</v>
      </c>
      <c r="J13" s="43">
        <v>1</v>
      </c>
    </row>
    <row r="14" spans="1:10" ht="15.75" customHeight="1">
      <c r="A14" s="43">
        <f t="shared" si="0"/>
        <v>6</v>
      </c>
      <c r="B14" s="48" t="s">
        <v>140</v>
      </c>
      <c r="C14" s="49">
        <v>24110346</v>
      </c>
      <c r="D14" s="23" t="s">
        <v>135</v>
      </c>
      <c r="E14" s="72">
        <f t="shared" si="1"/>
        <v>3</v>
      </c>
      <c r="F14" s="73">
        <v>1</v>
      </c>
      <c r="G14" s="73">
        <v>1</v>
      </c>
      <c r="H14" s="43">
        <v>1</v>
      </c>
      <c r="I14" s="43">
        <v>0</v>
      </c>
      <c r="J14" s="43">
        <v>0</v>
      </c>
    </row>
    <row r="15" spans="1:10" ht="15.75" customHeight="1">
      <c r="A15" s="43">
        <f t="shared" si="0"/>
        <v>7</v>
      </c>
      <c r="B15" s="48" t="s">
        <v>141</v>
      </c>
      <c r="C15" s="49">
        <v>24110347</v>
      </c>
      <c r="D15" s="23" t="s">
        <v>135</v>
      </c>
      <c r="E15" s="72">
        <f t="shared" si="1"/>
        <v>4</v>
      </c>
      <c r="F15" s="73">
        <v>0</v>
      </c>
      <c r="G15" s="73">
        <v>1</v>
      </c>
      <c r="H15" s="43">
        <v>1</v>
      </c>
      <c r="I15" s="43">
        <v>1</v>
      </c>
      <c r="J15" s="43">
        <v>1</v>
      </c>
    </row>
    <row r="16" spans="1:10" ht="15.75" customHeight="1">
      <c r="A16" s="43">
        <f t="shared" si="0"/>
        <v>8</v>
      </c>
      <c r="B16" s="48" t="s">
        <v>142</v>
      </c>
      <c r="C16" s="49">
        <v>24110348</v>
      </c>
      <c r="D16" s="23" t="s">
        <v>135</v>
      </c>
      <c r="E16" s="72">
        <f t="shared" si="1"/>
        <v>3</v>
      </c>
      <c r="F16" s="73">
        <v>1</v>
      </c>
      <c r="G16" s="73">
        <v>0</v>
      </c>
      <c r="H16" s="43">
        <v>1</v>
      </c>
      <c r="I16" s="43">
        <v>1</v>
      </c>
      <c r="J16" s="43">
        <v>0</v>
      </c>
    </row>
    <row r="17" spans="1:10" ht="15.75" customHeight="1">
      <c r="A17" s="43">
        <f t="shared" si="0"/>
        <v>9</v>
      </c>
      <c r="B17" s="48" t="s">
        <v>143</v>
      </c>
      <c r="C17" s="49">
        <v>24110350</v>
      </c>
      <c r="D17" s="23" t="s">
        <v>135</v>
      </c>
      <c r="E17" s="72">
        <f t="shared" si="1"/>
        <v>3</v>
      </c>
      <c r="F17" s="73">
        <v>1</v>
      </c>
      <c r="G17" s="73">
        <v>1</v>
      </c>
      <c r="H17" s="43">
        <v>1</v>
      </c>
      <c r="I17" s="43">
        <v>0</v>
      </c>
      <c r="J17" s="43">
        <v>0</v>
      </c>
    </row>
    <row r="18" spans="1:10" ht="15.75" customHeight="1">
      <c r="A18" s="43">
        <f t="shared" si="0"/>
        <v>10</v>
      </c>
      <c r="B18" s="48" t="s">
        <v>144</v>
      </c>
      <c r="C18" s="49">
        <v>24110351</v>
      </c>
      <c r="D18" s="23" t="s">
        <v>135</v>
      </c>
      <c r="E18" s="72">
        <f t="shared" si="1"/>
        <v>4</v>
      </c>
      <c r="F18" s="73">
        <v>1</v>
      </c>
      <c r="G18" s="73">
        <v>0</v>
      </c>
      <c r="H18" s="43">
        <v>1</v>
      </c>
      <c r="I18" s="43">
        <v>1</v>
      </c>
      <c r="J18" s="43">
        <v>1</v>
      </c>
    </row>
    <row r="19" spans="1:10" ht="15.75" customHeight="1">
      <c r="A19" s="43">
        <f t="shared" si="0"/>
        <v>11</v>
      </c>
      <c r="B19" s="48" t="s">
        <v>145</v>
      </c>
      <c r="C19" s="49">
        <v>24110352</v>
      </c>
      <c r="D19" s="23" t="s">
        <v>135</v>
      </c>
      <c r="E19" s="72">
        <f t="shared" si="1"/>
        <v>4</v>
      </c>
      <c r="F19" s="73">
        <v>1</v>
      </c>
      <c r="G19" s="73">
        <v>1</v>
      </c>
      <c r="H19" s="43">
        <v>1</v>
      </c>
      <c r="I19" s="43">
        <v>0</v>
      </c>
      <c r="J19" s="43">
        <v>1</v>
      </c>
    </row>
    <row r="20" spans="1:10" ht="15.75" customHeight="1">
      <c r="A20" s="43">
        <f t="shared" si="0"/>
        <v>12</v>
      </c>
      <c r="B20" s="48" t="s">
        <v>146</v>
      </c>
      <c r="C20" s="49">
        <v>24110353</v>
      </c>
      <c r="D20" s="23" t="s">
        <v>135</v>
      </c>
      <c r="E20" s="72">
        <f t="shared" si="1"/>
        <v>4.5</v>
      </c>
      <c r="F20" s="73">
        <v>1</v>
      </c>
      <c r="G20" s="73">
        <v>1</v>
      </c>
      <c r="H20" s="43">
        <v>1</v>
      </c>
      <c r="I20" s="43">
        <v>0.5</v>
      </c>
      <c r="J20" s="43">
        <v>1</v>
      </c>
    </row>
    <row r="21" spans="1:10" ht="15.75" customHeight="1">
      <c r="A21" s="43">
        <f t="shared" si="0"/>
        <v>13</v>
      </c>
      <c r="B21" s="48" t="s">
        <v>147</v>
      </c>
      <c r="C21" s="49">
        <v>24110354</v>
      </c>
      <c r="D21" s="23" t="s">
        <v>135</v>
      </c>
      <c r="E21" s="72">
        <f t="shared" si="1"/>
        <v>3</v>
      </c>
      <c r="F21" s="73">
        <v>1</v>
      </c>
      <c r="G21" s="73">
        <v>0</v>
      </c>
      <c r="H21" s="43">
        <v>1</v>
      </c>
      <c r="I21" s="43">
        <v>0</v>
      </c>
      <c r="J21" s="43">
        <v>1</v>
      </c>
    </row>
    <row r="22" spans="1:10" ht="15.75" customHeight="1">
      <c r="A22" s="43">
        <f t="shared" si="0"/>
        <v>14</v>
      </c>
      <c r="B22" s="48" t="s">
        <v>148</v>
      </c>
      <c r="C22" s="49">
        <v>24110356</v>
      </c>
      <c r="D22" s="23" t="s">
        <v>135</v>
      </c>
      <c r="E22" s="72">
        <f t="shared" si="1"/>
        <v>4.5</v>
      </c>
      <c r="F22" s="73">
        <v>1</v>
      </c>
      <c r="G22" s="73">
        <v>0.5</v>
      </c>
      <c r="H22" s="43">
        <v>1</v>
      </c>
      <c r="I22" s="43">
        <v>1</v>
      </c>
      <c r="J22" s="43">
        <v>1</v>
      </c>
    </row>
    <row r="23" spans="1:10" ht="15.75" customHeight="1">
      <c r="A23" s="43">
        <f t="shared" si="0"/>
        <v>15</v>
      </c>
      <c r="B23" s="48" t="s">
        <v>149</v>
      </c>
      <c r="C23" s="49">
        <v>24110357</v>
      </c>
      <c r="D23" s="23" t="s">
        <v>135</v>
      </c>
      <c r="E23" s="72">
        <f t="shared" si="1"/>
        <v>2.5</v>
      </c>
      <c r="F23" s="73">
        <v>1</v>
      </c>
      <c r="G23" s="73">
        <v>1</v>
      </c>
      <c r="H23" s="43">
        <v>0</v>
      </c>
      <c r="I23" s="43">
        <v>0</v>
      </c>
      <c r="J23" s="43">
        <v>0.5</v>
      </c>
    </row>
    <row r="24" spans="1:10" ht="15.75" customHeight="1">
      <c r="A24" s="43">
        <f t="shared" si="0"/>
        <v>16</v>
      </c>
      <c r="B24" s="48" t="s">
        <v>150</v>
      </c>
      <c r="C24" s="49">
        <v>24110358</v>
      </c>
      <c r="D24" s="23" t="s">
        <v>135</v>
      </c>
      <c r="E24" s="72">
        <f t="shared" si="1"/>
        <v>3.5</v>
      </c>
      <c r="F24" s="73">
        <v>1</v>
      </c>
      <c r="G24" s="73">
        <v>0</v>
      </c>
      <c r="H24" s="43">
        <v>1</v>
      </c>
      <c r="I24" s="43">
        <v>0.5</v>
      </c>
      <c r="J24" s="43">
        <v>1</v>
      </c>
    </row>
    <row r="25" spans="1:10" ht="15.75" customHeight="1">
      <c r="A25" s="43">
        <f t="shared" si="0"/>
        <v>17</v>
      </c>
      <c r="B25" s="48" t="s">
        <v>151</v>
      </c>
      <c r="C25" s="49">
        <v>24110359</v>
      </c>
      <c r="D25" s="23" t="s">
        <v>135</v>
      </c>
      <c r="E25" s="72">
        <f t="shared" si="1"/>
        <v>4</v>
      </c>
      <c r="F25" s="73">
        <v>1</v>
      </c>
      <c r="G25" s="73">
        <v>1</v>
      </c>
      <c r="H25" s="43">
        <v>1</v>
      </c>
      <c r="I25" s="43">
        <v>0</v>
      </c>
      <c r="J25" s="43">
        <v>1</v>
      </c>
    </row>
    <row r="26" spans="1:10" ht="15.75" customHeight="1">
      <c r="A26" s="43">
        <f t="shared" si="0"/>
        <v>18</v>
      </c>
      <c r="B26" s="48" t="s">
        <v>152</v>
      </c>
      <c r="C26" s="49">
        <v>24110360</v>
      </c>
      <c r="D26" s="23" t="s">
        <v>135</v>
      </c>
      <c r="E26" s="72">
        <f t="shared" si="1"/>
        <v>4.5</v>
      </c>
      <c r="F26" s="73">
        <v>1</v>
      </c>
      <c r="G26" s="73">
        <v>1</v>
      </c>
      <c r="H26" s="43">
        <v>1</v>
      </c>
      <c r="I26" s="43">
        <v>0.5</v>
      </c>
      <c r="J26" s="43">
        <v>1</v>
      </c>
    </row>
    <row r="27" spans="1:10" ht="15.75" customHeight="1">
      <c r="A27" s="43">
        <f t="shared" si="0"/>
        <v>19</v>
      </c>
      <c r="B27" s="48" t="s">
        <v>153</v>
      </c>
      <c r="C27" s="49">
        <v>24110361</v>
      </c>
      <c r="D27" s="23" t="s">
        <v>135</v>
      </c>
      <c r="E27" s="72">
        <f t="shared" si="1"/>
        <v>5</v>
      </c>
      <c r="F27" s="73">
        <v>1</v>
      </c>
      <c r="G27" s="73">
        <v>1</v>
      </c>
      <c r="H27" s="43">
        <v>1</v>
      </c>
      <c r="I27" s="43">
        <v>1</v>
      </c>
      <c r="J27" s="43">
        <v>1</v>
      </c>
    </row>
    <row r="28" spans="1:10" ht="15.6">
      <c r="A28" s="43">
        <f t="shared" si="0"/>
        <v>20</v>
      </c>
      <c r="B28" s="48" t="s">
        <v>154</v>
      </c>
      <c r="C28" s="49">
        <v>24110362</v>
      </c>
      <c r="D28" s="23" t="s">
        <v>135</v>
      </c>
      <c r="E28" s="72">
        <f t="shared" si="1"/>
        <v>2.5</v>
      </c>
      <c r="F28" s="73">
        <v>1</v>
      </c>
      <c r="G28" s="73">
        <v>1</v>
      </c>
      <c r="H28" s="43">
        <v>0</v>
      </c>
      <c r="I28" s="43">
        <v>0</v>
      </c>
      <c r="J28" s="43">
        <v>0.5</v>
      </c>
    </row>
    <row r="29" spans="1:10" ht="15.6">
      <c r="A29" s="43">
        <f t="shared" si="0"/>
        <v>21</v>
      </c>
      <c r="B29" s="48" t="s">
        <v>155</v>
      </c>
      <c r="C29" s="49">
        <v>24110363</v>
      </c>
      <c r="D29" s="23" t="s">
        <v>135</v>
      </c>
      <c r="E29" s="72">
        <f t="shared" si="1"/>
        <v>4.5</v>
      </c>
      <c r="F29" s="73">
        <v>1</v>
      </c>
      <c r="G29" s="73">
        <v>1</v>
      </c>
      <c r="H29" s="43">
        <v>1</v>
      </c>
      <c r="I29" s="43">
        <v>0.5</v>
      </c>
      <c r="J29" s="43">
        <v>1</v>
      </c>
    </row>
    <row r="30" spans="1:10" ht="15.6">
      <c r="A30" s="43">
        <f t="shared" si="0"/>
        <v>22</v>
      </c>
      <c r="B30" s="48" t="s">
        <v>156</v>
      </c>
      <c r="C30" s="49">
        <v>24110364</v>
      </c>
      <c r="D30" s="23" t="s">
        <v>135</v>
      </c>
      <c r="E30" s="72">
        <f t="shared" si="1"/>
        <v>4.5</v>
      </c>
      <c r="F30" s="73">
        <v>0.5</v>
      </c>
      <c r="G30" s="73">
        <v>1</v>
      </c>
      <c r="H30" s="43">
        <v>1</v>
      </c>
      <c r="I30" s="43">
        <v>1</v>
      </c>
      <c r="J30" s="43">
        <v>1</v>
      </c>
    </row>
    <row r="31" spans="1:10" ht="15.6">
      <c r="A31" s="43">
        <f t="shared" si="0"/>
        <v>23</v>
      </c>
      <c r="B31" s="48" t="s">
        <v>157</v>
      </c>
      <c r="C31" s="49">
        <v>24110365</v>
      </c>
      <c r="D31" s="23" t="s">
        <v>135</v>
      </c>
      <c r="E31" s="72">
        <f t="shared" si="1"/>
        <v>5</v>
      </c>
      <c r="F31" s="73">
        <v>1</v>
      </c>
      <c r="G31" s="73">
        <v>1</v>
      </c>
      <c r="H31" s="43">
        <v>1</v>
      </c>
      <c r="I31" s="43">
        <v>1</v>
      </c>
      <c r="J31" s="43">
        <v>1</v>
      </c>
    </row>
    <row r="32" spans="1:10" ht="15.6">
      <c r="A32" s="43">
        <f t="shared" si="0"/>
        <v>24</v>
      </c>
      <c r="B32" s="48" t="s">
        <v>158</v>
      </c>
      <c r="C32" s="49">
        <v>24110366</v>
      </c>
      <c r="D32" s="23" t="s">
        <v>135</v>
      </c>
      <c r="E32" s="72">
        <f t="shared" si="1"/>
        <v>5</v>
      </c>
      <c r="F32" s="73">
        <v>1</v>
      </c>
      <c r="G32" s="73">
        <v>1</v>
      </c>
      <c r="H32" s="43">
        <v>1</v>
      </c>
      <c r="I32" s="43">
        <v>1</v>
      </c>
      <c r="J32" s="43">
        <v>1</v>
      </c>
    </row>
    <row r="33" spans="1:10" ht="15.6">
      <c r="A33" s="43">
        <f t="shared" si="0"/>
        <v>25</v>
      </c>
      <c r="B33" s="48" t="s">
        <v>159</v>
      </c>
      <c r="C33" s="49">
        <v>24110367</v>
      </c>
      <c r="D33" s="23" t="s">
        <v>135</v>
      </c>
      <c r="E33" s="72">
        <f t="shared" si="1"/>
        <v>4</v>
      </c>
      <c r="F33" s="73">
        <v>1</v>
      </c>
      <c r="G33" s="73">
        <v>1</v>
      </c>
      <c r="H33" s="43">
        <v>1</v>
      </c>
      <c r="I33" s="43">
        <v>0</v>
      </c>
      <c r="J33" s="43">
        <v>1</v>
      </c>
    </row>
    <row r="34" spans="1:10" ht="15.6">
      <c r="A34" s="43">
        <f t="shared" si="0"/>
        <v>26</v>
      </c>
      <c r="B34" s="48" t="s">
        <v>160</v>
      </c>
      <c r="C34" s="49">
        <v>24110368</v>
      </c>
      <c r="D34" s="23" t="s">
        <v>135</v>
      </c>
      <c r="E34" s="72">
        <f t="shared" si="1"/>
        <v>4.5</v>
      </c>
      <c r="F34" s="73">
        <v>1</v>
      </c>
      <c r="G34" s="73">
        <v>1</v>
      </c>
      <c r="H34" s="43">
        <v>1</v>
      </c>
      <c r="I34" s="43">
        <v>0.5</v>
      </c>
      <c r="J34" s="43">
        <v>1</v>
      </c>
    </row>
    <row r="35" spans="1:10" ht="15.6">
      <c r="A35" s="43">
        <f t="shared" si="0"/>
        <v>27</v>
      </c>
      <c r="B35" s="48" t="s">
        <v>161</v>
      </c>
      <c r="C35" s="49">
        <v>24110369</v>
      </c>
      <c r="D35" s="23" t="s">
        <v>135</v>
      </c>
      <c r="E35" s="72">
        <f t="shared" si="1"/>
        <v>5</v>
      </c>
      <c r="F35" s="73">
        <v>1</v>
      </c>
      <c r="G35" s="73">
        <v>1</v>
      </c>
      <c r="H35" s="43">
        <v>1</v>
      </c>
      <c r="I35" s="43">
        <v>1</v>
      </c>
      <c r="J35" s="43">
        <v>1</v>
      </c>
    </row>
    <row r="36" spans="1:10" ht="15.6">
      <c r="A36" s="43">
        <f t="shared" si="0"/>
        <v>28</v>
      </c>
      <c r="B36" s="48" t="s">
        <v>162</v>
      </c>
      <c r="C36" s="49">
        <v>24110370</v>
      </c>
      <c r="D36" s="23" t="s">
        <v>135</v>
      </c>
      <c r="E36" s="72">
        <f t="shared" si="1"/>
        <v>5</v>
      </c>
      <c r="F36" s="73">
        <v>1</v>
      </c>
      <c r="G36" s="73">
        <v>1</v>
      </c>
      <c r="H36" s="43">
        <v>1</v>
      </c>
      <c r="I36" s="43">
        <v>1</v>
      </c>
      <c r="J36" s="43">
        <v>1</v>
      </c>
    </row>
    <row r="37" spans="1:10" ht="15.6">
      <c r="A37" s="43">
        <f t="shared" si="0"/>
        <v>29</v>
      </c>
      <c r="B37" s="48" t="s">
        <v>163</v>
      </c>
      <c r="C37" s="49">
        <v>24110371</v>
      </c>
      <c r="D37" s="23" t="s">
        <v>135</v>
      </c>
      <c r="E37" s="72">
        <f t="shared" si="1"/>
        <v>4.5</v>
      </c>
      <c r="F37" s="73">
        <v>1</v>
      </c>
      <c r="G37" s="73">
        <v>1</v>
      </c>
      <c r="H37" s="43">
        <v>1</v>
      </c>
      <c r="I37" s="43">
        <v>0.5</v>
      </c>
      <c r="J37" s="43">
        <v>1</v>
      </c>
    </row>
    <row r="38" spans="1:10" ht="15.6">
      <c r="A38" s="43">
        <f t="shared" si="0"/>
        <v>30</v>
      </c>
      <c r="B38" s="48" t="s">
        <v>164</v>
      </c>
      <c r="C38" s="49">
        <v>24110372</v>
      </c>
      <c r="D38" s="23" t="s">
        <v>135</v>
      </c>
      <c r="E38" s="72">
        <f t="shared" si="1"/>
        <v>5</v>
      </c>
      <c r="F38" s="73">
        <v>1</v>
      </c>
      <c r="G38" s="73">
        <v>1</v>
      </c>
      <c r="H38" s="43">
        <v>1</v>
      </c>
      <c r="I38" s="43">
        <v>1</v>
      </c>
      <c r="J38" s="43">
        <v>1</v>
      </c>
    </row>
    <row r="39" spans="1:10" ht="15.6">
      <c r="A39" s="43">
        <f t="shared" si="0"/>
        <v>31</v>
      </c>
      <c r="B39" s="48" t="s">
        <v>165</v>
      </c>
      <c r="C39" s="49">
        <v>24110373</v>
      </c>
      <c r="D39" s="23" t="s">
        <v>135</v>
      </c>
      <c r="E39" s="72">
        <f t="shared" si="1"/>
        <v>4.5</v>
      </c>
      <c r="F39" s="73">
        <v>0.5</v>
      </c>
      <c r="G39" s="73">
        <v>1</v>
      </c>
      <c r="H39" s="43">
        <v>1</v>
      </c>
      <c r="I39" s="43">
        <v>1</v>
      </c>
      <c r="J39" s="43">
        <v>1</v>
      </c>
    </row>
    <row r="40" spans="1:10" ht="15.6">
      <c r="A40" s="43">
        <f t="shared" si="0"/>
        <v>32</v>
      </c>
      <c r="B40" s="48" t="s">
        <v>166</v>
      </c>
      <c r="C40" s="49">
        <v>24110374</v>
      </c>
      <c r="D40" s="23" t="s">
        <v>135</v>
      </c>
      <c r="E40" s="72">
        <f t="shared" si="1"/>
        <v>5</v>
      </c>
      <c r="F40" s="73">
        <v>1</v>
      </c>
      <c r="G40" s="73">
        <v>1</v>
      </c>
      <c r="H40" s="43">
        <v>1</v>
      </c>
      <c r="I40" s="43">
        <v>1</v>
      </c>
      <c r="J40" s="43">
        <v>1</v>
      </c>
    </row>
    <row r="41" spans="1:10" ht="15.6">
      <c r="A41" s="43">
        <f t="shared" si="0"/>
        <v>33</v>
      </c>
      <c r="B41" s="48" t="s">
        <v>167</v>
      </c>
      <c r="C41" s="49">
        <v>24110375</v>
      </c>
      <c r="D41" s="23" t="s">
        <v>135</v>
      </c>
      <c r="E41" s="72">
        <f t="shared" si="1"/>
        <v>4.5</v>
      </c>
      <c r="F41" s="73">
        <v>1</v>
      </c>
      <c r="G41" s="73">
        <v>1</v>
      </c>
      <c r="H41" s="43">
        <v>0.5</v>
      </c>
      <c r="I41" s="43">
        <v>1</v>
      </c>
      <c r="J41" s="43">
        <v>1</v>
      </c>
    </row>
    <row r="42" spans="1:10" ht="15.6">
      <c r="A42" s="43">
        <f t="shared" si="0"/>
        <v>34</v>
      </c>
      <c r="B42" s="48" t="s">
        <v>168</v>
      </c>
      <c r="C42" s="49">
        <v>24110376</v>
      </c>
      <c r="D42" s="23" t="s">
        <v>135</v>
      </c>
      <c r="E42" s="72">
        <f t="shared" si="1"/>
        <v>4.5</v>
      </c>
      <c r="F42" s="73">
        <v>0.5</v>
      </c>
      <c r="G42" s="73">
        <v>1</v>
      </c>
      <c r="H42" s="43">
        <v>1</v>
      </c>
      <c r="I42" s="43">
        <v>1</v>
      </c>
      <c r="J42" s="43">
        <v>1</v>
      </c>
    </row>
    <row r="43" spans="1:10" ht="15.6">
      <c r="A43" s="43">
        <f t="shared" si="0"/>
        <v>35</v>
      </c>
      <c r="B43" s="48" t="s">
        <v>169</v>
      </c>
      <c r="C43" s="49">
        <v>24110377</v>
      </c>
      <c r="D43" s="23" t="s">
        <v>135</v>
      </c>
      <c r="E43" s="72">
        <f t="shared" si="1"/>
        <v>5</v>
      </c>
      <c r="F43" s="73">
        <v>1</v>
      </c>
      <c r="G43" s="73">
        <v>1</v>
      </c>
      <c r="H43" s="43">
        <v>1</v>
      </c>
      <c r="I43" s="43">
        <v>1</v>
      </c>
      <c r="J43" s="43">
        <v>1</v>
      </c>
    </row>
    <row r="44" spans="1:10" ht="15.6">
      <c r="A44" s="43">
        <f t="shared" si="0"/>
        <v>36</v>
      </c>
      <c r="B44" s="48" t="s">
        <v>170</v>
      </c>
      <c r="C44" s="49">
        <v>24110379</v>
      </c>
      <c r="D44" s="23" t="s">
        <v>135</v>
      </c>
      <c r="E44" s="72">
        <f t="shared" si="1"/>
        <v>4</v>
      </c>
      <c r="F44" s="73">
        <v>1</v>
      </c>
      <c r="G44" s="73">
        <v>1</v>
      </c>
      <c r="H44" s="43">
        <v>1</v>
      </c>
      <c r="I44" s="43">
        <v>0</v>
      </c>
      <c r="J44" s="43">
        <v>1</v>
      </c>
    </row>
    <row r="45" spans="1:10" ht="15.6">
      <c r="A45" s="43">
        <f t="shared" si="0"/>
        <v>37</v>
      </c>
      <c r="B45" s="48" t="s">
        <v>171</v>
      </c>
      <c r="C45" s="49">
        <v>24110380</v>
      </c>
      <c r="D45" s="23" t="s">
        <v>135</v>
      </c>
      <c r="E45" s="72">
        <f t="shared" si="1"/>
        <v>5</v>
      </c>
      <c r="F45" s="73">
        <v>1</v>
      </c>
      <c r="G45" s="73">
        <v>1</v>
      </c>
      <c r="H45" s="43">
        <v>1</v>
      </c>
      <c r="I45" s="43">
        <v>1</v>
      </c>
      <c r="J45" s="43">
        <v>1</v>
      </c>
    </row>
    <row r="46" spans="1:10" ht="15.6">
      <c r="A46" s="43">
        <f t="shared" si="0"/>
        <v>38</v>
      </c>
      <c r="B46" s="48" t="s">
        <v>172</v>
      </c>
      <c r="C46" s="49">
        <v>24110381</v>
      </c>
      <c r="D46" s="23" t="s">
        <v>135</v>
      </c>
      <c r="E46" s="72">
        <f t="shared" si="1"/>
        <v>5</v>
      </c>
      <c r="F46" s="73">
        <v>1</v>
      </c>
      <c r="G46" s="73">
        <v>1</v>
      </c>
      <c r="H46" s="43">
        <v>1</v>
      </c>
      <c r="I46" s="43">
        <v>1</v>
      </c>
      <c r="J46" s="43">
        <v>1</v>
      </c>
    </row>
    <row r="47" spans="1:10" ht="15.6">
      <c r="A47" s="43">
        <f t="shared" si="0"/>
        <v>39</v>
      </c>
      <c r="B47" s="48" t="s">
        <v>173</v>
      </c>
      <c r="C47" s="49">
        <v>24110382</v>
      </c>
      <c r="D47" s="23" t="s">
        <v>135</v>
      </c>
      <c r="E47" s="72">
        <f t="shared" si="1"/>
        <v>4.5</v>
      </c>
      <c r="F47" s="73">
        <v>1</v>
      </c>
      <c r="G47" s="73">
        <v>1</v>
      </c>
      <c r="H47" s="43">
        <v>1</v>
      </c>
      <c r="I47" s="43">
        <v>0.5</v>
      </c>
      <c r="J47" s="43">
        <v>1</v>
      </c>
    </row>
    <row r="48" spans="1:10" ht="15.6">
      <c r="A48" s="43">
        <f t="shared" si="0"/>
        <v>40</v>
      </c>
      <c r="B48" s="48" t="s">
        <v>174</v>
      </c>
      <c r="C48" s="49">
        <v>24110383</v>
      </c>
      <c r="D48" s="23" t="s">
        <v>135</v>
      </c>
      <c r="E48" s="72">
        <f t="shared" si="1"/>
        <v>5</v>
      </c>
      <c r="F48" s="73">
        <v>1</v>
      </c>
      <c r="G48" s="73">
        <v>1</v>
      </c>
      <c r="H48" s="43">
        <v>1</v>
      </c>
      <c r="I48" s="43">
        <v>1</v>
      </c>
      <c r="J48" s="43">
        <v>1</v>
      </c>
    </row>
    <row r="49" spans="1:10" ht="15.6">
      <c r="A49" s="43">
        <f t="shared" si="0"/>
        <v>41</v>
      </c>
      <c r="B49" s="48" t="s">
        <v>175</v>
      </c>
      <c r="C49" s="49">
        <v>24110384</v>
      </c>
      <c r="D49" s="23" t="s">
        <v>135</v>
      </c>
      <c r="E49" s="72">
        <f t="shared" si="1"/>
        <v>4.5</v>
      </c>
      <c r="F49" s="73">
        <v>1</v>
      </c>
      <c r="G49" s="73">
        <v>1</v>
      </c>
      <c r="H49" s="43">
        <v>0.5</v>
      </c>
      <c r="I49" s="43">
        <v>1</v>
      </c>
      <c r="J49" s="43">
        <v>1</v>
      </c>
    </row>
    <row r="50" spans="1:10" ht="15.6">
      <c r="A50" s="43">
        <f t="shared" si="0"/>
        <v>42</v>
      </c>
      <c r="B50" s="48" t="s">
        <v>176</v>
      </c>
      <c r="C50" s="49">
        <v>24110385</v>
      </c>
      <c r="D50" s="23" t="s">
        <v>135</v>
      </c>
      <c r="E50" s="72">
        <f t="shared" si="1"/>
        <v>5</v>
      </c>
      <c r="F50" s="73">
        <v>1</v>
      </c>
      <c r="G50" s="73">
        <v>1</v>
      </c>
      <c r="H50" s="43">
        <v>1</v>
      </c>
      <c r="I50" s="43">
        <v>1</v>
      </c>
      <c r="J50" s="43">
        <v>1</v>
      </c>
    </row>
    <row r="51" spans="1:10" ht="15.6">
      <c r="A51" s="43">
        <f t="shared" si="0"/>
        <v>43</v>
      </c>
      <c r="B51" s="48" t="s">
        <v>177</v>
      </c>
      <c r="C51" s="49">
        <v>24110386</v>
      </c>
      <c r="D51" s="23" t="s">
        <v>135</v>
      </c>
      <c r="E51" s="72">
        <f t="shared" si="1"/>
        <v>5</v>
      </c>
      <c r="F51" s="73">
        <v>1</v>
      </c>
      <c r="G51" s="73">
        <v>1</v>
      </c>
      <c r="H51" s="43">
        <v>1</v>
      </c>
      <c r="I51" s="43">
        <v>1</v>
      </c>
      <c r="J51" s="43">
        <v>1</v>
      </c>
    </row>
    <row r="52" spans="1:10" ht="15.6">
      <c r="A52" s="43">
        <f t="shared" si="0"/>
        <v>44</v>
      </c>
      <c r="B52" s="48" t="s">
        <v>178</v>
      </c>
      <c r="C52" s="49">
        <v>24110387</v>
      </c>
      <c r="D52" s="23" t="s">
        <v>135</v>
      </c>
      <c r="E52" s="72">
        <f t="shared" si="1"/>
        <v>4.5</v>
      </c>
      <c r="F52" s="73">
        <v>0.5</v>
      </c>
      <c r="G52" s="73">
        <v>1</v>
      </c>
      <c r="H52" s="43">
        <v>1</v>
      </c>
      <c r="I52" s="43">
        <v>1</v>
      </c>
      <c r="J52" s="43">
        <v>1</v>
      </c>
    </row>
    <row r="53" spans="1:10" ht="15.6">
      <c r="A53" s="43">
        <f t="shared" si="0"/>
        <v>45</v>
      </c>
      <c r="B53" s="48" t="s">
        <v>179</v>
      </c>
      <c r="C53" s="49">
        <v>24110388</v>
      </c>
      <c r="D53" s="23" t="s">
        <v>135</v>
      </c>
      <c r="E53" s="72">
        <f t="shared" si="1"/>
        <v>5</v>
      </c>
      <c r="F53" s="73">
        <v>1</v>
      </c>
      <c r="G53" s="73">
        <v>1</v>
      </c>
      <c r="H53" s="43">
        <v>1</v>
      </c>
      <c r="I53" s="43">
        <v>1</v>
      </c>
      <c r="J53" s="43">
        <v>1</v>
      </c>
    </row>
    <row r="54" spans="1:10" ht="15.6">
      <c r="A54" s="43">
        <f t="shared" si="0"/>
        <v>46</v>
      </c>
      <c r="B54" s="48" t="s">
        <v>180</v>
      </c>
      <c r="C54" s="49">
        <v>24110389</v>
      </c>
      <c r="D54" s="23" t="s">
        <v>135</v>
      </c>
      <c r="E54" s="72">
        <f t="shared" si="1"/>
        <v>2.5</v>
      </c>
      <c r="F54" s="73">
        <v>1</v>
      </c>
      <c r="G54" s="73">
        <v>0</v>
      </c>
      <c r="H54" s="43">
        <v>0</v>
      </c>
      <c r="I54" s="43">
        <v>1</v>
      </c>
      <c r="J54" s="43">
        <v>0.5</v>
      </c>
    </row>
    <row r="55" spans="1:10" ht="15.6">
      <c r="A55" s="43">
        <f t="shared" si="0"/>
        <v>47</v>
      </c>
      <c r="B55" s="48" t="s">
        <v>181</v>
      </c>
      <c r="C55" s="49">
        <v>24110390</v>
      </c>
      <c r="D55" s="23" t="s">
        <v>135</v>
      </c>
      <c r="E55" s="72">
        <f t="shared" si="1"/>
        <v>4.5</v>
      </c>
      <c r="F55" s="73">
        <v>0.5</v>
      </c>
      <c r="G55" s="73">
        <v>1</v>
      </c>
      <c r="H55" s="43">
        <v>1</v>
      </c>
      <c r="I55" s="43">
        <v>1</v>
      </c>
      <c r="J55" s="43">
        <v>1</v>
      </c>
    </row>
    <row r="56" spans="1:10" ht="15.6">
      <c r="A56" s="43">
        <f t="shared" si="0"/>
        <v>48</v>
      </c>
      <c r="B56" s="48" t="s">
        <v>182</v>
      </c>
      <c r="C56" s="49">
        <v>24110391</v>
      </c>
      <c r="D56" s="23" t="s">
        <v>135</v>
      </c>
      <c r="E56" s="72">
        <f t="shared" si="1"/>
        <v>5</v>
      </c>
      <c r="F56" s="73">
        <v>1</v>
      </c>
      <c r="G56" s="73">
        <v>1</v>
      </c>
      <c r="H56" s="43">
        <v>1</v>
      </c>
      <c r="I56" s="43">
        <v>1</v>
      </c>
      <c r="J56" s="43">
        <v>1</v>
      </c>
    </row>
    <row r="57" spans="1:10" ht="15.6">
      <c r="A57" s="43">
        <f t="shared" si="0"/>
        <v>49</v>
      </c>
      <c r="B57" s="48" t="s">
        <v>183</v>
      </c>
      <c r="C57" s="49">
        <v>24110392</v>
      </c>
      <c r="D57" s="23" t="s">
        <v>135</v>
      </c>
      <c r="E57" s="72">
        <f t="shared" si="1"/>
        <v>4.5</v>
      </c>
      <c r="F57" s="73">
        <v>1</v>
      </c>
      <c r="G57" s="73">
        <v>1</v>
      </c>
      <c r="H57" s="43">
        <v>1</v>
      </c>
      <c r="I57" s="43">
        <v>0.5</v>
      </c>
      <c r="J57" s="43">
        <v>1</v>
      </c>
    </row>
    <row r="58" spans="1:10" ht="15.6">
      <c r="A58" s="43">
        <f t="shared" si="0"/>
        <v>50</v>
      </c>
      <c r="B58" s="48" t="s">
        <v>184</v>
      </c>
      <c r="C58" s="49">
        <v>24110393</v>
      </c>
      <c r="D58" s="23" t="s">
        <v>135</v>
      </c>
      <c r="E58" s="72">
        <f t="shared" si="1"/>
        <v>5</v>
      </c>
      <c r="F58" s="73">
        <v>1</v>
      </c>
      <c r="G58" s="73">
        <v>1</v>
      </c>
      <c r="H58" s="43">
        <v>1</v>
      </c>
      <c r="I58" s="43">
        <v>1</v>
      </c>
      <c r="J58" s="43">
        <v>1</v>
      </c>
    </row>
    <row r="59" spans="1:10" ht="15.6">
      <c r="A59" s="43">
        <f t="shared" si="0"/>
        <v>51</v>
      </c>
      <c r="B59" s="48" t="s">
        <v>185</v>
      </c>
      <c r="C59" s="49">
        <v>24110394</v>
      </c>
      <c r="D59" s="23" t="s">
        <v>135</v>
      </c>
      <c r="E59" s="72">
        <f t="shared" si="1"/>
        <v>5</v>
      </c>
      <c r="F59" s="73">
        <v>1</v>
      </c>
      <c r="G59" s="73">
        <v>1</v>
      </c>
      <c r="H59" s="43">
        <v>1</v>
      </c>
      <c r="I59" s="43">
        <v>1</v>
      </c>
      <c r="J59" s="43">
        <v>1</v>
      </c>
    </row>
    <row r="60" spans="1:10" ht="15.6">
      <c r="A60" s="43">
        <f t="shared" si="0"/>
        <v>52</v>
      </c>
      <c r="B60" s="48" t="s">
        <v>186</v>
      </c>
      <c r="C60" s="49">
        <v>24110395</v>
      </c>
      <c r="D60" s="23" t="s">
        <v>135</v>
      </c>
      <c r="E60" s="72">
        <f t="shared" si="1"/>
        <v>5</v>
      </c>
      <c r="F60" s="73">
        <v>1</v>
      </c>
      <c r="G60" s="73">
        <v>1</v>
      </c>
      <c r="H60" s="43">
        <v>1</v>
      </c>
      <c r="I60" s="43">
        <v>1</v>
      </c>
      <c r="J60" s="43">
        <v>1</v>
      </c>
    </row>
    <row r="61" spans="1:10" ht="15.6">
      <c r="A61" s="43">
        <f t="shared" si="0"/>
        <v>53</v>
      </c>
      <c r="B61" s="48" t="s">
        <v>187</v>
      </c>
      <c r="C61" s="49">
        <v>24110396</v>
      </c>
      <c r="D61" s="23" t="s">
        <v>135</v>
      </c>
      <c r="E61" s="72">
        <f t="shared" si="1"/>
        <v>5</v>
      </c>
      <c r="F61" s="73">
        <v>1</v>
      </c>
      <c r="G61" s="73">
        <v>1</v>
      </c>
      <c r="H61" s="43">
        <v>1</v>
      </c>
      <c r="I61" s="43">
        <v>1</v>
      </c>
      <c r="J61" s="43">
        <v>1</v>
      </c>
    </row>
    <row r="62" spans="1:10" ht="15.6">
      <c r="A62" s="43">
        <f t="shared" si="0"/>
        <v>54</v>
      </c>
      <c r="B62" s="48" t="s">
        <v>188</v>
      </c>
      <c r="C62" s="49">
        <v>24110397</v>
      </c>
      <c r="D62" s="23" t="s">
        <v>135</v>
      </c>
      <c r="E62" s="72">
        <f t="shared" si="1"/>
        <v>4.5</v>
      </c>
      <c r="F62" s="73">
        <v>0.5</v>
      </c>
      <c r="G62" s="73">
        <v>1</v>
      </c>
      <c r="H62" s="43">
        <v>1</v>
      </c>
      <c r="I62" s="43">
        <v>1</v>
      </c>
      <c r="J62" s="43">
        <v>1</v>
      </c>
    </row>
    <row r="63" spans="1:10" ht="15.6">
      <c r="A63" s="43">
        <f t="shared" si="0"/>
        <v>55</v>
      </c>
      <c r="B63" s="48" t="s">
        <v>189</v>
      </c>
      <c r="C63" s="49">
        <v>24110398</v>
      </c>
      <c r="D63" s="23" t="s">
        <v>135</v>
      </c>
      <c r="E63" s="72">
        <f t="shared" si="1"/>
        <v>4.5</v>
      </c>
      <c r="F63" s="73">
        <v>1</v>
      </c>
      <c r="G63" s="73">
        <v>1</v>
      </c>
      <c r="H63" s="43">
        <v>1</v>
      </c>
      <c r="I63" s="43">
        <v>1</v>
      </c>
      <c r="J63" s="43">
        <v>0.5</v>
      </c>
    </row>
    <row r="64" spans="1:10" ht="15.6">
      <c r="A64" s="43">
        <f t="shared" si="0"/>
        <v>56</v>
      </c>
      <c r="B64" s="48" t="s">
        <v>190</v>
      </c>
      <c r="C64" s="49">
        <v>24110399</v>
      </c>
      <c r="D64" s="23" t="s">
        <v>135</v>
      </c>
      <c r="E64" s="72">
        <f t="shared" si="1"/>
        <v>4</v>
      </c>
      <c r="F64" s="73">
        <v>1</v>
      </c>
      <c r="G64" s="73">
        <v>1</v>
      </c>
      <c r="H64" s="43">
        <v>0</v>
      </c>
      <c r="I64" s="43">
        <v>1</v>
      </c>
      <c r="J64" s="43">
        <v>1</v>
      </c>
    </row>
    <row r="65" spans="1:10" ht="15.6">
      <c r="A65" s="43">
        <f t="shared" si="0"/>
        <v>57</v>
      </c>
      <c r="B65" s="48" t="s">
        <v>191</v>
      </c>
      <c r="C65" s="49">
        <v>24110400</v>
      </c>
      <c r="D65" s="23" t="s">
        <v>135</v>
      </c>
      <c r="E65" s="72">
        <f t="shared" si="1"/>
        <v>4</v>
      </c>
      <c r="F65" s="73">
        <v>1</v>
      </c>
      <c r="G65" s="73">
        <v>1</v>
      </c>
      <c r="H65" s="43">
        <v>1</v>
      </c>
      <c r="I65" s="43">
        <v>0</v>
      </c>
      <c r="J65" s="43">
        <v>1</v>
      </c>
    </row>
    <row r="66" spans="1:10" ht="15.6">
      <c r="A66" s="43">
        <f t="shared" si="0"/>
        <v>58</v>
      </c>
      <c r="B66" s="48" t="s">
        <v>192</v>
      </c>
      <c r="C66" s="49">
        <v>24110401</v>
      </c>
      <c r="D66" s="23" t="s">
        <v>135</v>
      </c>
      <c r="E66" s="72">
        <f t="shared" si="1"/>
        <v>4</v>
      </c>
      <c r="F66" s="43">
        <v>1</v>
      </c>
      <c r="G66" s="43">
        <v>0</v>
      </c>
      <c r="H66" s="43">
        <v>1</v>
      </c>
      <c r="I66" s="43">
        <v>1</v>
      </c>
      <c r="J66" s="43">
        <v>1</v>
      </c>
    </row>
    <row r="67" spans="1:10" ht="15.6">
      <c r="A67" s="43">
        <f t="shared" si="0"/>
        <v>59</v>
      </c>
      <c r="B67" s="50" t="s">
        <v>193</v>
      </c>
      <c r="C67" s="49">
        <v>24110402</v>
      </c>
      <c r="D67" s="23" t="s">
        <v>135</v>
      </c>
      <c r="E67" s="72">
        <f t="shared" si="1"/>
        <v>3</v>
      </c>
      <c r="F67" s="73">
        <v>1</v>
      </c>
      <c r="G67" s="73">
        <v>1</v>
      </c>
      <c r="H67" s="43">
        <v>0</v>
      </c>
      <c r="I67" s="43">
        <v>0</v>
      </c>
      <c r="J67" s="43">
        <v>1</v>
      </c>
    </row>
    <row r="68" spans="1:10" ht="15.6">
      <c r="A68" s="43">
        <f t="shared" si="0"/>
        <v>60</v>
      </c>
      <c r="B68" s="48" t="s">
        <v>194</v>
      </c>
      <c r="C68" s="49">
        <v>24110403</v>
      </c>
      <c r="D68" s="23" t="s">
        <v>135</v>
      </c>
      <c r="E68" s="72">
        <f t="shared" si="1"/>
        <v>3.5</v>
      </c>
      <c r="F68" s="73">
        <v>1</v>
      </c>
      <c r="G68" s="73">
        <v>0.5</v>
      </c>
      <c r="H68" s="43">
        <v>0</v>
      </c>
      <c r="I68" s="43">
        <v>1</v>
      </c>
      <c r="J68" s="43">
        <v>1</v>
      </c>
    </row>
    <row r="69" spans="1:10" ht="15.6">
      <c r="A69" s="43">
        <f t="shared" si="0"/>
        <v>61</v>
      </c>
      <c r="B69" s="48" t="s">
        <v>195</v>
      </c>
      <c r="C69" s="49">
        <v>24110405</v>
      </c>
      <c r="D69" s="23" t="s">
        <v>135</v>
      </c>
      <c r="E69" s="72">
        <f t="shared" si="1"/>
        <v>4.5</v>
      </c>
      <c r="F69" s="73">
        <v>0.5</v>
      </c>
      <c r="G69" s="73">
        <v>1</v>
      </c>
      <c r="H69" s="43">
        <v>1</v>
      </c>
      <c r="I69" s="43">
        <v>1</v>
      </c>
      <c r="J69" s="43">
        <v>1</v>
      </c>
    </row>
    <row r="70" spans="1:10" ht="15.6">
      <c r="A70" s="43">
        <f t="shared" si="0"/>
        <v>62</v>
      </c>
      <c r="B70" s="48" t="s">
        <v>196</v>
      </c>
      <c r="C70" s="49">
        <v>24110406</v>
      </c>
      <c r="D70" s="23" t="s">
        <v>135</v>
      </c>
      <c r="E70" s="72">
        <f t="shared" si="1"/>
        <v>5</v>
      </c>
      <c r="F70" s="73">
        <v>1</v>
      </c>
      <c r="G70" s="73">
        <v>1</v>
      </c>
      <c r="H70" s="43">
        <v>1</v>
      </c>
      <c r="I70" s="43">
        <v>1</v>
      </c>
      <c r="J70" s="43">
        <v>1</v>
      </c>
    </row>
    <row r="71" spans="1:10" ht="15.6">
      <c r="A71" s="43">
        <f t="shared" si="0"/>
        <v>63</v>
      </c>
      <c r="B71" s="48" t="s">
        <v>197</v>
      </c>
      <c r="C71" s="49">
        <v>24110407</v>
      </c>
      <c r="D71" s="23" t="s">
        <v>135</v>
      </c>
      <c r="E71" s="72">
        <f t="shared" si="1"/>
        <v>4</v>
      </c>
      <c r="F71" s="73">
        <v>1</v>
      </c>
      <c r="G71" s="73">
        <v>1</v>
      </c>
      <c r="H71" s="43">
        <v>1</v>
      </c>
      <c r="I71" s="43">
        <v>0</v>
      </c>
      <c r="J71" s="43">
        <v>1</v>
      </c>
    </row>
    <row r="72" spans="1:10" ht="15.6">
      <c r="A72" s="43">
        <f t="shared" si="0"/>
        <v>64</v>
      </c>
      <c r="B72" s="48" t="s">
        <v>198</v>
      </c>
      <c r="C72" s="49">
        <v>24110408</v>
      </c>
      <c r="D72" s="23" t="s">
        <v>135</v>
      </c>
      <c r="E72" s="72">
        <f t="shared" si="1"/>
        <v>5</v>
      </c>
      <c r="F72" s="73">
        <v>1</v>
      </c>
      <c r="G72" s="73">
        <v>1</v>
      </c>
      <c r="H72" s="43">
        <v>1</v>
      </c>
      <c r="I72" s="43">
        <v>1</v>
      </c>
      <c r="J72" s="43">
        <v>1</v>
      </c>
    </row>
    <row r="73" spans="1:10" ht="15.6">
      <c r="A73" s="43">
        <f t="shared" si="0"/>
        <v>65</v>
      </c>
      <c r="B73" s="48" t="s">
        <v>199</v>
      </c>
      <c r="C73" s="49">
        <v>24110409</v>
      </c>
      <c r="D73" s="23" t="s">
        <v>135</v>
      </c>
      <c r="E73" s="72">
        <f t="shared" si="1"/>
        <v>4</v>
      </c>
      <c r="F73" s="43">
        <v>1</v>
      </c>
      <c r="G73" s="43">
        <v>0</v>
      </c>
      <c r="H73" s="43">
        <v>1</v>
      </c>
      <c r="I73" s="43">
        <v>1</v>
      </c>
      <c r="J73" s="43">
        <v>1</v>
      </c>
    </row>
    <row r="74" spans="1:10" ht="15.6">
      <c r="A74" s="43">
        <f t="shared" si="0"/>
        <v>66</v>
      </c>
      <c r="B74" s="48" t="s">
        <v>200</v>
      </c>
      <c r="C74" s="49">
        <v>24110411</v>
      </c>
      <c r="D74" s="23" t="s">
        <v>135</v>
      </c>
      <c r="E74" s="72">
        <f t="shared" si="1"/>
        <v>4.5</v>
      </c>
      <c r="F74" s="73">
        <v>1</v>
      </c>
      <c r="G74" s="73">
        <v>0.5</v>
      </c>
      <c r="H74" s="43">
        <v>1</v>
      </c>
      <c r="I74" s="43">
        <v>1</v>
      </c>
      <c r="J74" s="43">
        <v>1</v>
      </c>
    </row>
    <row r="75" spans="1:10" ht="15.6">
      <c r="A75" s="43">
        <f t="shared" si="0"/>
        <v>67</v>
      </c>
      <c r="B75" s="48" t="s">
        <v>201</v>
      </c>
      <c r="C75" s="49">
        <v>24110412</v>
      </c>
      <c r="D75" s="23" t="s">
        <v>135</v>
      </c>
      <c r="E75" s="72">
        <f t="shared" si="1"/>
        <v>4.5</v>
      </c>
      <c r="F75" s="73">
        <v>1</v>
      </c>
      <c r="G75" s="73">
        <v>1</v>
      </c>
      <c r="H75" s="43">
        <v>0.5</v>
      </c>
      <c r="I75" s="43">
        <v>1</v>
      </c>
      <c r="J75" s="43">
        <v>1</v>
      </c>
    </row>
    <row r="76" spans="1:10" ht="15.6">
      <c r="A76" s="43">
        <f t="shared" si="0"/>
        <v>68</v>
      </c>
      <c r="B76" s="48" t="s">
        <v>202</v>
      </c>
      <c r="C76" s="23">
        <v>24110413</v>
      </c>
      <c r="D76" s="23" t="s">
        <v>135</v>
      </c>
      <c r="E76" s="72">
        <f t="shared" si="1"/>
        <v>0</v>
      </c>
      <c r="F76" s="73">
        <v>0</v>
      </c>
      <c r="G76" s="73">
        <v>0</v>
      </c>
      <c r="H76" s="73">
        <v>0</v>
      </c>
      <c r="I76" s="73">
        <v>0</v>
      </c>
      <c r="J76" s="73">
        <v>0</v>
      </c>
    </row>
    <row r="77" spans="1:10" ht="15.6">
      <c r="A77" s="43">
        <f t="shared" si="0"/>
        <v>69</v>
      </c>
      <c r="B77" s="48" t="s">
        <v>203</v>
      </c>
      <c r="C77" s="23">
        <v>24110414</v>
      </c>
      <c r="D77" s="23" t="s">
        <v>135</v>
      </c>
      <c r="E77" s="72">
        <f t="shared" si="1"/>
        <v>5</v>
      </c>
      <c r="F77" s="73">
        <v>1</v>
      </c>
      <c r="G77" s="73">
        <v>1</v>
      </c>
      <c r="H77" s="43">
        <v>1</v>
      </c>
      <c r="I77" s="43">
        <v>1</v>
      </c>
      <c r="J77" s="43">
        <v>1</v>
      </c>
    </row>
    <row r="78" spans="1:10" ht="15.6">
      <c r="A78" s="43">
        <f t="shared" si="0"/>
        <v>70</v>
      </c>
      <c r="B78" s="48" t="s">
        <v>204</v>
      </c>
      <c r="C78" s="23">
        <v>24110415</v>
      </c>
      <c r="D78" s="23" t="s">
        <v>135</v>
      </c>
      <c r="E78" s="72">
        <f t="shared" si="1"/>
        <v>5</v>
      </c>
      <c r="F78" s="73">
        <v>1</v>
      </c>
      <c r="G78" s="73">
        <v>1</v>
      </c>
      <c r="H78" s="43">
        <v>1</v>
      </c>
      <c r="I78" s="43">
        <v>1</v>
      </c>
      <c r="J78" s="43">
        <v>1</v>
      </c>
    </row>
    <row r="79" spans="1:10" ht="15.6">
      <c r="A79" s="43">
        <f t="shared" si="0"/>
        <v>71</v>
      </c>
      <c r="B79" s="48" t="s">
        <v>205</v>
      </c>
      <c r="C79" s="23">
        <v>24110416</v>
      </c>
      <c r="D79" s="23" t="s">
        <v>135</v>
      </c>
      <c r="E79" s="72">
        <f t="shared" si="1"/>
        <v>5</v>
      </c>
      <c r="F79" s="73">
        <v>1</v>
      </c>
      <c r="G79" s="73">
        <v>1</v>
      </c>
      <c r="H79" s="43">
        <v>1</v>
      </c>
      <c r="I79" s="43">
        <v>1</v>
      </c>
      <c r="J79" s="43">
        <v>1</v>
      </c>
    </row>
    <row r="80" spans="1:10" ht="15.6">
      <c r="A80" s="43">
        <f t="shared" si="0"/>
        <v>72</v>
      </c>
      <c r="B80" s="48" t="s">
        <v>206</v>
      </c>
      <c r="C80" s="23">
        <v>24110417</v>
      </c>
      <c r="D80" s="23" t="s">
        <v>135</v>
      </c>
      <c r="E80" s="72">
        <f t="shared" si="1"/>
        <v>4.5</v>
      </c>
      <c r="F80" s="73">
        <v>1</v>
      </c>
      <c r="G80" s="73">
        <v>1</v>
      </c>
      <c r="H80" s="43">
        <v>1</v>
      </c>
      <c r="I80" s="43">
        <v>0.5</v>
      </c>
      <c r="J80" s="43">
        <v>1</v>
      </c>
    </row>
    <row r="81" spans="1:10" ht="15.6">
      <c r="A81" s="43">
        <f t="shared" si="0"/>
        <v>73</v>
      </c>
      <c r="B81" s="48" t="s">
        <v>207</v>
      </c>
      <c r="C81" s="23">
        <v>24110982</v>
      </c>
      <c r="D81" s="23" t="s">
        <v>135</v>
      </c>
      <c r="E81" s="72">
        <f t="shared" si="1"/>
        <v>4.5</v>
      </c>
      <c r="F81" s="73">
        <v>0.5</v>
      </c>
      <c r="G81" s="73">
        <v>1</v>
      </c>
      <c r="H81" s="43">
        <v>1</v>
      </c>
      <c r="I81" s="43">
        <v>1</v>
      </c>
      <c r="J81" s="43">
        <v>1</v>
      </c>
    </row>
    <row r="82" spans="1:10" ht="15.6">
      <c r="A82" s="43">
        <f t="shared" si="0"/>
        <v>74</v>
      </c>
      <c r="B82" s="50" t="s">
        <v>208</v>
      </c>
      <c r="C82" s="23">
        <v>24110808</v>
      </c>
      <c r="D82" s="23" t="s">
        <v>135</v>
      </c>
      <c r="E82" s="72">
        <f t="shared" si="1"/>
        <v>3</v>
      </c>
      <c r="F82" s="43">
        <v>1</v>
      </c>
      <c r="G82" s="43">
        <v>0</v>
      </c>
      <c r="H82" s="43">
        <v>1</v>
      </c>
      <c r="I82" s="43">
        <v>1</v>
      </c>
      <c r="J82" s="43">
        <v>0</v>
      </c>
    </row>
    <row r="83" spans="1:10" ht="15.6">
      <c r="A83" s="43">
        <f t="shared" si="0"/>
        <v>75</v>
      </c>
      <c r="B83" s="50" t="s">
        <v>209</v>
      </c>
      <c r="C83" s="23">
        <v>24111196</v>
      </c>
      <c r="D83" s="23" t="s">
        <v>135</v>
      </c>
      <c r="E83" s="72">
        <f t="shared" si="1"/>
        <v>4</v>
      </c>
      <c r="F83" s="73">
        <v>1</v>
      </c>
      <c r="G83" s="73">
        <v>1</v>
      </c>
      <c r="H83" s="43">
        <v>1</v>
      </c>
      <c r="I83" s="43">
        <v>0</v>
      </c>
      <c r="J83" s="43">
        <v>1</v>
      </c>
    </row>
    <row r="84" spans="1:10" ht="15.6">
      <c r="A84" s="43">
        <f t="shared" si="0"/>
        <v>76</v>
      </c>
      <c r="B84" s="50" t="s">
        <v>210</v>
      </c>
      <c r="C84" s="23">
        <v>24110575</v>
      </c>
      <c r="D84" s="23" t="s">
        <v>135</v>
      </c>
      <c r="E84" s="72">
        <f t="shared" si="1"/>
        <v>5</v>
      </c>
      <c r="F84" s="73">
        <v>1</v>
      </c>
      <c r="G84" s="73">
        <v>1</v>
      </c>
      <c r="H84" s="43">
        <v>1</v>
      </c>
      <c r="I84" s="43">
        <v>1</v>
      </c>
      <c r="J84" s="43">
        <v>1</v>
      </c>
    </row>
    <row r="85" spans="1:10" ht="15.6">
      <c r="A85" s="43">
        <f t="shared" si="0"/>
        <v>77</v>
      </c>
      <c r="B85" s="50" t="s">
        <v>211</v>
      </c>
      <c r="C85" s="23">
        <v>24110259</v>
      </c>
      <c r="D85" s="23" t="s">
        <v>135</v>
      </c>
      <c r="E85" s="72">
        <f t="shared" si="1"/>
        <v>4</v>
      </c>
      <c r="F85" s="43">
        <v>1</v>
      </c>
      <c r="G85" s="43">
        <v>0</v>
      </c>
      <c r="H85" s="43">
        <v>1</v>
      </c>
      <c r="I85" s="43">
        <v>1</v>
      </c>
      <c r="J85" s="43">
        <v>1</v>
      </c>
    </row>
    <row r="86" spans="1:10" ht="15.6">
      <c r="A86" s="43">
        <f t="shared" si="0"/>
        <v>78</v>
      </c>
      <c r="B86" s="50" t="s">
        <v>212</v>
      </c>
      <c r="C86" s="23">
        <v>24110618</v>
      </c>
      <c r="D86" s="23" t="s">
        <v>135</v>
      </c>
      <c r="E86" s="72">
        <f t="shared" si="1"/>
        <v>5</v>
      </c>
      <c r="F86" s="73">
        <v>1</v>
      </c>
      <c r="G86" s="73">
        <v>1</v>
      </c>
      <c r="H86" s="43">
        <v>1</v>
      </c>
      <c r="I86" s="43">
        <v>1</v>
      </c>
      <c r="J86" s="43">
        <v>1</v>
      </c>
    </row>
    <row r="87" spans="1:10" ht="15.6">
      <c r="A87" s="43">
        <f t="shared" si="0"/>
        <v>79</v>
      </c>
      <c r="B87" s="50" t="s">
        <v>213</v>
      </c>
      <c r="C87" s="23">
        <v>25120038</v>
      </c>
      <c r="D87" s="23" t="s">
        <v>135</v>
      </c>
      <c r="E87" s="72">
        <f t="shared" si="1"/>
        <v>4</v>
      </c>
      <c r="F87" s="43">
        <v>1</v>
      </c>
      <c r="G87" s="43">
        <v>0</v>
      </c>
      <c r="H87" s="43">
        <v>1</v>
      </c>
      <c r="I87" s="43">
        <v>1</v>
      </c>
      <c r="J87" s="43">
        <v>1</v>
      </c>
    </row>
    <row r="88" spans="1:10" ht="15.6">
      <c r="A88" s="43">
        <f t="shared" si="0"/>
        <v>80</v>
      </c>
      <c r="B88" s="50" t="s">
        <v>214</v>
      </c>
      <c r="C88" s="23">
        <v>25120039</v>
      </c>
      <c r="D88" s="23" t="s">
        <v>135</v>
      </c>
      <c r="E88" s="72">
        <f t="shared" si="1"/>
        <v>4.5</v>
      </c>
      <c r="F88" s="73">
        <v>1</v>
      </c>
      <c r="G88" s="73">
        <v>1</v>
      </c>
      <c r="H88" s="43">
        <v>1</v>
      </c>
      <c r="I88" s="43">
        <v>0.5</v>
      </c>
      <c r="J88" s="43">
        <v>1</v>
      </c>
    </row>
    <row r="89" spans="1:10" ht="15.6">
      <c r="A89" s="43">
        <f t="shared" si="0"/>
        <v>81</v>
      </c>
      <c r="B89" s="50" t="s">
        <v>215</v>
      </c>
      <c r="C89" s="23">
        <v>25120040</v>
      </c>
      <c r="D89" s="23" t="s">
        <v>135</v>
      </c>
      <c r="E89" s="72">
        <f t="shared" si="1"/>
        <v>4.5</v>
      </c>
      <c r="F89" s="43">
        <v>1</v>
      </c>
      <c r="G89" s="43">
        <v>0.5</v>
      </c>
      <c r="H89" s="43">
        <v>1</v>
      </c>
      <c r="I89" s="43">
        <v>1</v>
      </c>
      <c r="J89" s="43">
        <v>1</v>
      </c>
    </row>
    <row r="90" spans="1:10" ht="15.6">
      <c r="A90" s="43">
        <f t="shared" si="0"/>
        <v>82</v>
      </c>
      <c r="B90" s="50" t="s">
        <v>216</v>
      </c>
      <c r="C90" s="23">
        <v>25120041</v>
      </c>
      <c r="D90" s="23" t="s">
        <v>135</v>
      </c>
      <c r="E90" s="72">
        <f t="shared" si="1"/>
        <v>2.5</v>
      </c>
      <c r="F90" s="43">
        <v>1</v>
      </c>
      <c r="G90" s="43">
        <v>1</v>
      </c>
      <c r="H90" s="43">
        <v>0.5</v>
      </c>
      <c r="I90" s="43">
        <v>0</v>
      </c>
      <c r="J90" s="43">
        <v>0</v>
      </c>
    </row>
    <row r="91" spans="1:10" ht="15.6">
      <c r="A91" s="43">
        <f t="shared" si="0"/>
        <v>83</v>
      </c>
      <c r="B91" s="50" t="s">
        <v>217</v>
      </c>
      <c r="C91" s="23">
        <v>25120042</v>
      </c>
      <c r="D91" s="23" t="s">
        <v>135</v>
      </c>
      <c r="E91" s="72">
        <f t="shared" si="1"/>
        <v>5</v>
      </c>
      <c r="F91" s="73">
        <v>1</v>
      </c>
      <c r="G91" s="73">
        <v>1</v>
      </c>
      <c r="H91" s="43">
        <v>1</v>
      </c>
      <c r="I91" s="43">
        <v>1</v>
      </c>
      <c r="J91" s="43">
        <v>1</v>
      </c>
    </row>
    <row r="92" spans="1:10" ht="15.6">
      <c r="A92" s="43">
        <f t="shared" si="0"/>
        <v>84</v>
      </c>
      <c r="B92" s="50" t="s">
        <v>218</v>
      </c>
      <c r="C92" s="23">
        <v>25120043</v>
      </c>
      <c r="D92" s="23" t="s">
        <v>135</v>
      </c>
      <c r="E92" s="72">
        <f t="shared" si="1"/>
        <v>4</v>
      </c>
      <c r="F92" s="73">
        <v>1</v>
      </c>
      <c r="G92" s="73">
        <v>1</v>
      </c>
      <c r="H92" s="43">
        <v>1</v>
      </c>
      <c r="I92" s="43">
        <v>0</v>
      </c>
      <c r="J92" s="43">
        <v>1</v>
      </c>
    </row>
    <row r="93" spans="1:10" ht="15.6">
      <c r="A93" s="43">
        <f t="shared" si="0"/>
        <v>85</v>
      </c>
      <c r="B93" s="50" t="s">
        <v>154</v>
      </c>
      <c r="C93" s="23">
        <v>25120044</v>
      </c>
      <c r="D93" s="23" t="s">
        <v>135</v>
      </c>
      <c r="E93" s="72">
        <f t="shared" si="1"/>
        <v>5</v>
      </c>
      <c r="F93" s="73">
        <v>1</v>
      </c>
      <c r="G93" s="73">
        <v>1</v>
      </c>
      <c r="H93" s="43">
        <v>1</v>
      </c>
      <c r="I93" s="43">
        <v>1</v>
      </c>
      <c r="J93" s="43">
        <v>1</v>
      </c>
    </row>
    <row r="94" spans="1:10" ht="15.6">
      <c r="A94" s="74">
        <v>86</v>
      </c>
      <c r="B94" s="75" t="s">
        <v>108</v>
      </c>
      <c r="C94" s="76">
        <v>24120036</v>
      </c>
      <c r="D94" s="77" t="s">
        <v>135</v>
      </c>
      <c r="E94" s="72">
        <f t="shared" si="1"/>
        <v>3</v>
      </c>
      <c r="F94" s="56">
        <v>1</v>
      </c>
      <c r="G94" s="56">
        <v>1</v>
      </c>
      <c r="H94" s="78">
        <v>0</v>
      </c>
      <c r="I94" s="78">
        <v>1</v>
      </c>
      <c r="J94" s="78">
        <v>0</v>
      </c>
    </row>
    <row r="95" spans="1:10" ht="13.2">
      <c r="B95" s="215" t="s">
        <v>113</v>
      </c>
      <c r="C95" s="195"/>
      <c r="D95" s="195"/>
      <c r="E95" s="196"/>
      <c r="F95" s="43">
        <f t="shared" ref="F95:J95" si="2">COUNTIF(F9:F94,"&gt;=0.5")</f>
        <v>84</v>
      </c>
      <c r="G95" s="43">
        <f t="shared" si="2"/>
        <v>72</v>
      </c>
      <c r="H95" s="43">
        <f t="shared" si="2"/>
        <v>78</v>
      </c>
      <c r="I95" s="43">
        <f t="shared" si="2"/>
        <v>68</v>
      </c>
      <c r="J95" s="43">
        <f t="shared" si="2"/>
        <v>77</v>
      </c>
    </row>
    <row r="96" spans="1:10" ht="13.2">
      <c r="B96" s="215" t="s">
        <v>114</v>
      </c>
      <c r="C96" s="195"/>
      <c r="D96" s="195"/>
      <c r="E96" s="196"/>
      <c r="F96" s="43">
        <f>(F95/A93)*100</f>
        <v>98.82352941176471</v>
      </c>
      <c r="G96" s="43">
        <f>(G95/A94)*100</f>
        <v>83.720930232558146</v>
      </c>
      <c r="H96" s="43">
        <f>(H95/A94)*100</f>
        <v>90.697674418604649</v>
      </c>
      <c r="I96" s="43">
        <f>(I95/A94)*100</f>
        <v>79.069767441860463</v>
      </c>
      <c r="J96" s="43">
        <f>(J95/A94)*100</f>
        <v>89.534883720930239</v>
      </c>
    </row>
    <row r="97" spans="2:10" ht="13.2">
      <c r="B97" s="215" t="s">
        <v>115</v>
      </c>
      <c r="C97" s="195"/>
      <c r="D97" s="195"/>
      <c r="E97" s="196"/>
      <c r="F97" s="43">
        <f t="shared" ref="F97:J97" si="3">IF(F96&gt;=70, 3, IF(F96&gt;=65, 2, IF(F96&gt;=60, 1, 0)))</f>
        <v>3</v>
      </c>
      <c r="G97" s="43">
        <f t="shared" si="3"/>
        <v>3</v>
      </c>
      <c r="H97" s="43">
        <f t="shared" si="3"/>
        <v>3</v>
      </c>
      <c r="I97" s="43">
        <f t="shared" si="3"/>
        <v>3</v>
      </c>
      <c r="J97" s="43">
        <f t="shared" si="3"/>
        <v>3</v>
      </c>
    </row>
  </sheetData>
  <mergeCells count="17">
    <mergeCell ref="D6:D8"/>
    <mergeCell ref="B95:E95"/>
    <mergeCell ref="B96:E96"/>
    <mergeCell ref="B97:E97"/>
    <mergeCell ref="A1:B1"/>
    <mergeCell ref="F1:J1"/>
    <mergeCell ref="A2:B2"/>
    <mergeCell ref="F2:J2"/>
    <mergeCell ref="A3:B3"/>
    <mergeCell ref="F3:J3"/>
    <mergeCell ref="A4:B4"/>
    <mergeCell ref="F4:J4"/>
    <mergeCell ref="F5:J5"/>
    <mergeCell ref="F6:J6"/>
    <mergeCell ref="A6:A8"/>
    <mergeCell ref="B6:B8"/>
    <mergeCell ref="C6:C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J97"/>
  <sheetViews>
    <sheetView workbookViewId="0">
      <selection sqref="A1:B1"/>
    </sheetView>
  </sheetViews>
  <sheetFormatPr defaultColWidth="12.6640625" defaultRowHeight="15.75" customHeight="1"/>
  <cols>
    <col min="2" max="2" width="22.6640625" customWidth="1"/>
  </cols>
  <sheetData>
    <row r="1" spans="1:10" ht="13.8">
      <c r="A1" s="197" t="s">
        <v>0</v>
      </c>
      <c r="B1" s="196"/>
      <c r="C1" s="61"/>
      <c r="D1" s="62"/>
      <c r="E1" s="38" t="s">
        <v>1</v>
      </c>
      <c r="F1" s="197" t="s">
        <v>2</v>
      </c>
      <c r="G1" s="195"/>
      <c r="H1" s="195"/>
      <c r="I1" s="195"/>
      <c r="J1" s="196"/>
    </row>
    <row r="2" spans="1:10" ht="13.8">
      <c r="A2" s="197" t="s">
        <v>3</v>
      </c>
      <c r="B2" s="196"/>
      <c r="C2" s="61"/>
      <c r="D2" s="62"/>
      <c r="E2" s="40">
        <v>1</v>
      </c>
      <c r="F2" s="203" t="s">
        <v>122</v>
      </c>
      <c r="G2" s="195"/>
      <c r="H2" s="195"/>
      <c r="I2" s="195"/>
      <c r="J2" s="196"/>
    </row>
    <row r="3" spans="1:10" ht="13.8">
      <c r="A3" s="197" t="s">
        <v>123</v>
      </c>
      <c r="B3" s="196"/>
      <c r="C3" s="61"/>
      <c r="D3" s="62"/>
      <c r="E3" s="40">
        <v>2</v>
      </c>
      <c r="F3" s="203" t="s">
        <v>124</v>
      </c>
      <c r="G3" s="195"/>
      <c r="H3" s="195"/>
      <c r="I3" s="195"/>
      <c r="J3" s="196"/>
    </row>
    <row r="4" spans="1:10" ht="13.8">
      <c r="A4" s="197" t="s">
        <v>125</v>
      </c>
      <c r="B4" s="196"/>
      <c r="C4" s="61"/>
      <c r="D4" s="62"/>
      <c r="E4" s="40">
        <v>3</v>
      </c>
      <c r="F4" s="203" t="s">
        <v>126</v>
      </c>
      <c r="G4" s="195"/>
      <c r="H4" s="195"/>
      <c r="I4" s="195"/>
      <c r="J4" s="196"/>
    </row>
    <row r="5" spans="1:10" ht="13.8">
      <c r="A5" s="63"/>
      <c r="B5" s="63"/>
      <c r="C5" s="61"/>
      <c r="D5" s="62"/>
      <c r="E5" s="79"/>
      <c r="F5" s="216" t="s">
        <v>9</v>
      </c>
      <c r="G5" s="195"/>
      <c r="H5" s="195"/>
      <c r="I5" s="195"/>
      <c r="J5" s="196"/>
    </row>
    <row r="6" spans="1:10" ht="13.8">
      <c r="A6" s="198" t="s">
        <v>11</v>
      </c>
      <c r="B6" s="198" t="s">
        <v>128</v>
      </c>
      <c r="C6" s="201" t="s">
        <v>13</v>
      </c>
      <c r="D6" s="202" t="s">
        <v>14</v>
      </c>
      <c r="E6" s="56" t="s">
        <v>15</v>
      </c>
      <c r="F6" s="216" t="s">
        <v>220</v>
      </c>
      <c r="G6" s="195"/>
      <c r="H6" s="195"/>
      <c r="I6" s="195"/>
      <c r="J6" s="196"/>
    </row>
    <row r="7" spans="1:10" ht="13.8">
      <c r="A7" s="199"/>
      <c r="B7" s="199"/>
      <c r="C7" s="199"/>
      <c r="D7" s="199"/>
      <c r="E7" s="56" t="s">
        <v>28</v>
      </c>
      <c r="F7" s="65" t="s">
        <v>29</v>
      </c>
      <c r="G7" s="66" t="s">
        <v>30</v>
      </c>
      <c r="H7" s="67" t="s">
        <v>31</v>
      </c>
      <c r="I7" s="68" t="s">
        <v>32</v>
      </c>
      <c r="J7" s="69" t="s">
        <v>33</v>
      </c>
    </row>
    <row r="8" spans="1:10" ht="13.8">
      <c r="A8" s="200"/>
      <c r="B8" s="200"/>
      <c r="C8" s="200"/>
      <c r="D8" s="200"/>
      <c r="E8" s="70" t="s">
        <v>117</v>
      </c>
      <c r="F8" s="43">
        <v>1</v>
      </c>
      <c r="G8" s="43">
        <v>1</v>
      </c>
      <c r="H8" s="43">
        <v>2</v>
      </c>
      <c r="I8" s="43">
        <v>3</v>
      </c>
      <c r="J8" s="43">
        <v>3</v>
      </c>
    </row>
    <row r="9" spans="1:10" ht="15.75" customHeight="1">
      <c r="A9" s="43">
        <f t="shared" ref="A9:A93" si="0">ROW(9:9)-8</f>
        <v>1</v>
      </c>
      <c r="B9" s="48" t="s">
        <v>134</v>
      </c>
      <c r="C9" s="49">
        <v>24110340</v>
      </c>
      <c r="D9" s="23" t="s">
        <v>135</v>
      </c>
      <c r="E9" s="72">
        <f t="shared" ref="E9:E94" si="1">F9+G9+H9+I9+J9</f>
        <v>8</v>
      </c>
      <c r="F9" s="43">
        <v>1</v>
      </c>
      <c r="G9" s="43">
        <v>1</v>
      </c>
      <c r="H9" s="43">
        <v>1</v>
      </c>
      <c r="I9" s="43">
        <v>3</v>
      </c>
      <c r="J9" s="43">
        <v>2</v>
      </c>
    </row>
    <row r="10" spans="1:10" ht="15.75" customHeight="1">
      <c r="A10" s="43">
        <f t="shared" si="0"/>
        <v>2</v>
      </c>
      <c r="B10" s="48" t="s">
        <v>136</v>
      </c>
      <c r="C10" s="49">
        <v>24110341</v>
      </c>
      <c r="D10" s="23" t="s">
        <v>135</v>
      </c>
      <c r="E10" s="72">
        <f t="shared" si="1"/>
        <v>8</v>
      </c>
      <c r="F10" s="43">
        <v>1</v>
      </c>
      <c r="G10" s="43">
        <v>1</v>
      </c>
      <c r="H10" s="43">
        <v>2</v>
      </c>
      <c r="I10" s="43">
        <v>2</v>
      </c>
      <c r="J10" s="43">
        <v>2</v>
      </c>
    </row>
    <row r="11" spans="1:10" ht="15.75" customHeight="1">
      <c r="A11" s="43">
        <f t="shared" si="0"/>
        <v>3</v>
      </c>
      <c r="B11" s="48" t="s">
        <v>137</v>
      </c>
      <c r="C11" s="49">
        <v>24110342</v>
      </c>
      <c r="D11" s="23" t="s">
        <v>135</v>
      </c>
      <c r="E11" s="72">
        <f t="shared" si="1"/>
        <v>8</v>
      </c>
      <c r="F11" s="43">
        <v>1</v>
      </c>
      <c r="G11" s="43">
        <v>1</v>
      </c>
      <c r="H11" s="43">
        <v>1</v>
      </c>
      <c r="I11" s="43">
        <v>3</v>
      </c>
      <c r="J11" s="43">
        <v>2</v>
      </c>
    </row>
    <row r="12" spans="1:10" ht="15.75" customHeight="1">
      <c r="A12" s="43">
        <f t="shared" si="0"/>
        <v>4</v>
      </c>
      <c r="B12" s="48" t="s">
        <v>138</v>
      </c>
      <c r="C12" s="49">
        <v>24110343</v>
      </c>
      <c r="D12" s="23" t="s">
        <v>135</v>
      </c>
      <c r="E12" s="72">
        <f t="shared" si="1"/>
        <v>8</v>
      </c>
      <c r="F12" s="43">
        <v>1</v>
      </c>
      <c r="G12" s="43">
        <v>1</v>
      </c>
      <c r="H12" s="43">
        <v>2</v>
      </c>
      <c r="I12" s="43">
        <v>2</v>
      </c>
      <c r="J12" s="43">
        <v>2</v>
      </c>
    </row>
    <row r="13" spans="1:10" ht="15.75" customHeight="1">
      <c r="A13" s="43">
        <f t="shared" si="0"/>
        <v>5</v>
      </c>
      <c r="B13" s="48" t="s">
        <v>139</v>
      </c>
      <c r="C13" s="49">
        <v>24110344</v>
      </c>
      <c r="D13" s="23" t="s">
        <v>135</v>
      </c>
      <c r="E13" s="72">
        <f t="shared" si="1"/>
        <v>10</v>
      </c>
      <c r="F13" s="43">
        <v>1</v>
      </c>
      <c r="G13" s="43">
        <v>1</v>
      </c>
      <c r="H13" s="43">
        <v>2</v>
      </c>
      <c r="I13" s="43">
        <v>3</v>
      </c>
      <c r="J13" s="43">
        <v>3</v>
      </c>
    </row>
    <row r="14" spans="1:10" ht="15.75" customHeight="1">
      <c r="A14" s="43">
        <f t="shared" si="0"/>
        <v>6</v>
      </c>
      <c r="B14" s="48" t="s">
        <v>140</v>
      </c>
      <c r="C14" s="49">
        <v>24110346</v>
      </c>
      <c r="D14" s="23" t="s">
        <v>135</v>
      </c>
      <c r="E14" s="72">
        <f t="shared" si="1"/>
        <v>8</v>
      </c>
      <c r="F14" s="43">
        <v>1</v>
      </c>
      <c r="G14" s="43">
        <v>1</v>
      </c>
      <c r="H14" s="43">
        <v>2</v>
      </c>
      <c r="I14" s="43">
        <v>2</v>
      </c>
      <c r="J14" s="43">
        <v>2</v>
      </c>
    </row>
    <row r="15" spans="1:10" ht="15.75" customHeight="1">
      <c r="A15" s="43">
        <f t="shared" si="0"/>
        <v>7</v>
      </c>
      <c r="B15" s="48" t="s">
        <v>141</v>
      </c>
      <c r="C15" s="49">
        <v>24110347</v>
      </c>
      <c r="D15" s="23" t="s">
        <v>135</v>
      </c>
      <c r="E15" s="72">
        <f t="shared" si="1"/>
        <v>8</v>
      </c>
      <c r="F15" s="43">
        <v>1</v>
      </c>
      <c r="G15" s="43">
        <v>1</v>
      </c>
      <c r="H15" s="43">
        <v>1</v>
      </c>
      <c r="I15" s="43">
        <v>3</v>
      </c>
      <c r="J15" s="43">
        <v>2</v>
      </c>
    </row>
    <row r="16" spans="1:10" ht="15.75" customHeight="1">
      <c r="A16" s="43">
        <f t="shared" si="0"/>
        <v>8</v>
      </c>
      <c r="B16" s="48" t="s">
        <v>142</v>
      </c>
      <c r="C16" s="49">
        <v>24110348</v>
      </c>
      <c r="D16" s="23" t="s">
        <v>135</v>
      </c>
      <c r="E16" s="72">
        <f t="shared" si="1"/>
        <v>8</v>
      </c>
      <c r="F16" s="43">
        <v>1</v>
      </c>
      <c r="G16" s="43">
        <v>1</v>
      </c>
      <c r="H16" s="43">
        <v>1</v>
      </c>
      <c r="I16" s="43">
        <v>3</v>
      </c>
      <c r="J16" s="43">
        <v>2</v>
      </c>
    </row>
    <row r="17" spans="1:10" ht="15.75" customHeight="1">
      <c r="A17" s="43">
        <f t="shared" si="0"/>
        <v>9</v>
      </c>
      <c r="B17" s="48" t="s">
        <v>143</v>
      </c>
      <c r="C17" s="49">
        <v>24110350</v>
      </c>
      <c r="D17" s="23" t="s">
        <v>135</v>
      </c>
      <c r="E17" s="72">
        <f t="shared" si="1"/>
        <v>8</v>
      </c>
      <c r="F17" s="43">
        <v>1</v>
      </c>
      <c r="G17" s="43">
        <v>1</v>
      </c>
      <c r="H17" s="43">
        <v>1</v>
      </c>
      <c r="I17" s="43">
        <v>3</v>
      </c>
      <c r="J17" s="43">
        <v>2</v>
      </c>
    </row>
    <row r="18" spans="1:10" ht="15.75" customHeight="1">
      <c r="A18" s="43">
        <f t="shared" si="0"/>
        <v>10</v>
      </c>
      <c r="B18" s="48" t="s">
        <v>144</v>
      </c>
      <c r="C18" s="49">
        <v>24110351</v>
      </c>
      <c r="D18" s="23" t="s">
        <v>135</v>
      </c>
      <c r="E18" s="72">
        <f t="shared" si="1"/>
        <v>8</v>
      </c>
      <c r="F18" s="43">
        <v>1</v>
      </c>
      <c r="G18" s="43">
        <v>1</v>
      </c>
      <c r="H18" s="43">
        <v>1</v>
      </c>
      <c r="I18" s="43">
        <v>3</v>
      </c>
      <c r="J18" s="43">
        <v>2</v>
      </c>
    </row>
    <row r="19" spans="1:10" ht="15.75" customHeight="1">
      <c r="A19" s="43">
        <f t="shared" si="0"/>
        <v>11</v>
      </c>
      <c r="B19" s="48" t="s">
        <v>145</v>
      </c>
      <c r="C19" s="49">
        <v>24110352</v>
      </c>
      <c r="D19" s="23" t="s">
        <v>135</v>
      </c>
      <c r="E19" s="72">
        <f t="shared" si="1"/>
        <v>8</v>
      </c>
      <c r="F19" s="43">
        <v>1</v>
      </c>
      <c r="G19" s="43">
        <v>1</v>
      </c>
      <c r="H19" s="43">
        <v>2</v>
      </c>
      <c r="I19" s="43">
        <v>2</v>
      </c>
      <c r="J19" s="43">
        <v>2</v>
      </c>
    </row>
    <row r="20" spans="1:10" ht="15.75" customHeight="1">
      <c r="A20" s="43">
        <f t="shared" si="0"/>
        <v>12</v>
      </c>
      <c r="B20" s="48" t="s">
        <v>146</v>
      </c>
      <c r="C20" s="49">
        <v>24110353</v>
      </c>
      <c r="D20" s="23" t="s">
        <v>135</v>
      </c>
      <c r="E20" s="72">
        <f t="shared" si="1"/>
        <v>10</v>
      </c>
      <c r="F20" s="43">
        <v>1</v>
      </c>
      <c r="G20" s="43">
        <v>1</v>
      </c>
      <c r="H20" s="43">
        <v>2</v>
      </c>
      <c r="I20" s="43">
        <v>3</v>
      </c>
      <c r="J20" s="43">
        <v>3</v>
      </c>
    </row>
    <row r="21" spans="1:10" ht="15.75" customHeight="1">
      <c r="A21" s="43">
        <f t="shared" si="0"/>
        <v>13</v>
      </c>
      <c r="B21" s="48" t="s">
        <v>147</v>
      </c>
      <c r="C21" s="49">
        <v>24110354</v>
      </c>
      <c r="D21" s="23" t="s">
        <v>135</v>
      </c>
      <c r="E21" s="72">
        <f t="shared" si="1"/>
        <v>8</v>
      </c>
      <c r="F21" s="43">
        <v>1</v>
      </c>
      <c r="G21" s="43">
        <v>0</v>
      </c>
      <c r="H21" s="43">
        <v>1</v>
      </c>
      <c r="I21" s="43">
        <v>3</v>
      </c>
      <c r="J21" s="43">
        <v>3</v>
      </c>
    </row>
    <row r="22" spans="1:10" ht="15.75" customHeight="1">
      <c r="A22" s="43">
        <f t="shared" si="0"/>
        <v>14</v>
      </c>
      <c r="B22" s="48" t="s">
        <v>148</v>
      </c>
      <c r="C22" s="49">
        <v>24110356</v>
      </c>
      <c r="D22" s="23" t="s">
        <v>135</v>
      </c>
      <c r="E22" s="72">
        <f t="shared" si="1"/>
        <v>8</v>
      </c>
      <c r="F22" s="43">
        <v>1</v>
      </c>
      <c r="G22" s="43">
        <v>1</v>
      </c>
      <c r="H22" s="43">
        <v>1</v>
      </c>
      <c r="I22" s="43">
        <v>3</v>
      </c>
      <c r="J22" s="43">
        <v>2</v>
      </c>
    </row>
    <row r="23" spans="1:10" ht="15.75" customHeight="1">
      <c r="A23" s="43">
        <f t="shared" si="0"/>
        <v>15</v>
      </c>
      <c r="B23" s="48" t="s">
        <v>149</v>
      </c>
      <c r="C23" s="49">
        <v>24110357</v>
      </c>
      <c r="D23" s="23" t="s">
        <v>135</v>
      </c>
      <c r="E23" s="72">
        <f t="shared" si="1"/>
        <v>8</v>
      </c>
      <c r="F23" s="43">
        <v>1</v>
      </c>
      <c r="G23" s="43">
        <v>1</v>
      </c>
      <c r="H23" s="43">
        <v>2</v>
      </c>
      <c r="I23" s="43">
        <v>2</v>
      </c>
      <c r="J23" s="43">
        <v>2</v>
      </c>
    </row>
    <row r="24" spans="1:10" ht="15.75" customHeight="1">
      <c r="A24" s="43">
        <f t="shared" si="0"/>
        <v>16</v>
      </c>
      <c r="B24" s="48" t="s">
        <v>150</v>
      </c>
      <c r="C24" s="49">
        <v>24110358</v>
      </c>
      <c r="D24" s="23" t="s">
        <v>135</v>
      </c>
      <c r="E24" s="72">
        <f t="shared" si="1"/>
        <v>10</v>
      </c>
      <c r="F24" s="43">
        <v>1</v>
      </c>
      <c r="G24" s="43">
        <v>1</v>
      </c>
      <c r="H24" s="43">
        <v>2</v>
      </c>
      <c r="I24" s="43">
        <v>3</v>
      </c>
      <c r="J24" s="43">
        <v>3</v>
      </c>
    </row>
    <row r="25" spans="1:10" ht="15.75" customHeight="1">
      <c r="A25" s="43">
        <f t="shared" si="0"/>
        <v>17</v>
      </c>
      <c r="B25" s="48" t="s">
        <v>151</v>
      </c>
      <c r="C25" s="49">
        <v>24110359</v>
      </c>
      <c r="D25" s="23" t="s">
        <v>135</v>
      </c>
      <c r="E25" s="72">
        <f t="shared" si="1"/>
        <v>10</v>
      </c>
      <c r="F25" s="43">
        <v>1</v>
      </c>
      <c r="G25" s="43">
        <v>1</v>
      </c>
      <c r="H25" s="43">
        <v>2</v>
      </c>
      <c r="I25" s="43">
        <v>3</v>
      </c>
      <c r="J25" s="43">
        <v>3</v>
      </c>
    </row>
    <row r="26" spans="1:10" ht="15.75" customHeight="1">
      <c r="A26" s="43">
        <f t="shared" si="0"/>
        <v>18</v>
      </c>
      <c r="B26" s="48" t="s">
        <v>152</v>
      </c>
      <c r="C26" s="49">
        <v>24110360</v>
      </c>
      <c r="D26" s="23" t="s">
        <v>135</v>
      </c>
      <c r="E26" s="72">
        <f t="shared" si="1"/>
        <v>8</v>
      </c>
      <c r="F26" s="43">
        <v>1</v>
      </c>
      <c r="G26" s="43">
        <v>1</v>
      </c>
      <c r="H26" s="43">
        <v>2</v>
      </c>
      <c r="I26" s="43">
        <v>2</v>
      </c>
      <c r="J26" s="43">
        <v>2</v>
      </c>
    </row>
    <row r="27" spans="1:10" ht="15.75" customHeight="1">
      <c r="A27" s="43">
        <f t="shared" si="0"/>
        <v>19</v>
      </c>
      <c r="B27" s="48" t="s">
        <v>153</v>
      </c>
      <c r="C27" s="49">
        <v>24110361</v>
      </c>
      <c r="D27" s="23" t="s">
        <v>135</v>
      </c>
      <c r="E27" s="72">
        <f t="shared" si="1"/>
        <v>8</v>
      </c>
      <c r="F27" s="43">
        <v>1</v>
      </c>
      <c r="G27" s="43">
        <v>1</v>
      </c>
      <c r="H27" s="43">
        <v>1</v>
      </c>
      <c r="I27" s="43">
        <v>3</v>
      </c>
      <c r="J27" s="43">
        <v>2</v>
      </c>
    </row>
    <row r="28" spans="1:10" ht="15.6">
      <c r="A28" s="43">
        <f t="shared" si="0"/>
        <v>20</v>
      </c>
      <c r="B28" s="48" t="s">
        <v>154</v>
      </c>
      <c r="C28" s="49">
        <v>24110362</v>
      </c>
      <c r="D28" s="23" t="s">
        <v>135</v>
      </c>
      <c r="E28" s="72">
        <f t="shared" si="1"/>
        <v>10</v>
      </c>
      <c r="F28" s="43">
        <v>1</v>
      </c>
      <c r="G28" s="43">
        <v>1</v>
      </c>
      <c r="H28" s="43">
        <v>2</v>
      </c>
      <c r="I28" s="43">
        <v>3</v>
      </c>
      <c r="J28" s="43">
        <v>3</v>
      </c>
    </row>
    <row r="29" spans="1:10" ht="15.6">
      <c r="A29" s="43">
        <f t="shared" si="0"/>
        <v>21</v>
      </c>
      <c r="B29" s="48" t="s">
        <v>155</v>
      </c>
      <c r="C29" s="49">
        <v>24110363</v>
      </c>
      <c r="D29" s="23" t="s">
        <v>135</v>
      </c>
      <c r="E29" s="72">
        <f t="shared" si="1"/>
        <v>8</v>
      </c>
      <c r="F29" s="43">
        <v>1</v>
      </c>
      <c r="G29" s="43">
        <v>1</v>
      </c>
      <c r="H29" s="43">
        <v>2</v>
      </c>
      <c r="I29" s="43">
        <v>2</v>
      </c>
      <c r="J29" s="43">
        <v>2</v>
      </c>
    </row>
    <row r="30" spans="1:10" ht="15.6">
      <c r="A30" s="43">
        <f t="shared" si="0"/>
        <v>22</v>
      </c>
      <c r="B30" s="48" t="s">
        <v>156</v>
      </c>
      <c r="C30" s="49">
        <v>24110364</v>
      </c>
      <c r="D30" s="23" t="s">
        <v>135</v>
      </c>
      <c r="E30" s="72">
        <f t="shared" si="1"/>
        <v>8</v>
      </c>
      <c r="F30" s="43">
        <v>1</v>
      </c>
      <c r="G30" s="43">
        <v>1</v>
      </c>
      <c r="H30" s="43">
        <v>1</v>
      </c>
      <c r="I30" s="43">
        <v>3</v>
      </c>
      <c r="J30" s="43">
        <v>2</v>
      </c>
    </row>
    <row r="31" spans="1:10" ht="15.6">
      <c r="A31" s="43">
        <f t="shared" si="0"/>
        <v>23</v>
      </c>
      <c r="B31" s="48" t="s">
        <v>157</v>
      </c>
      <c r="C31" s="49">
        <v>24110365</v>
      </c>
      <c r="D31" s="23" t="s">
        <v>135</v>
      </c>
      <c r="E31" s="72">
        <f t="shared" si="1"/>
        <v>10</v>
      </c>
      <c r="F31" s="43">
        <v>1</v>
      </c>
      <c r="G31" s="43">
        <v>1</v>
      </c>
      <c r="H31" s="43">
        <v>2</v>
      </c>
      <c r="I31" s="43">
        <v>3</v>
      </c>
      <c r="J31" s="43">
        <v>3</v>
      </c>
    </row>
    <row r="32" spans="1:10" ht="15.6">
      <c r="A32" s="43">
        <f t="shared" si="0"/>
        <v>24</v>
      </c>
      <c r="B32" s="48" t="s">
        <v>158</v>
      </c>
      <c r="C32" s="49">
        <v>24110366</v>
      </c>
      <c r="D32" s="23" t="s">
        <v>135</v>
      </c>
      <c r="E32" s="72">
        <f t="shared" si="1"/>
        <v>10</v>
      </c>
      <c r="F32" s="43">
        <v>1</v>
      </c>
      <c r="G32" s="43">
        <v>1</v>
      </c>
      <c r="H32" s="43">
        <v>2</v>
      </c>
      <c r="I32" s="43">
        <v>3</v>
      </c>
      <c r="J32" s="43">
        <v>3</v>
      </c>
    </row>
    <row r="33" spans="1:10" ht="15.6">
      <c r="A33" s="43">
        <f t="shared" si="0"/>
        <v>25</v>
      </c>
      <c r="B33" s="48" t="s">
        <v>159</v>
      </c>
      <c r="C33" s="49">
        <v>24110367</v>
      </c>
      <c r="D33" s="23" t="s">
        <v>135</v>
      </c>
      <c r="E33" s="72">
        <f t="shared" si="1"/>
        <v>8</v>
      </c>
      <c r="F33" s="43">
        <v>1</v>
      </c>
      <c r="G33" s="43">
        <v>1</v>
      </c>
      <c r="H33" s="43">
        <v>1</v>
      </c>
      <c r="I33" s="43">
        <v>3</v>
      </c>
      <c r="J33" s="43">
        <v>2</v>
      </c>
    </row>
    <row r="34" spans="1:10" ht="15.6">
      <c r="A34" s="43">
        <f t="shared" si="0"/>
        <v>26</v>
      </c>
      <c r="B34" s="48" t="s">
        <v>160</v>
      </c>
      <c r="C34" s="49">
        <v>24110368</v>
      </c>
      <c r="D34" s="23" t="s">
        <v>135</v>
      </c>
      <c r="E34" s="72">
        <f t="shared" si="1"/>
        <v>8</v>
      </c>
      <c r="F34" s="43">
        <v>1</v>
      </c>
      <c r="G34" s="43">
        <v>1</v>
      </c>
      <c r="H34" s="43">
        <v>2</v>
      </c>
      <c r="I34" s="43">
        <v>2</v>
      </c>
      <c r="J34" s="43">
        <v>2</v>
      </c>
    </row>
    <row r="35" spans="1:10" ht="15.6">
      <c r="A35" s="43">
        <f t="shared" si="0"/>
        <v>27</v>
      </c>
      <c r="B35" s="48" t="s">
        <v>161</v>
      </c>
      <c r="C35" s="49">
        <v>24110369</v>
      </c>
      <c r="D35" s="23" t="s">
        <v>135</v>
      </c>
      <c r="E35" s="72">
        <f t="shared" si="1"/>
        <v>8</v>
      </c>
      <c r="F35" s="43">
        <v>1</v>
      </c>
      <c r="G35" s="43">
        <v>1</v>
      </c>
      <c r="H35" s="43">
        <v>1</v>
      </c>
      <c r="I35" s="43">
        <v>3</v>
      </c>
      <c r="J35" s="43">
        <v>2</v>
      </c>
    </row>
    <row r="36" spans="1:10" ht="15.6">
      <c r="A36" s="43">
        <f t="shared" si="0"/>
        <v>28</v>
      </c>
      <c r="B36" s="48" t="s">
        <v>162</v>
      </c>
      <c r="C36" s="49">
        <v>24110370</v>
      </c>
      <c r="D36" s="23" t="s">
        <v>135</v>
      </c>
      <c r="E36" s="72">
        <f t="shared" si="1"/>
        <v>8</v>
      </c>
      <c r="F36" s="43">
        <v>1</v>
      </c>
      <c r="G36" s="43">
        <v>1</v>
      </c>
      <c r="H36" s="43">
        <v>2</v>
      </c>
      <c r="I36" s="43">
        <v>2</v>
      </c>
      <c r="J36" s="43">
        <v>2</v>
      </c>
    </row>
    <row r="37" spans="1:10" ht="15.6">
      <c r="A37" s="43">
        <f t="shared" si="0"/>
        <v>29</v>
      </c>
      <c r="B37" s="48" t="s">
        <v>163</v>
      </c>
      <c r="C37" s="49">
        <v>24110371</v>
      </c>
      <c r="D37" s="23" t="s">
        <v>135</v>
      </c>
      <c r="E37" s="72">
        <f t="shared" si="1"/>
        <v>10</v>
      </c>
      <c r="F37" s="43">
        <v>1</v>
      </c>
      <c r="G37" s="43">
        <v>1</v>
      </c>
      <c r="H37" s="43">
        <v>2</v>
      </c>
      <c r="I37" s="43">
        <v>3</v>
      </c>
      <c r="J37" s="43">
        <v>3</v>
      </c>
    </row>
    <row r="38" spans="1:10" ht="15.6">
      <c r="A38" s="43">
        <f t="shared" si="0"/>
        <v>30</v>
      </c>
      <c r="B38" s="48" t="s">
        <v>164</v>
      </c>
      <c r="C38" s="49">
        <v>24110372</v>
      </c>
      <c r="D38" s="23" t="s">
        <v>135</v>
      </c>
      <c r="E38" s="72">
        <f t="shared" si="1"/>
        <v>8</v>
      </c>
      <c r="F38" s="43">
        <v>1</v>
      </c>
      <c r="G38" s="43">
        <v>1</v>
      </c>
      <c r="H38" s="43">
        <v>2</v>
      </c>
      <c r="I38" s="43">
        <v>2</v>
      </c>
      <c r="J38" s="43">
        <v>2</v>
      </c>
    </row>
    <row r="39" spans="1:10" ht="15.6">
      <c r="A39" s="43">
        <f t="shared" si="0"/>
        <v>31</v>
      </c>
      <c r="B39" s="48" t="s">
        <v>165</v>
      </c>
      <c r="C39" s="49">
        <v>24110373</v>
      </c>
      <c r="D39" s="23" t="s">
        <v>135</v>
      </c>
      <c r="E39" s="72">
        <f t="shared" si="1"/>
        <v>8</v>
      </c>
      <c r="F39" s="43">
        <v>1</v>
      </c>
      <c r="G39" s="43">
        <v>1</v>
      </c>
      <c r="H39" s="43">
        <v>1</v>
      </c>
      <c r="I39" s="43">
        <v>3</v>
      </c>
      <c r="J39" s="43">
        <v>2</v>
      </c>
    </row>
    <row r="40" spans="1:10" ht="15.6">
      <c r="A40" s="43">
        <f t="shared" si="0"/>
        <v>32</v>
      </c>
      <c r="B40" s="48" t="s">
        <v>166</v>
      </c>
      <c r="C40" s="49">
        <v>24110374</v>
      </c>
      <c r="D40" s="23" t="s">
        <v>135</v>
      </c>
      <c r="E40" s="72">
        <f t="shared" si="1"/>
        <v>8</v>
      </c>
      <c r="F40" s="43">
        <v>0</v>
      </c>
      <c r="G40" s="43">
        <v>1</v>
      </c>
      <c r="H40" s="43">
        <v>2</v>
      </c>
      <c r="I40" s="43">
        <v>2</v>
      </c>
      <c r="J40" s="43">
        <v>3</v>
      </c>
    </row>
    <row r="41" spans="1:10" ht="15.6">
      <c r="A41" s="43">
        <f t="shared" si="0"/>
        <v>33</v>
      </c>
      <c r="B41" s="48" t="s">
        <v>167</v>
      </c>
      <c r="C41" s="49">
        <v>24110375</v>
      </c>
      <c r="D41" s="23" t="s">
        <v>135</v>
      </c>
      <c r="E41" s="72">
        <f t="shared" si="1"/>
        <v>8</v>
      </c>
      <c r="F41" s="43">
        <v>1</v>
      </c>
      <c r="G41" s="43">
        <v>1</v>
      </c>
      <c r="H41" s="43">
        <v>1</v>
      </c>
      <c r="I41" s="43">
        <v>3</v>
      </c>
      <c r="J41" s="43">
        <v>2</v>
      </c>
    </row>
    <row r="42" spans="1:10" ht="15.6">
      <c r="A42" s="43">
        <f t="shared" si="0"/>
        <v>34</v>
      </c>
      <c r="B42" s="48" t="s">
        <v>168</v>
      </c>
      <c r="C42" s="49">
        <v>24110376</v>
      </c>
      <c r="D42" s="23" t="s">
        <v>135</v>
      </c>
      <c r="E42" s="72">
        <f t="shared" si="1"/>
        <v>10</v>
      </c>
      <c r="F42" s="43">
        <v>1</v>
      </c>
      <c r="G42" s="43">
        <v>1</v>
      </c>
      <c r="H42" s="43">
        <v>2</v>
      </c>
      <c r="I42" s="43">
        <v>3</v>
      </c>
      <c r="J42" s="43">
        <v>3</v>
      </c>
    </row>
    <row r="43" spans="1:10" ht="15.6">
      <c r="A43" s="43">
        <f t="shared" si="0"/>
        <v>35</v>
      </c>
      <c r="B43" s="48" t="s">
        <v>169</v>
      </c>
      <c r="C43" s="49">
        <v>24110377</v>
      </c>
      <c r="D43" s="23" t="s">
        <v>135</v>
      </c>
      <c r="E43" s="72">
        <f t="shared" si="1"/>
        <v>8</v>
      </c>
      <c r="F43" s="43">
        <v>1</v>
      </c>
      <c r="G43" s="43">
        <v>1</v>
      </c>
      <c r="H43" s="43">
        <v>1</v>
      </c>
      <c r="I43" s="43">
        <v>2</v>
      </c>
      <c r="J43" s="43">
        <v>3</v>
      </c>
    </row>
    <row r="44" spans="1:10" ht="15.6">
      <c r="A44" s="43">
        <f t="shared" si="0"/>
        <v>36</v>
      </c>
      <c r="B44" s="48" t="s">
        <v>170</v>
      </c>
      <c r="C44" s="49">
        <v>24110379</v>
      </c>
      <c r="D44" s="23" t="s">
        <v>135</v>
      </c>
      <c r="E44" s="72">
        <f t="shared" si="1"/>
        <v>8</v>
      </c>
      <c r="F44" s="43">
        <v>1</v>
      </c>
      <c r="G44" s="43">
        <v>1</v>
      </c>
      <c r="H44" s="43">
        <v>1</v>
      </c>
      <c r="I44" s="43">
        <v>3</v>
      </c>
      <c r="J44" s="43">
        <v>2</v>
      </c>
    </row>
    <row r="45" spans="1:10" ht="15.6">
      <c r="A45" s="43">
        <f t="shared" si="0"/>
        <v>37</v>
      </c>
      <c r="B45" s="48" t="s">
        <v>171</v>
      </c>
      <c r="C45" s="49">
        <v>24110380</v>
      </c>
      <c r="D45" s="23" t="s">
        <v>135</v>
      </c>
      <c r="E45" s="72">
        <f t="shared" si="1"/>
        <v>8</v>
      </c>
      <c r="F45" s="43">
        <v>1</v>
      </c>
      <c r="G45" s="43">
        <v>1</v>
      </c>
      <c r="H45" s="43">
        <v>2</v>
      </c>
      <c r="I45" s="43">
        <v>2</v>
      </c>
      <c r="J45" s="43">
        <v>2</v>
      </c>
    </row>
    <row r="46" spans="1:10" ht="15.6">
      <c r="A46" s="43">
        <f t="shared" si="0"/>
        <v>38</v>
      </c>
      <c r="B46" s="48" t="s">
        <v>172</v>
      </c>
      <c r="C46" s="49">
        <v>24110381</v>
      </c>
      <c r="D46" s="23" t="s">
        <v>135</v>
      </c>
      <c r="E46" s="72">
        <f t="shared" si="1"/>
        <v>10</v>
      </c>
      <c r="F46" s="43">
        <v>1</v>
      </c>
      <c r="G46" s="43">
        <v>1</v>
      </c>
      <c r="H46" s="43">
        <v>2</v>
      </c>
      <c r="I46" s="43">
        <v>3</v>
      </c>
      <c r="J46" s="43">
        <v>3</v>
      </c>
    </row>
    <row r="47" spans="1:10" ht="15.6">
      <c r="A47" s="43">
        <f t="shared" si="0"/>
        <v>39</v>
      </c>
      <c r="B47" s="48" t="s">
        <v>173</v>
      </c>
      <c r="C47" s="49">
        <v>24110382</v>
      </c>
      <c r="D47" s="23" t="s">
        <v>135</v>
      </c>
      <c r="E47" s="72">
        <f t="shared" si="1"/>
        <v>8</v>
      </c>
      <c r="F47" s="43">
        <v>1</v>
      </c>
      <c r="G47" s="43">
        <v>1</v>
      </c>
      <c r="H47" s="43">
        <v>2</v>
      </c>
      <c r="I47" s="43">
        <v>2</v>
      </c>
      <c r="J47" s="43">
        <v>2</v>
      </c>
    </row>
    <row r="48" spans="1:10" ht="15.6">
      <c r="A48" s="43">
        <f t="shared" si="0"/>
        <v>40</v>
      </c>
      <c r="B48" s="48" t="s">
        <v>174</v>
      </c>
      <c r="C48" s="49">
        <v>24110383</v>
      </c>
      <c r="D48" s="23" t="s">
        <v>135</v>
      </c>
      <c r="E48" s="72">
        <f t="shared" si="1"/>
        <v>8</v>
      </c>
      <c r="F48" s="43">
        <v>1</v>
      </c>
      <c r="G48" s="43">
        <v>1</v>
      </c>
      <c r="H48" s="43">
        <v>1</v>
      </c>
      <c r="I48" s="43">
        <v>3</v>
      </c>
      <c r="J48" s="43">
        <v>2</v>
      </c>
    </row>
    <row r="49" spans="1:10" ht="15.6">
      <c r="A49" s="43">
        <f t="shared" si="0"/>
        <v>41</v>
      </c>
      <c r="B49" s="48" t="s">
        <v>175</v>
      </c>
      <c r="C49" s="49">
        <v>24110384</v>
      </c>
      <c r="D49" s="23" t="s">
        <v>135</v>
      </c>
      <c r="E49" s="72">
        <f t="shared" si="1"/>
        <v>8</v>
      </c>
      <c r="F49" s="43">
        <v>1</v>
      </c>
      <c r="G49" s="43">
        <v>1</v>
      </c>
      <c r="H49" s="43">
        <v>1</v>
      </c>
      <c r="I49" s="43">
        <v>3</v>
      </c>
      <c r="J49" s="43">
        <v>2</v>
      </c>
    </row>
    <row r="50" spans="1:10" ht="15.6">
      <c r="A50" s="43">
        <f t="shared" si="0"/>
        <v>42</v>
      </c>
      <c r="B50" s="48" t="s">
        <v>176</v>
      </c>
      <c r="C50" s="49">
        <v>24110385</v>
      </c>
      <c r="D50" s="23" t="s">
        <v>135</v>
      </c>
      <c r="E50" s="72">
        <f t="shared" si="1"/>
        <v>8</v>
      </c>
      <c r="F50" s="43">
        <v>1</v>
      </c>
      <c r="G50" s="43">
        <v>1</v>
      </c>
      <c r="H50" s="43">
        <v>2</v>
      </c>
      <c r="I50" s="43">
        <v>2</v>
      </c>
      <c r="J50" s="43">
        <v>2</v>
      </c>
    </row>
    <row r="51" spans="1:10" ht="15.6">
      <c r="A51" s="43">
        <f t="shared" si="0"/>
        <v>43</v>
      </c>
      <c r="B51" s="48" t="s">
        <v>177</v>
      </c>
      <c r="C51" s="49">
        <v>24110386</v>
      </c>
      <c r="D51" s="23" t="s">
        <v>135</v>
      </c>
      <c r="E51" s="72">
        <f t="shared" si="1"/>
        <v>10</v>
      </c>
      <c r="F51" s="43">
        <v>1</v>
      </c>
      <c r="G51" s="43">
        <v>1</v>
      </c>
      <c r="H51" s="43">
        <v>2</v>
      </c>
      <c r="I51" s="43">
        <v>3</v>
      </c>
      <c r="J51" s="43">
        <v>3</v>
      </c>
    </row>
    <row r="52" spans="1:10" ht="15.6">
      <c r="A52" s="43">
        <f t="shared" si="0"/>
        <v>44</v>
      </c>
      <c r="B52" s="48" t="s">
        <v>178</v>
      </c>
      <c r="C52" s="49">
        <v>24110387</v>
      </c>
      <c r="D52" s="23" t="s">
        <v>135</v>
      </c>
      <c r="E52" s="72">
        <f t="shared" si="1"/>
        <v>8</v>
      </c>
      <c r="F52" s="43">
        <v>1</v>
      </c>
      <c r="G52" s="43">
        <v>1</v>
      </c>
      <c r="H52" s="43">
        <v>2</v>
      </c>
      <c r="I52" s="43">
        <v>2</v>
      </c>
      <c r="J52" s="43">
        <v>2</v>
      </c>
    </row>
    <row r="53" spans="1:10" ht="15.6">
      <c r="A53" s="43">
        <f t="shared" si="0"/>
        <v>45</v>
      </c>
      <c r="B53" s="48" t="s">
        <v>179</v>
      </c>
      <c r="C53" s="49">
        <v>24110388</v>
      </c>
      <c r="D53" s="23" t="s">
        <v>135</v>
      </c>
      <c r="E53" s="72">
        <f t="shared" si="1"/>
        <v>8</v>
      </c>
      <c r="F53" s="43">
        <v>1</v>
      </c>
      <c r="G53" s="43">
        <v>1</v>
      </c>
      <c r="H53" s="43">
        <v>1</v>
      </c>
      <c r="I53" s="43">
        <v>3</v>
      </c>
      <c r="J53" s="43">
        <v>2</v>
      </c>
    </row>
    <row r="54" spans="1:10" ht="15.6">
      <c r="A54" s="43">
        <f t="shared" si="0"/>
        <v>46</v>
      </c>
      <c r="B54" s="48" t="s">
        <v>180</v>
      </c>
      <c r="C54" s="49">
        <v>24110389</v>
      </c>
      <c r="D54" s="23" t="s">
        <v>135</v>
      </c>
      <c r="E54" s="72">
        <f t="shared" si="1"/>
        <v>8</v>
      </c>
      <c r="F54" s="43">
        <v>1</v>
      </c>
      <c r="G54" s="43">
        <v>1</v>
      </c>
      <c r="H54" s="43">
        <v>2</v>
      </c>
      <c r="I54" s="43">
        <v>2</v>
      </c>
      <c r="J54" s="43">
        <v>2</v>
      </c>
    </row>
    <row r="55" spans="1:10" ht="15.6">
      <c r="A55" s="43">
        <f t="shared" si="0"/>
        <v>47</v>
      </c>
      <c r="B55" s="48" t="s">
        <v>181</v>
      </c>
      <c r="C55" s="49">
        <v>24110390</v>
      </c>
      <c r="D55" s="23" t="s">
        <v>135</v>
      </c>
      <c r="E55" s="72">
        <f t="shared" si="1"/>
        <v>8</v>
      </c>
      <c r="F55" s="43">
        <v>1</v>
      </c>
      <c r="G55" s="43">
        <v>1</v>
      </c>
      <c r="H55" s="43">
        <v>1</v>
      </c>
      <c r="I55" s="43">
        <v>3</v>
      </c>
      <c r="J55" s="43">
        <v>2</v>
      </c>
    </row>
    <row r="56" spans="1:10" ht="15.6">
      <c r="A56" s="43">
        <f t="shared" si="0"/>
        <v>48</v>
      </c>
      <c r="B56" s="48" t="s">
        <v>182</v>
      </c>
      <c r="C56" s="49">
        <v>24110391</v>
      </c>
      <c r="D56" s="23" t="s">
        <v>135</v>
      </c>
      <c r="E56" s="72">
        <f t="shared" si="1"/>
        <v>8</v>
      </c>
      <c r="F56" s="43">
        <v>0</v>
      </c>
      <c r="G56" s="43">
        <v>0</v>
      </c>
      <c r="H56" s="43">
        <v>2</v>
      </c>
      <c r="I56" s="43">
        <v>3</v>
      </c>
      <c r="J56" s="43">
        <v>3</v>
      </c>
    </row>
    <row r="57" spans="1:10" ht="15.6">
      <c r="A57" s="43">
        <f t="shared" si="0"/>
        <v>49</v>
      </c>
      <c r="B57" s="48" t="s">
        <v>183</v>
      </c>
      <c r="C57" s="49">
        <v>24110392</v>
      </c>
      <c r="D57" s="23" t="s">
        <v>135</v>
      </c>
      <c r="E57" s="72">
        <f t="shared" si="1"/>
        <v>8</v>
      </c>
      <c r="F57" s="43">
        <v>1</v>
      </c>
      <c r="G57" s="43">
        <v>1</v>
      </c>
      <c r="H57" s="43">
        <v>1</v>
      </c>
      <c r="I57" s="43">
        <v>3</v>
      </c>
      <c r="J57" s="43">
        <v>2</v>
      </c>
    </row>
    <row r="58" spans="1:10" ht="15.6">
      <c r="A58" s="43">
        <f t="shared" si="0"/>
        <v>50</v>
      </c>
      <c r="B58" s="48" t="s">
        <v>184</v>
      </c>
      <c r="C58" s="49">
        <v>24110393</v>
      </c>
      <c r="D58" s="23" t="s">
        <v>135</v>
      </c>
      <c r="E58" s="72">
        <f t="shared" si="1"/>
        <v>10</v>
      </c>
      <c r="F58" s="43">
        <v>1</v>
      </c>
      <c r="G58" s="43">
        <v>1</v>
      </c>
      <c r="H58" s="43">
        <v>2</v>
      </c>
      <c r="I58" s="43">
        <v>3</v>
      </c>
      <c r="J58" s="43">
        <v>3</v>
      </c>
    </row>
    <row r="59" spans="1:10" ht="15.6">
      <c r="A59" s="43">
        <f t="shared" si="0"/>
        <v>51</v>
      </c>
      <c r="B59" s="48" t="s">
        <v>185</v>
      </c>
      <c r="C59" s="49">
        <v>24110394</v>
      </c>
      <c r="D59" s="23" t="s">
        <v>135</v>
      </c>
      <c r="E59" s="72">
        <f t="shared" si="1"/>
        <v>8</v>
      </c>
      <c r="F59" s="43">
        <v>1</v>
      </c>
      <c r="G59" s="43">
        <v>1</v>
      </c>
      <c r="H59" s="43">
        <v>2</v>
      </c>
      <c r="I59" s="43">
        <v>2</v>
      </c>
      <c r="J59" s="43">
        <v>2</v>
      </c>
    </row>
    <row r="60" spans="1:10" ht="15.6">
      <c r="A60" s="43">
        <f t="shared" si="0"/>
        <v>52</v>
      </c>
      <c r="B60" s="48" t="s">
        <v>186</v>
      </c>
      <c r="C60" s="49">
        <v>24110395</v>
      </c>
      <c r="D60" s="23" t="s">
        <v>135</v>
      </c>
      <c r="E60" s="72">
        <f t="shared" si="1"/>
        <v>8</v>
      </c>
      <c r="F60" s="43">
        <v>1</v>
      </c>
      <c r="G60" s="43">
        <v>1</v>
      </c>
      <c r="H60" s="43">
        <v>1</v>
      </c>
      <c r="I60" s="43">
        <v>3</v>
      </c>
      <c r="J60" s="43">
        <v>2</v>
      </c>
    </row>
    <row r="61" spans="1:10" ht="15.6">
      <c r="A61" s="43">
        <f t="shared" si="0"/>
        <v>53</v>
      </c>
      <c r="B61" s="48" t="s">
        <v>187</v>
      </c>
      <c r="C61" s="49">
        <v>24110396</v>
      </c>
      <c r="D61" s="23" t="s">
        <v>135</v>
      </c>
      <c r="E61" s="72">
        <f t="shared" si="1"/>
        <v>10</v>
      </c>
      <c r="F61" s="43">
        <v>1</v>
      </c>
      <c r="G61" s="43">
        <v>1</v>
      </c>
      <c r="H61" s="43">
        <v>2</v>
      </c>
      <c r="I61" s="43">
        <v>3</v>
      </c>
      <c r="J61" s="43">
        <v>3</v>
      </c>
    </row>
    <row r="62" spans="1:10" ht="15.6">
      <c r="A62" s="43">
        <f t="shared" si="0"/>
        <v>54</v>
      </c>
      <c r="B62" s="48" t="s">
        <v>188</v>
      </c>
      <c r="C62" s="49">
        <v>24110397</v>
      </c>
      <c r="D62" s="23" t="s">
        <v>135</v>
      </c>
      <c r="E62" s="72">
        <f t="shared" si="1"/>
        <v>8</v>
      </c>
      <c r="F62" s="43">
        <v>1</v>
      </c>
      <c r="G62" s="43">
        <v>1</v>
      </c>
      <c r="H62" s="43">
        <v>2</v>
      </c>
      <c r="I62" s="43">
        <v>2</v>
      </c>
      <c r="J62" s="43">
        <v>2</v>
      </c>
    </row>
    <row r="63" spans="1:10" ht="15.6">
      <c r="A63" s="43">
        <f t="shared" si="0"/>
        <v>55</v>
      </c>
      <c r="B63" s="48" t="s">
        <v>189</v>
      </c>
      <c r="C63" s="49">
        <v>24110398</v>
      </c>
      <c r="D63" s="23" t="s">
        <v>135</v>
      </c>
      <c r="E63" s="72">
        <f t="shared" si="1"/>
        <v>10</v>
      </c>
      <c r="F63" s="43">
        <v>1</v>
      </c>
      <c r="G63" s="43">
        <v>1</v>
      </c>
      <c r="H63" s="43">
        <v>2</v>
      </c>
      <c r="I63" s="43">
        <v>3</v>
      </c>
      <c r="J63" s="43">
        <v>3</v>
      </c>
    </row>
    <row r="64" spans="1:10" ht="15.6">
      <c r="A64" s="43">
        <f t="shared" si="0"/>
        <v>56</v>
      </c>
      <c r="B64" s="48" t="s">
        <v>190</v>
      </c>
      <c r="C64" s="49">
        <v>24110399</v>
      </c>
      <c r="D64" s="23" t="s">
        <v>135</v>
      </c>
      <c r="E64" s="72">
        <f t="shared" si="1"/>
        <v>8</v>
      </c>
      <c r="F64" s="43">
        <v>1</v>
      </c>
      <c r="G64" s="43">
        <v>1</v>
      </c>
      <c r="H64" s="43">
        <v>1</v>
      </c>
      <c r="I64" s="43">
        <v>3</v>
      </c>
      <c r="J64" s="43">
        <v>2</v>
      </c>
    </row>
    <row r="65" spans="1:10" ht="15.6">
      <c r="A65" s="43">
        <f t="shared" si="0"/>
        <v>57</v>
      </c>
      <c r="B65" s="48" t="s">
        <v>191</v>
      </c>
      <c r="C65" s="49">
        <v>24110400</v>
      </c>
      <c r="D65" s="23" t="s">
        <v>135</v>
      </c>
      <c r="E65" s="72">
        <f t="shared" si="1"/>
        <v>8</v>
      </c>
      <c r="F65" s="43">
        <v>1</v>
      </c>
      <c r="G65" s="43">
        <v>1</v>
      </c>
      <c r="H65" s="43">
        <v>2</v>
      </c>
      <c r="I65" s="43">
        <v>2</v>
      </c>
      <c r="J65" s="43">
        <v>2</v>
      </c>
    </row>
    <row r="66" spans="1:10" ht="15.6">
      <c r="A66" s="43">
        <f t="shared" si="0"/>
        <v>58</v>
      </c>
      <c r="B66" s="48" t="s">
        <v>192</v>
      </c>
      <c r="C66" s="49">
        <v>24110401</v>
      </c>
      <c r="D66" s="23" t="s">
        <v>135</v>
      </c>
      <c r="E66" s="72">
        <f t="shared" si="1"/>
        <v>8</v>
      </c>
      <c r="F66" s="43">
        <v>1</v>
      </c>
      <c r="G66" s="43">
        <v>1</v>
      </c>
      <c r="H66" s="43">
        <v>1</v>
      </c>
      <c r="I66" s="43">
        <v>3</v>
      </c>
      <c r="J66" s="43">
        <v>2</v>
      </c>
    </row>
    <row r="67" spans="1:10" ht="15.6">
      <c r="A67" s="43">
        <f t="shared" si="0"/>
        <v>59</v>
      </c>
      <c r="B67" s="50" t="s">
        <v>193</v>
      </c>
      <c r="C67" s="49">
        <v>24110402</v>
      </c>
      <c r="D67" s="23" t="s">
        <v>135</v>
      </c>
      <c r="E67" s="72">
        <f t="shared" si="1"/>
        <v>10</v>
      </c>
      <c r="F67" s="43">
        <v>1</v>
      </c>
      <c r="G67" s="43">
        <v>1</v>
      </c>
      <c r="H67" s="43">
        <v>2</v>
      </c>
      <c r="I67" s="43">
        <v>3</v>
      </c>
      <c r="J67" s="43">
        <v>3</v>
      </c>
    </row>
    <row r="68" spans="1:10" ht="15.6">
      <c r="A68" s="43">
        <f t="shared" si="0"/>
        <v>60</v>
      </c>
      <c r="B68" s="48" t="s">
        <v>194</v>
      </c>
      <c r="C68" s="49">
        <v>24110403</v>
      </c>
      <c r="D68" s="23" t="s">
        <v>135</v>
      </c>
      <c r="E68" s="72">
        <f t="shared" si="1"/>
        <v>10</v>
      </c>
      <c r="F68" s="43">
        <v>1</v>
      </c>
      <c r="G68" s="43">
        <v>1</v>
      </c>
      <c r="H68" s="43">
        <v>2</v>
      </c>
      <c r="I68" s="43">
        <v>3</v>
      </c>
      <c r="J68" s="43">
        <v>3</v>
      </c>
    </row>
    <row r="69" spans="1:10" ht="15.6">
      <c r="A69" s="43">
        <f t="shared" si="0"/>
        <v>61</v>
      </c>
      <c r="B69" s="48" t="s">
        <v>195</v>
      </c>
      <c r="C69" s="49">
        <v>24110405</v>
      </c>
      <c r="D69" s="23" t="s">
        <v>135</v>
      </c>
      <c r="E69" s="72">
        <f t="shared" si="1"/>
        <v>8</v>
      </c>
      <c r="F69" s="43">
        <v>1</v>
      </c>
      <c r="G69" s="43">
        <v>1</v>
      </c>
      <c r="H69" s="43">
        <v>2</v>
      </c>
      <c r="I69" s="43">
        <v>2</v>
      </c>
      <c r="J69" s="43">
        <v>2</v>
      </c>
    </row>
    <row r="70" spans="1:10" ht="15.6">
      <c r="A70" s="43">
        <f t="shared" si="0"/>
        <v>62</v>
      </c>
      <c r="B70" s="48" t="s">
        <v>196</v>
      </c>
      <c r="C70" s="49">
        <v>24110406</v>
      </c>
      <c r="D70" s="23" t="s">
        <v>135</v>
      </c>
      <c r="E70" s="72">
        <f t="shared" si="1"/>
        <v>8</v>
      </c>
      <c r="F70" s="43">
        <v>1</v>
      </c>
      <c r="G70" s="43">
        <v>1</v>
      </c>
      <c r="H70" s="43">
        <v>1</v>
      </c>
      <c r="I70" s="43">
        <v>3</v>
      </c>
      <c r="J70" s="43">
        <v>2</v>
      </c>
    </row>
    <row r="71" spans="1:10" ht="15.6">
      <c r="A71" s="43">
        <f t="shared" si="0"/>
        <v>63</v>
      </c>
      <c r="B71" s="48" t="s">
        <v>197</v>
      </c>
      <c r="C71" s="49">
        <v>24110407</v>
      </c>
      <c r="D71" s="23" t="s">
        <v>135</v>
      </c>
      <c r="E71" s="72">
        <f t="shared" si="1"/>
        <v>8</v>
      </c>
      <c r="F71" s="43">
        <v>1</v>
      </c>
      <c r="G71" s="43">
        <v>1</v>
      </c>
      <c r="H71" s="43">
        <v>2</v>
      </c>
      <c r="I71" s="43">
        <v>2</v>
      </c>
      <c r="J71" s="43">
        <v>2</v>
      </c>
    </row>
    <row r="72" spans="1:10" ht="15.6">
      <c r="A72" s="43">
        <f t="shared" si="0"/>
        <v>64</v>
      </c>
      <c r="B72" s="48" t="s">
        <v>198</v>
      </c>
      <c r="C72" s="49">
        <v>24110408</v>
      </c>
      <c r="D72" s="23" t="s">
        <v>135</v>
      </c>
      <c r="E72" s="72">
        <f t="shared" si="1"/>
        <v>8</v>
      </c>
      <c r="F72" s="43">
        <v>1</v>
      </c>
      <c r="G72" s="43">
        <v>0</v>
      </c>
      <c r="H72" s="43">
        <v>2</v>
      </c>
      <c r="I72" s="43">
        <v>2</v>
      </c>
      <c r="J72" s="43">
        <v>3</v>
      </c>
    </row>
    <row r="73" spans="1:10" ht="15.6">
      <c r="A73" s="43">
        <f t="shared" si="0"/>
        <v>65</v>
      </c>
      <c r="B73" s="48" t="s">
        <v>199</v>
      </c>
      <c r="C73" s="49">
        <v>24110409</v>
      </c>
      <c r="D73" s="23" t="s">
        <v>135</v>
      </c>
      <c r="E73" s="72">
        <f t="shared" si="1"/>
        <v>8</v>
      </c>
      <c r="F73" s="43">
        <v>1</v>
      </c>
      <c r="G73" s="43">
        <v>1</v>
      </c>
      <c r="H73" s="43">
        <v>1</v>
      </c>
      <c r="I73" s="43">
        <v>3</v>
      </c>
      <c r="J73" s="43">
        <v>2</v>
      </c>
    </row>
    <row r="74" spans="1:10" ht="15.6">
      <c r="A74" s="43">
        <f t="shared" si="0"/>
        <v>66</v>
      </c>
      <c r="B74" s="48" t="s">
        <v>200</v>
      </c>
      <c r="C74" s="49">
        <v>24110411</v>
      </c>
      <c r="D74" s="23" t="s">
        <v>135</v>
      </c>
      <c r="E74" s="72">
        <f t="shared" si="1"/>
        <v>8</v>
      </c>
      <c r="F74" s="43">
        <v>1</v>
      </c>
      <c r="G74" s="43">
        <v>0</v>
      </c>
      <c r="H74" s="43">
        <v>2</v>
      </c>
      <c r="I74" s="43">
        <v>2</v>
      </c>
      <c r="J74" s="43">
        <v>3</v>
      </c>
    </row>
    <row r="75" spans="1:10" ht="15.6">
      <c r="A75" s="43">
        <f t="shared" si="0"/>
        <v>67</v>
      </c>
      <c r="B75" s="48" t="s">
        <v>201</v>
      </c>
      <c r="C75" s="49">
        <v>24110412</v>
      </c>
      <c r="D75" s="23" t="s">
        <v>135</v>
      </c>
      <c r="E75" s="72">
        <f t="shared" si="1"/>
        <v>8</v>
      </c>
      <c r="F75" s="43">
        <v>1</v>
      </c>
      <c r="G75" s="43">
        <v>1</v>
      </c>
      <c r="H75" s="43">
        <v>1</v>
      </c>
      <c r="I75" s="43">
        <v>3</v>
      </c>
      <c r="J75" s="43">
        <v>2</v>
      </c>
    </row>
    <row r="76" spans="1:10" ht="15.6">
      <c r="A76" s="43">
        <f t="shared" si="0"/>
        <v>68</v>
      </c>
      <c r="B76" s="48" t="s">
        <v>202</v>
      </c>
      <c r="C76" s="23">
        <v>24110413</v>
      </c>
      <c r="D76" s="23" t="s">
        <v>135</v>
      </c>
      <c r="E76" s="72">
        <f t="shared" si="1"/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</row>
    <row r="77" spans="1:10" ht="15.6">
      <c r="A77" s="43">
        <f t="shared" si="0"/>
        <v>69</v>
      </c>
      <c r="B77" s="48" t="s">
        <v>203</v>
      </c>
      <c r="C77" s="23">
        <v>24110414</v>
      </c>
      <c r="D77" s="23" t="s">
        <v>135</v>
      </c>
      <c r="E77" s="72">
        <f t="shared" si="1"/>
        <v>8</v>
      </c>
      <c r="F77" s="43">
        <v>1</v>
      </c>
      <c r="G77" s="43">
        <v>1</v>
      </c>
      <c r="H77" s="43">
        <v>1</v>
      </c>
      <c r="I77" s="43">
        <v>3</v>
      </c>
      <c r="J77" s="43">
        <v>2</v>
      </c>
    </row>
    <row r="78" spans="1:10" ht="15.6">
      <c r="A78" s="43">
        <f t="shared" si="0"/>
        <v>70</v>
      </c>
      <c r="B78" s="48" t="s">
        <v>204</v>
      </c>
      <c r="C78" s="23">
        <v>24110415</v>
      </c>
      <c r="D78" s="23" t="s">
        <v>135</v>
      </c>
      <c r="E78" s="72">
        <f t="shared" si="1"/>
        <v>8</v>
      </c>
      <c r="F78" s="43">
        <v>1</v>
      </c>
      <c r="G78" s="43">
        <v>1</v>
      </c>
      <c r="H78" s="43">
        <v>1</v>
      </c>
      <c r="I78" s="43">
        <v>3</v>
      </c>
      <c r="J78" s="43">
        <v>2</v>
      </c>
    </row>
    <row r="79" spans="1:10" ht="15.6">
      <c r="A79" s="43">
        <f t="shared" si="0"/>
        <v>71</v>
      </c>
      <c r="B79" s="48" t="s">
        <v>205</v>
      </c>
      <c r="C79" s="23">
        <v>24110416</v>
      </c>
      <c r="D79" s="23" t="s">
        <v>135</v>
      </c>
      <c r="E79" s="72">
        <f t="shared" si="1"/>
        <v>10</v>
      </c>
      <c r="F79" s="43">
        <v>1</v>
      </c>
      <c r="G79" s="43">
        <v>1</v>
      </c>
      <c r="H79" s="43">
        <v>2</v>
      </c>
      <c r="I79" s="43">
        <v>3</v>
      </c>
      <c r="J79" s="43">
        <v>3</v>
      </c>
    </row>
    <row r="80" spans="1:10" ht="15.6">
      <c r="A80" s="43">
        <f t="shared" si="0"/>
        <v>72</v>
      </c>
      <c r="B80" s="48" t="s">
        <v>206</v>
      </c>
      <c r="C80" s="23">
        <v>24110417</v>
      </c>
      <c r="D80" s="23" t="s">
        <v>135</v>
      </c>
      <c r="E80" s="72">
        <f t="shared" si="1"/>
        <v>8</v>
      </c>
      <c r="F80" s="43">
        <v>1</v>
      </c>
      <c r="G80" s="43">
        <v>1</v>
      </c>
      <c r="H80" s="43">
        <v>1</v>
      </c>
      <c r="I80" s="43">
        <v>3</v>
      </c>
      <c r="J80" s="43">
        <v>2</v>
      </c>
    </row>
    <row r="81" spans="1:10" ht="15.6">
      <c r="A81" s="43">
        <f t="shared" si="0"/>
        <v>73</v>
      </c>
      <c r="B81" s="48" t="s">
        <v>207</v>
      </c>
      <c r="C81" s="23">
        <v>24110982</v>
      </c>
      <c r="D81" s="23" t="s">
        <v>135</v>
      </c>
      <c r="E81" s="72">
        <f t="shared" si="1"/>
        <v>8</v>
      </c>
      <c r="F81" s="43">
        <v>1</v>
      </c>
      <c r="G81" s="43">
        <v>1</v>
      </c>
      <c r="H81" s="43">
        <v>1</v>
      </c>
      <c r="I81" s="43">
        <v>3</v>
      </c>
      <c r="J81" s="43">
        <v>2</v>
      </c>
    </row>
    <row r="82" spans="1:10" ht="15.6">
      <c r="A82" s="43">
        <f t="shared" si="0"/>
        <v>74</v>
      </c>
      <c r="B82" s="50" t="s">
        <v>208</v>
      </c>
      <c r="C82" s="23">
        <v>24110808</v>
      </c>
      <c r="D82" s="23" t="s">
        <v>135</v>
      </c>
      <c r="E82" s="72">
        <f t="shared" si="1"/>
        <v>8</v>
      </c>
      <c r="F82" s="43">
        <v>1</v>
      </c>
      <c r="G82" s="43">
        <v>1</v>
      </c>
      <c r="H82" s="43">
        <v>2</v>
      </c>
      <c r="I82" s="43">
        <v>2</v>
      </c>
      <c r="J82" s="43">
        <v>2</v>
      </c>
    </row>
    <row r="83" spans="1:10" ht="15.6">
      <c r="A83" s="43">
        <f t="shared" si="0"/>
        <v>75</v>
      </c>
      <c r="B83" s="50" t="s">
        <v>209</v>
      </c>
      <c r="C83" s="23">
        <v>24111196</v>
      </c>
      <c r="D83" s="23" t="s">
        <v>135</v>
      </c>
      <c r="E83" s="72">
        <f t="shared" si="1"/>
        <v>8</v>
      </c>
      <c r="F83" s="43">
        <v>1</v>
      </c>
      <c r="G83" s="43">
        <v>1</v>
      </c>
      <c r="H83" s="43">
        <v>1</v>
      </c>
      <c r="I83" s="43">
        <v>3</v>
      </c>
      <c r="J83" s="43">
        <v>2</v>
      </c>
    </row>
    <row r="84" spans="1:10" ht="15.6">
      <c r="A84" s="43">
        <f t="shared" si="0"/>
        <v>76</v>
      </c>
      <c r="B84" s="50" t="s">
        <v>210</v>
      </c>
      <c r="C84" s="23">
        <v>24110575</v>
      </c>
      <c r="D84" s="23" t="s">
        <v>135</v>
      </c>
      <c r="E84" s="72">
        <f t="shared" si="1"/>
        <v>8</v>
      </c>
      <c r="F84" s="43">
        <v>1</v>
      </c>
      <c r="G84" s="43">
        <v>1</v>
      </c>
      <c r="H84" s="43">
        <v>2</v>
      </c>
      <c r="I84" s="43">
        <v>2</v>
      </c>
      <c r="J84" s="43">
        <v>2</v>
      </c>
    </row>
    <row r="85" spans="1:10" ht="15.6">
      <c r="A85" s="43">
        <f t="shared" si="0"/>
        <v>77</v>
      </c>
      <c r="B85" s="50" t="s">
        <v>211</v>
      </c>
      <c r="C85" s="23">
        <v>24110259</v>
      </c>
      <c r="D85" s="23" t="s">
        <v>135</v>
      </c>
      <c r="E85" s="72">
        <f t="shared" si="1"/>
        <v>8</v>
      </c>
      <c r="F85" s="43">
        <v>1</v>
      </c>
      <c r="G85" s="43">
        <v>1</v>
      </c>
      <c r="H85" s="43">
        <v>1</v>
      </c>
      <c r="I85" s="43">
        <v>3</v>
      </c>
      <c r="J85" s="43">
        <v>2</v>
      </c>
    </row>
    <row r="86" spans="1:10" ht="15.6">
      <c r="A86" s="43">
        <f t="shared" si="0"/>
        <v>78</v>
      </c>
      <c r="B86" s="50" t="s">
        <v>212</v>
      </c>
      <c r="C86" s="23">
        <v>24110618</v>
      </c>
      <c r="D86" s="23" t="s">
        <v>135</v>
      </c>
      <c r="E86" s="72">
        <f t="shared" si="1"/>
        <v>10</v>
      </c>
      <c r="F86" s="43">
        <v>1</v>
      </c>
      <c r="G86" s="43">
        <v>1</v>
      </c>
      <c r="H86" s="43">
        <v>2</v>
      </c>
      <c r="I86" s="43">
        <v>3</v>
      </c>
      <c r="J86" s="43">
        <v>3</v>
      </c>
    </row>
    <row r="87" spans="1:10" ht="15.6">
      <c r="A87" s="43">
        <f t="shared" si="0"/>
        <v>79</v>
      </c>
      <c r="B87" s="50" t="s">
        <v>213</v>
      </c>
      <c r="C87" s="23">
        <v>25120038</v>
      </c>
      <c r="D87" s="23" t="s">
        <v>135</v>
      </c>
      <c r="E87" s="72">
        <f t="shared" si="1"/>
        <v>10</v>
      </c>
      <c r="F87" s="43">
        <v>1</v>
      </c>
      <c r="G87" s="43">
        <v>1</v>
      </c>
      <c r="H87" s="43">
        <v>2</v>
      </c>
      <c r="I87" s="43">
        <v>3</v>
      </c>
      <c r="J87" s="43">
        <v>3</v>
      </c>
    </row>
    <row r="88" spans="1:10" ht="15.6">
      <c r="A88" s="43">
        <f t="shared" si="0"/>
        <v>80</v>
      </c>
      <c r="B88" s="50" t="s">
        <v>214</v>
      </c>
      <c r="C88" s="23">
        <v>25120039</v>
      </c>
      <c r="D88" s="23" t="s">
        <v>135</v>
      </c>
      <c r="E88" s="72">
        <f t="shared" si="1"/>
        <v>10</v>
      </c>
      <c r="F88" s="43">
        <v>1</v>
      </c>
      <c r="G88" s="43">
        <v>1</v>
      </c>
      <c r="H88" s="43">
        <v>2</v>
      </c>
      <c r="I88" s="43">
        <v>3</v>
      </c>
      <c r="J88" s="43">
        <v>3</v>
      </c>
    </row>
    <row r="89" spans="1:10" ht="15.6">
      <c r="A89" s="43">
        <f t="shared" si="0"/>
        <v>81</v>
      </c>
      <c r="B89" s="50" t="s">
        <v>215</v>
      </c>
      <c r="C89" s="23">
        <v>25120040</v>
      </c>
      <c r="D89" s="23" t="s">
        <v>135</v>
      </c>
      <c r="E89" s="72">
        <f t="shared" si="1"/>
        <v>10</v>
      </c>
      <c r="F89" s="43">
        <v>1</v>
      </c>
      <c r="G89" s="43">
        <v>1</v>
      </c>
      <c r="H89" s="43">
        <v>2</v>
      </c>
      <c r="I89" s="43">
        <v>3</v>
      </c>
      <c r="J89" s="43">
        <v>3</v>
      </c>
    </row>
    <row r="90" spans="1:10" ht="15.6">
      <c r="A90" s="43">
        <f t="shared" si="0"/>
        <v>82</v>
      </c>
      <c r="B90" s="50" t="s">
        <v>216</v>
      </c>
      <c r="C90" s="23">
        <v>25120041</v>
      </c>
      <c r="D90" s="23" t="s">
        <v>135</v>
      </c>
      <c r="E90" s="72">
        <f t="shared" si="1"/>
        <v>8</v>
      </c>
      <c r="F90" s="43">
        <v>1</v>
      </c>
      <c r="G90" s="43">
        <v>1</v>
      </c>
      <c r="H90" s="43">
        <v>1</v>
      </c>
      <c r="I90" s="43">
        <v>3</v>
      </c>
      <c r="J90" s="43">
        <v>2</v>
      </c>
    </row>
    <row r="91" spans="1:10" ht="15.6">
      <c r="A91" s="43">
        <f t="shared" si="0"/>
        <v>83</v>
      </c>
      <c r="B91" s="50" t="s">
        <v>217</v>
      </c>
      <c r="C91" s="23">
        <v>25120042</v>
      </c>
      <c r="D91" s="23" t="s">
        <v>135</v>
      </c>
      <c r="E91" s="72">
        <f t="shared" si="1"/>
        <v>8</v>
      </c>
      <c r="F91" s="43">
        <v>1</v>
      </c>
      <c r="G91" s="43">
        <v>1</v>
      </c>
      <c r="H91" s="43">
        <v>2</v>
      </c>
      <c r="I91" s="43">
        <v>2</v>
      </c>
      <c r="J91" s="43">
        <v>2</v>
      </c>
    </row>
    <row r="92" spans="1:10" ht="15.6">
      <c r="A92" s="43">
        <f t="shared" si="0"/>
        <v>84</v>
      </c>
      <c r="B92" s="50" t="s">
        <v>218</v>
      </c>
      <c r="C92" s="23">
        <v>25120043</v>
      </c>
      <c r="D92" s="23" t="s">
        <v>135</v>
      </c>
      <c r="E92" s="72">
        <f t="shared" si="1"/>
        <v>8</v>
      </c>
      <c r="F92" s="43">
        <v>1</v>
      </c>
      <c r="G92" s="43">
        <v>1</v>
      </c>
      <c r="H92" s="43">
        <v>1</v>
      </c>
      <c r="I92" s="43">
        <v>3</v>
      </c>
      <c r="J92" s="43">
        <v>2</v>
      </c>
    </row>
    <row r="93" spans="1:10" ht="15.6">
      <c r="A93" s="43">
        <f t="shared" si="0"/>
        <v>85</v>
      </c>
      <c r="B93" s="50" t="s">
        <v>154</v>
      </c>
      <c r="C93" s="23">
        <v>25120044</v>
      </c>
      <c r="D93" s="23" t="s">
        <v>135</v>
      </c>
      <c r="E93" s="72">
        <f t="shared" si="1"/>
        <v>10</v>
      </c>
      <c r="F93" s="43">
        <v>1</v>
      </c>
      <c r="G93" s="43">
        <v>1</v>
      </c>
      <c r="H93" s="43">
        <v>2</v>
      </c>
      <c r="I93" s="43">
        <v>3</v>
      </c>
      <c r="J93" s="43">
        <v>3</v>
      </c>
    </row>
    <row r="94" spans="1:10" ht="15.6">
      <c r="A94" s="74">
        <v>86</v>
      </c>
      <c r="B94" s="75" t="s">
        <v>108</v>
      </c>
      <c r="C94" s="76">
        <v>24120036</v>
      </c>
      <c r="D94" s="77" t="s">
        <v>135</v>
      </c>
      <c r="E94" s="72">
        <f t="shared" si="1"/>
        <v>8</v>
      </c>
      <c r="F94" s="78">
        <v>1</v>
      </c>
      <c r="G94" s="78">
        <v>1</v>
      </c>
      <c r="H94" s="56">
        <v>2</v>
      </c>
      <c r="I94" s="56">
        <v>2</v>
      </c>
      <c r="J94" s="56">
        <v>2</v>
      </c>
    </row>
    <row r="95" spans="1:10" ht="13.2">
      <c r="B95" s="215" t="s">
        <v>113</v>
      </c>
      <c r="C95" s="195"/>
      <c r="D95" s="195"/>
      <c r="E95" s="196"/>
      <c r="F95" s="43">
        <f t="shared" ref="F95:G95" si="2">COUNTIF(F9:F94,"&gt;=0.5")</f>
        <v>83</v>
      </c>
      <c r="G95" s="43">
        <f t="shared" si="2"/>
        <v>81</v>
      </c>
      <c r="H95" s="43">
        <f>COUNTIF(H9:H94,"&gt;=1")</f>
        <v>85</v>
      </c>
      <c r="I95" s="43">
        <f>COUNTIF(I9:I94,"&gt;=1.5")</f>
        <v>85</v>
      </c>
      <c r="J95" s="43">
        <f>COUNTIF(J2:J94,"&gt;=1.5")</f>
        <v>86</v>
      </c>
    </row>
    <row r="96" spans="1:10" ht="13.2">
      <c r="B96" s="215" t="s">
        <v>114</v>
      </c>
      <c r="C96" s="195"/>
      <c r="D96" s="195"/>
      <c r="E96" s="196"/>
      <c r="F96" s="43">
        <f>(F95/A94)*100</f>
        <v>96.511627906976756</v>
      </c>
      <c r="G96" s="43">
        <f>(G95/A94)*100</f>
        <v>94.186046511627907</v>
      </c>
      <c r="H96" s="43">
        <f>(H95/A94)*100</f>
        <v>98.837209302325576</v>
      </c>
      <c r="I96" s="43">
        <f>(I95/A94)*100</f>
        <v>98.837209302325576</v>
      </c>
      <c r="J96" s="43">
        <f>(J95/A94)*100</f>
        <v>100</v>
      </c>
    </row>
    <row r="97" spans="2:10" ht="13.2">
      <c r="B97" s="215" t="s">
        <v>115</v>
      </c>
      <c r="C97" s="195"/>
      <c r="D97" s="195"/>
      <c r="E97" s="196"/>
      <c r="F97" s="43">
        <f t="shared" ref="F97:J97" si="3">IF(F96&gt;=70, 3, IF(F96&gt;=65, 2, IF(F96&gt;=60, 1, 0)))</f>
        <v>3</v>
      </c>
      <c r="G97" s="43">
        <f t="shared" si="3"/>
        <v>3</v>
      </c>
      <c r="H97" s="43">
        <f t="shared" si="3"/>
        <v>3</v>
      </c>
      <c r="I97" s="43">
        <f t="shared" si="3"/>
        <v>3</v>
      </c>
      <c r="J97" s="43">
        <f t="shared" si="3"/>
        <v>3</v>
      </c>
    </row>
  </sheetData>
  <mergeCells count="17">
    <mergeCell ref="D6:D8"/>
    <mergeCell ref="B95:E95"/>
    <mergeCell ref="B96:E96"/>
    <mergeCell ref="B97:E97"/>
    <mergeCell ref="A1:B1"/>
    <mergeCell ref="F1:J1"/>
    <mergeCell ref="A2:B2"/>
    <mergeCell ref="F2:J2"/>
    <mergeCell ref="A3:B3"/>
    <mergeCell ref="F3:J3"/>
    <mergeCell ref="A4:B4"/>
    <mergeCell ref="F4:J4"/>
    <mergeCell ref="F5:J5"/>
    <mergeCell ref="F6:J6"/>
    <mergeCell ref="A6:A8"/>
    <mergeCell ref="B6:B8"/>
    <mergeCell ref="C6:C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97"/>
  <sheetViews>
    <sheetView workbookViewId="0">
      <selection sqref="A1:B1"/>
    </sheetView>
  </sheetViews>
  <sheetFormatPr defaultColWidth="12.6640625" defaultRowHeight="15.75" customHeight="1"/>
  <cols>
    <col min="2" max="2" width="26.6640625" customWidth="1"/>
    <col min="4" max="4" width="15.109375" customWidth="1"/>
  </cols>
  <sheetData>
    <row r="1" spans="1:10" ht="13.8">
      <c r="A1" s="197" t="s">
        <v>0</v>
      </c>
      <c r="B1" s="196"/>
      <c r="C1" s="61"/>
      <c r="D1" s="62"/>
      <c r="E1" s="38" t="s">
        <v>1</v>
      </c>
      <c r="F1" s="197" t="s">
        <v>2</v>
      </c>
      <c r="G1" s="195"/>
      <c r="H1" s="195"/>
      <c r="I1" s="195"/>
      <c r="J1" s="196"/>
    </row>
    <row r="2" spans="1:10" ht="13.8">
      <c r="A2" s="197" t="s">
        <v>3</v>
      </c>
      <c r="B2" s="196"/>
      <c r="C2" s="61"/>
      <c r="D2" s="62"/>
      <c r="E2" s="40">
        <v>1</v>
      </c>
      <c r="F2" s="203" t="s">
        <v>122</v>
      </c>
      <c r="G2" s="195"/>
      <c r="H2" s="195"/>
      <c r="I2" s="195"/>
      <c r="J2" s="196"/>
    </row>
    <row r="3" spans="1:10" ht="13.8">
      <c r="A3" s="197" t="s">
        <v>123</v>
      </c>
      <c r="B3" s="196"/>
      <c r="C3" s="61"/>
      <c r="D3" s="62"/>
      <c r="E3" s="40">
        <v>2</v>
      </c>
      <c r="F3" s="203" t="s">
        <v>124</v>
      </c>
      <c r="G3" s="195"/>
      <c r="H3" s="195"/>
      <c r="I3" s="195"/>
      <c r="J3" s="196"/>
    </row>
    <row r="4" spans="1:10" ht="13.8">
      <c r="A4" s="197" t="s">
        <v>125</v>
      </c>
      <c r="B4" s="196"/>
      <c r="C4" s="61"/>
      <c r="D4" s="62"/>
      <c r="E4" s="40">
        <v>3</v>
      </c>
      <c r="F4" s="203" t="s">
        <v>126</v>
      </c>
      <c r="G4" s="195"/>
      <c r="H4" s="195"/>
      <c r="I4" s="195"/>
      <c r="J4" s="196"/>
    </row>
    <row r="5" spans="1:10" ht="13.8">
      <c r="A5" s="63"/>
      <c r="B5" s="63"/>
      <c r="C5" s="61"/>
      <c r="D5" s="62"/>
      <c r="E5" s="79"/>
      <c r="F5" s="216" t="s">
        <v>9</v>
      </c>
      <c r="G5" s="195"/>
      <c r="H5" s="195"/>
      <c r="I5" s="195"/>
      <c r="J5" s="196"/>
    </row>
    <row r="6" spans="1:10" ht="13.8">
      <c r="A6" s="198" t="s">
        <v>11</v>
      </c>
      <c r="B6" s="198" t="s">
        <v>128</v>
      </c>
      <c r="C6" s="201" t="s">
        <v>13</v>
      </c>
      <c r="D6" s="202" t="s">
        <v>14</v>
      </c>
      <c r="E6" s="56" t="s">
        <v>15</v>
      </c>
      <c r="F6" s="216" t="s">
        <v>221</v>
      </c>
      <c r="G6" s="195"/>
      <c r="H6" s="195"/>
      <c r="I6" s="195"/>
      <c r="J6" s="196"/>
    </row>
    <row r="7" spans="1:10" ht="13.8">
      <c r="A7" s="199"/>
      <c r="B7" s="199"/>
      <c r="C7" s="199"/>
      <c r="D7" s="199"/>
      <c r="E7" s="56" t="s">
        <v>28</v>
      </c>
      <c r="F7" s="65" t="s">
        <v>29</v>
      </c>
      <c r="G7" s="66" t="s">
        <v>30</v>
      </c>
      <c r="H7" s="67" t="s">
        <v>31</v>
      </c>
      <c r="I7" s="68" t="s">
        <v>32</v>
      </c>
      <c r="J7" s="69" t="s">
        <v>33</v>
      </c>
    </row>
    <row r="8" spans="1:10" ht="13.8">
      <c r="A8" s="200"/>
      <c r="B8" s="200"/>
      <c r="C8" s="200"/>
      <c r="D8" s="200"/>
      <c r="E8" s="70" t="s">
        <v>120</v>
      </c>
      <c r="F8" s="43">
        <v>1</v>
      </c>
      <c r="G8" s="43">
        <v>1</v>
      </c>
      <c r="H8" s="43">
        <v>1</v>
      </c>
      <c r="I8" s="43">
        <v>1</v>
      </c>
      <c r="J8" s="43">
        <v>1</v>
      </c>
    </row>
    <row r="9" spans="1:10" ht="15.75" customHeight="1">
      <c r="A9" s="43">
        <f t="shared" ref="A9:A93" si="0">ROW(9:9)-8</f>
        <v>1</v>
      </c>
      <c r="B9" s="48" t="s">
        <v>134</v>
      </c>
      <c r="C9" s="49">
        <v>24110340</v>
      </c>
      <c r="D9" s="23" t="s">
        <v>135</v>
      </c>
      <c r="E9" s="72">
        <f t="shared" ref="E9:E94" si="1">F9+G9+H9+I9+J9</f>
        <v>5</v>
      </c>
      <c r="F9" s="43">
        <v>1</v>
      </c>
      <c r="G9" s="43">
        <v>1</v>
      </c>
      <c r="H9" s="43">
        <v>1</v>
      </c>
      <c r="I9" s="43">
        <v>1</v>
      </c>
      <c r="J9" s="43">
        <v>1</v>
      </c>
    </row>
    <row r="10" spans="1:10" ht="15.75" customHeight="1">
      <c r="A10" s="43">
        <f t="shared" si="0"/>
        <v>2</v>
      </c>
      <c r="B10" s="48" t="s">
        <v>136</v>
      </c>
      <c r="C10" s="49">
        <v>24110341</v>
      </c>
      <c r="D10" s="23" t="s">
        <v>135</v>
      </c>
      <c r="E10" s="72">
        <f t="shared" si="1"/>
        <v>3</v>
      </c>
      <c r="F10" s="43">
        <v>1</v>
      </c>
      <c r="G10" s="43">
        <v>1</v>
      </c>
      <c r="H10" s="43">
        <v>0</v>
      </c>
      <c r="I10" s="43">
        <v>1</v>
      </c>
      <c r="J10" s="43">
        <v>0</v>
      </c>
    </row>
    <row r="11" spans="1:10" ht="15.75" customHeight="1">
      <c r="A11" s="43">
        <f t="shared" si="0"/>
        <v>3</v>
      </c>
      <c r="B11" s="48" t="s">
        <v>137</v>
      </c>
      <c r="C11" s="49">
        <v>24110342</v>
      </c>
      <c r="D11" s="23" t="s">
        <v>135</v>
      </c>
      <c r="E11" s="72">
        <f t="shared" si="1"/>
        <v>5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</row>
    <row r="12" spans="1:10" ht="15.75" customHeight="1">
      <c r="A12" s="43">
        <f t="shared" si="0"/>
        <v>4</v>
      </c>
      <c r="B12" s="48" t="s">
        <v>138</v>
      </c>
      <c r="C12" s="49">
        <v>24110343</v>
      </c>
      <c r="D12" s="23" t="s">
        <v>135</v>
      </c>
      <c r="E12" s="72">
        <f t="shared" si="1"/>
        <v>5</v>
      </c>
      <c r="F12" s="43">
        <v>1</v>
      </c>
      <c r="G12" s="43">
        <v>1</v>
      </c>
      <c r="H12" s="43">
        <v>1</v>
      </c>
      <c r="I12" s="43">
        <v>1</v>
      </c>
      <c r="J12" s="43">
        <v>1</v>
      </c>
    </row>
    <row r="13" spans="1:10" ht="15.75" customHeight="1">
      <c r="A13" s="43">
        <f t="shared" si="0"/>
        <v>5</v>
      </c>
      <c r="B13" s="48" t="s">
        <v>139</v>
      </c>
      <c r="C13" s="49">
        <v>24110344</v>
      </c>
      <c r="D13" s="23" t="s">
        <v>135</v>
      </c>
      <c r="E13" s="72">
        <f t="shared" si="1"/>
        <v>5</v>
      </c>
      <c r="F13" s="43">
        <v>1</v>
      </c>
      <c r="G13" s="43">
        <v>1</v>
      </c>
      <c r="H13" s="43">
        <v>1</v>
      </c>
      <c r="I13" s="43">
        <v>1</v>
      </c>
      <c r="J13" s="43">
        <v>1</v>
      </c>
    </row>
    <row r="14" spans="1:10" ht="15.75" customHeight="1">
      <c r="A14" s="43">
        <f t="shared" si="0"/>
        <v>6</v>
      </c>
      <c r="B14" s="48" t="s">
        <v>140</v>
      </c>
      <c r="C14" s="49">
        <v>24110346</v>
      </c>
      <c r="D14" s="23" t="s">
        <v>135</v>
      </c>
      <c r="E14" s="72">
        <f t="shared" si="1"/>
        <v>5</v>
      </c>
      <c r="F14" s="43">
        <v>1</v>
      </c>
      <c r="G14" s="43">
        <v>1</v>
      </c>
      <c r="H14" s="43">
        <v>1</v>
      </c>
      <c r="I14" s="43">
        <v>1</v>
      </c>
      <c r="J14" s="43">
        <v>1</v>
      </c>
    </row>
    <row r="15" spans="1:10" ht="15.75" customHeight="1">
      <c r="A15" s="43">
        <f t="shared" si="0"/>
        <v>7</v>
      </c>
      <c r="B15" s="48" t="s">
        <v>141</v>
      </c>
      <c r="C15" s="49">
        <v>24110347</v>
      </c>
      <c r="D15" s="23" t="s">
        <v>135</v>
      </c>
      <c r="E15" s="72">
        <f t="shared" si="1"/>
        <v>5</v>
      </c>
      <c r="F15" s="43">
        <v>1</v>
      </c>
      <c r="G15" s="43">
        <v>1</v>
      </c>
      <c r="H15" s="43">
        <v>1</v>
      </c>
      <c r="I15" s="43">
        <v>1</v>
      </c>
      <c r="J15" s="43">
        <v>1</v>
      </c>
    </row>
    <row r="16" spans="1:10" ht="15.75" customHeight="1">
      <c r="A16" s="43">
        <f t="shared" si="0"/>
        <v>8</v>
      </c>
      <c r="B16" s="48" t="s">
        <v>142</v>
      </c>
      <c r="C16" s="49">
        <v>24110348</v>
      </c>
      <c r="D16" s="23" t="s">
        <v>135</v>
      </c>
      <c r="E16" s="72">
        <f t="shared" si="1"/>
        <v>3</v>
      </c>
      <c r="F16" s="43">
        <v>1</v>
      </c>
      <c r="G16" s="43">
        <v>1</v>
      </c>
      <c r="H16" s="43">
        <v>1</v>
      </c>
      <c r="I16" s="43">
        <v>0</v>
      </c>
      <c r="J16" s="43">
        <v>0</v>
      </c>
    </row>
    <row r="17" spans="1:10" ht="15.75" customHeight="1">
      <c r="A17" s="43">
        <f t="shared" si="0"/>
        <v>9</v>
      </c>
      <c r="B17" s="48" t="s">
        <v>143</v>
      </c>
      <c r="C17" s="49">
        <v>24110350</v>
      </c>
      <c r="D17" s="23" t="s">
        <v>135</v>
      </c>
      <c r="E17" s="72">
        <f t="shared" si="1"/>
        <v>3</v>
      </c>
      <c r="F17" s="43">
        <v>1</v>
      </c>
      <c r="G17" s="43">
        <v>1</v>
      </c>
      <c r="H17" s="43">
        <v>0</v>
      </c>
      <c r="I17" s="43">
        <v>1</v>
      </c>
      <c r="J17" s="43">
        <v>0</v>
      </c>
    </row>
    <row r="18" spans="1:10" ht="15.75" customHeight="1">
      <c r="A18" s="43">
        <f t="shared" si="0"/>
        <v>10</v>
      </c>
      <c r="B18" s="48" t="s">
        <v>144</v>
      </c>
      <c r="C18" s="49">
        <v>24110351</v>
      </c>
      <c r="D18" s="23" t="s">
        <v>135</v>
      </c>
      <c r="E18" s="72">
        <f t="shared" si="1"/>
        <v>5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</row>
    <row r="19" spans="1:10" ht="15.75" customHeight="1">
      <c r="A19" s="43">
        <f t="shared" si="0"/>
        <v>11</v>
      </c>
      <c r="B19" s="48" t="s">
        <v>145</v>
      </c>
      <c r="C19" s="49">
        <v>24110352</v>
      </c>
      <c r="D19" s="23" t="s">
        <v>135</v>
      </c>
      <c r="E19" s="72">
        <f t="shared" si="1"/>
        <v>5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</row>
    <row r="20" spans="1:10" ht="15.75" customHeight="1">
      <c r="A20" s="43">
        <f t="shared" si="0"/>
        <v>12</v>
      </c>
      <c r="B20" s="48" t="s">
        <v>146</v>
      </c>
      <c r="C20" s="49">
        <v>24110353</v>
      </c>
      <c r="D20" s="23" t="s">
        <v>135</v>
      </c>
      <c r="E20" s="72">
        <f t="shared" si="1"/>
        <v>5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</row>
    <row r="21" spans="1:10" ht="15.75" customHeight="1">
      <c r="A21" s="43">
        <f t="shared" si="0"/>
        <v>13</v>
      </c>
      <c r="B21" s="48" t="s">
        <v>147</v>
      </c>
      <c r="C21" s="49">
        <v>24110354</v>
      </c>
      <c r="D21" s="23" t="s">
        <v>135</v>
      </c>
      <c r="E21" s="72">
        <f t="shared" si="1"/>
        <v>5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</row>
    <row r="22" spans="1:10" ht="15.75" customHeight="1">
      <c r="A22" s="43">
        <f t="shared" si="0"/>
        <v>14</v>
      </c>
      <c r="B22" s="48" t="s">
        <v>148</v>
      </c>
      <c r="C22" s="49">
        <v>24110356</v>
      </c>
      <c r="D22" s="23" t="s">
        <v>135</v>
      </c>
      <c r="E22" s="72">
        <f t="shared" si="1"/>
        <v>5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</row>
    <row r="23" spans="1:10" ht="15.75" customHeight="1">
      <c r="A23" s="43">
        <f t="shared" si="0"/>
        <v>15</v>
      </c>
      <c r="B23" s="48" t="s">
        <v>149</v>
      </c>
      <c r="C23" s="49">
        <v>24110357</v>
      </c>
      <c r="D23" s="23" t="s">
        <v>135</v>
      </c>
      <c r="E23" s="72">
        <f t="shared" si="1"/>
        <v>4</v>
      </c>
      <c r="F23" s="43">
        <v>1</v>
      </c>
      <c r="G23" s="43">
        <v>1</v>
      </c>
      <c r="H23" s="43">
        <v>1</v>
      </c>
      <c r="I23" s="43">
        <v>0</v>
      </c>
      <c r="J23" s="43">
        <v>1</v>
      </c>
    </row>
    <row r="24" spans="1:10" ht="15.75" customHeight="1">
      <c r="A24" s="43">
        <f t="shared" si="0"/>
        <v>16</v>
      </c>
      <c r="B24" s="48" t="s">
        <v>150</v>
      </c>
      <c r="C24" s="49">
        <v>24110358</v>
      </c>
      <c r="D24" s="23" t="s">
        <v>135</v>
      </c>
      <c r="E24" s="72">
        <f t="shared" si="1"/>
        <v>5</v>
      </c>
      <c r="F24" s="43">
        <v>1</v>
      </c>
      <c r="G24" s="43">
        <v>1</v>
      </c>
      <c r="H24" s="43">
        <v>1</v>
      </c>
      <c r="I24" s="43">
        <v>1</v>
      </c>
      <c r="J24" s="43">
        <v>1</v>
      </c>
    </row>
    <row r="25" spans="1:10" ht="15.75" customHeight="1">
      <c r="A25" s="43">
        <f t="shared" si="0"/>
        <v>17</v>
      </c>
      <c r="B25" s="48" t="s">
        <v>151</v>
      </c>
      <c r="C25" s="49">
        <v>24110359</v>
      </c>
      <c r="D25" s="23" t="s">
        <v>135</v>
      </c>
      <c r="E25" s="72">
        <f t="shared" si="1"/>
        <v>4</v>
      </c>
      <c r="F25" s="43">
        <v>1</v>
      </c>
      <c r="G25" s="43">
        <v>1</v>
      </c>
      <c r="H25" s="43">
        <v>1</v>
      </c>
      <c r="I25" s="43">
        <v>1</v>
      </c>
      <c r="J25" s="43">
        <v>0</v>
      </c>
    </row>
    <row r="26" spans="1:10" ht="15.75" customHeight="1">
      <c r="A26" s="43">
        <f t="shared" si="0"/>
        <v>18</v>
      </c>
      <c r="B26" s="48" t="s">
        <v>152</v>
      </c>
      <c r="C26" s="49">
        <v>24110360</v>
      </c>
      <c r="D26" s="23" t="s">
        <v>135</v>
      </c>
      <c r="E26" s="72">
        <f t="shared" si="1"/>
        <v>2</v>
      </c>
      <c r="F26" s="43">
        <v>1</v>
      </c>
      <c r="G26" s="43">
        <v>0</v>
      </c>
      <c r="H26" s="43">
        <v>1</v>
      </c>
      <c r="I26" s="43">
        <v>0</v>
      </c>
      <c r="J26" s="43">
        <v>0</v>
      </c>
    </row>
    <row r="27" spans="1:10" ht="15.75" customHeight="1">
      <c r="A27" s="43">
        <f t="shared" si="0"/>
        <v>19</v>
      </c>
      <c r="B27" s="48" t="s">
        <v>153</v>
      </c>
      <c r="C27" s="49">
        <v>24110361</v>
      </c>
      <c r="D27" s="23" t="s">
        <v>135</v>
      </c>
      <c r="E27" s="72">
        <f t="shared" si="1"/>
        <v>5</v>
      </c>
      <c r="F27" s="43">
        <v>1</v>
      </c>
      <c r="G27" s="43">
        <v>1</v>
      </c>
      <c r="H27" s="43">
        <v>1</v>
      </c>
      <c r="I27" s="43">
        <v>1</v>
      </c>
      <c r="J27" s="43">
        <v>1</v>
      </c>
    </row>
    <row r="28" spans="1:10" ht="15.6">
      <c r="A28" s="43">
        <f t="shared" si="0"/>
        <v>20</v>
      </c>
      <c r="B28" s="48" t="s">
        <v>154</v>
      </c>
      <c r="C28" s="49">
        <v>24110362</v>
      </c>
      <c r="D28" s="23" t="s">
        <v>135</v>
      </c>
      <c r="E28" s="72">
        <f t="shared" si="1"/>
        <v>5</v>
      </c>
      <c r="F28" s="43">
        <v>1</v>
      </c>
      <c r="G28" s="43">
        <v>1</v>
      </c>
      <c r="H28" s="43">
        <v>1</v>
      </c>
      <c r="I28" s="43">
        <v>1</v>
      </c>
      <c r="J28" s="43">
        <v>1</v>
      </c>
    </row>
    <row r="29" spans="1:10" ht="15.6">
      <c r="A29" s="43">
        <f t="shared" si="0"/>
        <v>21</v>
      </c>
      <c r="B29" s="48" t="s">
        <v>155</v>
      </c>
      <c r="C29" s="49">
        <v>24110363</v>
      </c>
      <c r="D29" s="23" t="s">
        <v>135</v>
      </c>
      <c r="E29" s="72">
        <f t="shared" si="1"/>
        <v>5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</row>
    <row r="30" spans="1:10" ht="15.6">
      <c r="A30" s="43">
        <f t="shared" si="0"/>
        <v>22</v>
      </c>
      <c r="B30" s="48" t="s">
        <v>156</v>
      </c>
      <c r="C30" s="49">
        <v>24110364</v>
      </c>
      <c r="D30" s="23" t="s">
        <v>135</v>
      </c>
      <c r="E30" s="72">
        <f t="shared" si="1"/>
        <v>5</v>
      </c>
      <c r="F30" s="43">
        <v>1</v>
      </c>
      <c r="G30" s="43">
        <v>1</v>
      </c>
      <c r="H30" s="43">
        <v>1</v>
      </c>
      <c r="I30" s="43">
        <v>1</v>
      </c>
      <c r="J30" s="43">
        <v>1</v>
      </c>
    </row>
    <row r="31" spans="1:10" ht="15.6">
      <c r="A31" s="43">
        <f t="shared" si="0"/>
        <v>23</v>
      </c>
      <c r="B31" s="48" t="s">
        <v>157</v>
      </c>
      <c r="C31" s="49">
        <v>24110365</v>
      </c>
      <c r="D31" s="23" t="s">
        <v>135</v>
      </c>
      <c r="E31" s="72">
        <f t="shared" si="1"/>
        <v>5</v>
      </c>
      <c r="F31" s="43">
        <v>1</v>
      </c>
      <c r="G31" s="43">
        <v>1</v>
      </c>
      <c r="H31" s="43">
        <v>1</v>
      </c>
      <c r="I31" s="43">
        <v>1</v>
      </c>
      <c r="J31" s="43">
        <v>1</v>
      </c>
    </row>
    <row r="32" spans="1:10" ht="15.6">
      <c r="A32" s="43">
        <f t="shared" si="0"/>
        <v>24</v>
      </c>
      <c r="B32" s="48" t="s">
        <v>158</v>
      </c>
      <c r="C32" s="49">
        <v>24110366</v>
      </c>
      <c r="D32" s="23" t="s">
        <v>135</v>
      </c>
      <c r="E32" s="72">
        <f t="shared" si="1"/>
        <v>4</v>
      </c>
      <c r="F32" s="43">
        <v>1</v>
      </c>
      <c r="G32" s="43">
        <v>1</v>
      </c>
      <c r="H32" s="43">
        <v>1</v>
      </c>
      <c r="I32" s="43">
        <v>0</v>
      </c>
      <c r="J32" s="43">
        <v>1</v>
      </c>
    </row>
    <row r="33" spans="1:10" ht="15.6">
      <c r="A33" s="43">
        <f t="shared" si="0"/>
        <v>25</v>
      </c>
      <c r="B33" s="48" t="s">
        <v>159</v>
      </c>
      <c r="C33" s="49">
        <v>24110367</v>
      </c>
      <c r="D33" s="23" t="s">
        <v>135</v>
      </c>
      <c r="E33" s="72">
        <f t="shared" si="1"/>
        <v>5</v>
      </c>
      <c r="F33" s="43">
        <v>1</v>
      </c>
      <c r="G33" s="43">
        <v>1</v>
      </c>
      <c r="H33" s="43">
        <v>1</v>
      </c>
      <c r="I33" s="43">
        <v>1</v>
      </c>
      <c r="J33" s="43">
        <v>1</v>
      </c>
    </row>
    <row r="34" spans="1:10" ht="15.6">
      <c r="A34" s="43">
        <f t="shared" si="0"/>
        <v>26</v>
      </c>
      <c r="B34" s="48" t="s">
        <v>160</v>
      </c>
      <c r="C34" s="49">
        <v>24110368</v>
      </c>
      <c r="D34" s="23" t="s">
        <v>135</v>
      </c>
      <c r="E34" s="72">
        <f t="shared" si="1"/>
        <v>5</v>
      </c>
      <c r="F34" s="43">
        <v>1</v>
      </c>
      <c r="G34" s="43">
        <v>1</v>
      </c>
      <c r="H34" s="43">
        <v>1</v>
      </c>
      <c r="I34" s="43">
        <v>1</v>
      </c>
      <c r="J34" s="43">
        <v>1</v>
      </c>
    </row>
    <row r="35" spans="1:10" ht="15.6">
      <c r="A35" s="43">
        <f t="shared" si="0"/>
        <v>27</v>
      </c>
      <c r="B35" s="48" t="s">
        <v>161</v>
      </c>
      <c r="C35" s="49">
        <v>24110369</v>
      </c>
      <c r="D35" s="23" t="s">
        <v>135</v>
      </c>
      <c r="E35" s="72">
        <f t="shared" si="1"/>
        <v>5</v>
      </c>
      <c r="F35" s="43">
        <v>1</v>
      </c>
      <c r="G35" s="43">
        <v>1</v>
      </c>
      <c r="H35" s="43">
        <v>1</v>
      </c>
      <c r="I35" s="43">
        <v>1</v>
      </c>
      <c r="J35" s="43">
        <v>1</v>
      </c>
    </row>
    <row r="36" spans="1:10" ht="15.6">
      <c r="A36" s="43">
        <f t="shared" si="0"/>
        <v>28</v>
      </c>
      <c r="B36" s="48" t="s">
        <v>162</v>
      </c>
      <c r="C36" s="49">
        <v>24110370</v>
      </c>
      <c r="D36" s="23" t="s">
        <v>135</v>
      </c>
      <c r="E36" s="72">
        <f t="shared" si="1"/>
        <v>5</v>
      </c>
      <c r="F36" s="43">
        <v>1</v>
      </c>
      <c r="G36" s="43">
        <v>1</v>
      </c>
      <c r="H36" s="43">
        <v>1</v>
      </c>
      <c r="I36" s="43">
        <v>1</v>
      </c>
      <c r="J36" s="43">
        <v>1</v>
      </c>
    </row>
    <row r="37" spans="1:10" ht="15.6">
      <c r="A37" s="43">
        <f t="shared" si="0"/>
        <v>29</v>
      </c>
      <c r="B37" s="48" t="s">
        <v>163</v>
      </c>
      <c r="C37" s="49">
        <v>24110371</v>
      </c>
      <c r="D37" s="23" t="s">
        <v>135</v>
      </c>
      <c r="E37" s="72">
        <f t="shared" si="1"/>
        <v>4</v>
      </c>
      <c r="F37" s="43">
        <v>1</v>
      </c>
      <c r="G37" s="43">
        <v>1</v>
      </c>
      <c r="H37" s="43">
        <v>1</v>
      </c>
      <c r="I37" s="43">
        <v>0</v>
      </c>
      <c r="J37" s="43">
        <v>1</v>
      </c>
    </row>
    <row r="38" spans="1:10" ht="15.6">
      <c r="A38" s="43">
        <f t="shared" si="0"/>
        <v>30</v>
      </c>
      <c r="B38" s="48" t="s">
        <v>164</v>
      </c>
      <c r="C38" s="49">
        <v>24110372</v>
      </c>
      <c r="D38" s="23" t="s">
        <v>135</v>
      </c>
      <c r="E38" s="72">
        <f t="shared" si="1"/>
        <v>4</v>
      </c>
      <c r="F38" s="43">
        <v>1</v>
      </c>
      <c r="G38" s="43">
        <v>1</v>
      </c>
      <c r="H38" s="43">
        <v>1</v>
      </c>
      <c r="I38" s="43">
        <v>1</v>
      </c>
      <c r="J38" s="43">
        <v>0</v>
      </c>
    </row>
    <row r="39" spans="1:10" ht="15.6">
      <c r="A39" s="43">
        <f t="shared" si="0"/>
        <v>31</v>
      </c>
      <c r="B39" s="48" t="s">
        <v>165</v>
      </c>
      <c r="C39" s="49">
        <v>24110373</v>
      </c>
      <c r="D39" s="23" t="s">
        <v>135</v>
      </c>
      <c r="E39" s="72">
        <f t="shared" si="1"/>
        <v>2</v>
      </c>
      <c r="F39" s="43">
        <v>1</v>
      </c>
      <c r="G39" s="43">
        <v>1</v>
      </c>
      <c r="H39" s="43">
        <v>0</v>
      </c>
      <c r="I39" s="43">
        <v>0</v>
      </c>
      <c r="J39" s="43">
        <v>0</v>
      </c>
    </row>
    <row r="40" spans="1:10" ht="15.6">
      <c r="A40" s="43">
        <f t="shared" si="0"/>
        <v>32</v>
      </c>
      <c r="B40" s="48" t="s">
        <v>166</v>
      </c>
      <c r="C40" s="49">
        <v>24110374</v>
      </c>
      <c r="D40" s="23" t="s">
        <v>135</v>
      </c>
      <c r="E40" s="72">
        <f t="shared" si="1"/>
        <v>5</v>
      </c>
      <c r="F40" s="43">
        <v>1</v>
      </c>
      <c r="G40" s="43">
        <v>1</v>
      </c>
      <c r="H40" s="43">
        <v>1</v>
      </c>
      <c r="I40" s="43">
        <v>1</v>
      </c>
      <c r="J40" s="43">
        <v>1</v>
      </c>
    </row>
    <row r="41" spans="1:10" ht="15.6">
      <c r="A41" s="43">
        <f t="shared" si="0"/>
        <v>33</v>
      </c>
      <c r="B41" s="48" t="s">
        <v>167</v>
      </c>
      <c r="C41" s="49">
        <v>24110375</v>
      </c>
      <c r="D41" s="23" t="s">
        <v>135</v>
      </c>
      <c r="E41" s="72">
        <f t="shared" si="1"/>
        <v>5</v>
      </c>
      <c r="F41" s="43">
        <v>1</v>
      </c>
      <c r="G41" s="43">
        <v>1</v>
      </c>
      <c r="H41" s="43">
        <v>1</v>
      </c>
      <c r="I41" s="43">
        <v>1</v>
      </c>
      <c r="J41" s="43">
        <v>1</v>
      </c>
    </row>
    <row r="42" spans="1:10" ht="15.6">
      <c r="A42" s="43">
        <f t="shared" si="0"/>
        <v>34</v>
      </c>
      <c r="B42" s="48" t="s">
        <v>168</v>
      </c>
      <c r="C42" s="49">
        <v>24110376</v>
      </c>
      <c r="D42" s="23" t="s">
        <v>135</v>
      </c>
      <c r="E42" s="72">
        <f t="shared" si="1"/>
        <v>5</v>
      </c>
      <c r="F42" s="43">
        <v>1</v>
      </c>
      <c r="G42" s="43">
        <v>1</v>
      </c>
      <c r="H42" s="43">
        <v>1</v>
      </c>
      <c r="I42" s="43">
        <v>1</v>
      </c>
      <c r="J42" s="43">
        <v>1</v>
      </c>
    </row>
    <row r="43" spans="1:10" ht="15.6">
      <c r="A43" s="43">
        <f t="shared" si="0"/>
        <v>35</v>
      </c>
      <c r="B43" s="48" t="s">
        <v>169</v>
      </c>
      <c r="C43" s="49">
        <v>24110377</v>
      </c>
      <c r="D43" s="23" t="s">
        <v>135</v>
      </c>
      <c r="E43" s="72">
        <f t="shared" si="1"/>
        <v>3</v>
      </c>
      <c r="F43" s="43">
        <v>1</v>
      </c>
      <c r="G43" s="43">
        <v>1</v>
      </c>
      <c r="H43" s="43">
        <v>0</v>
      </c>
      <c r="I43" s="43">
        <v>1</v>
      </c>
      <c r="J43" s="43">
        <v>0</v>
      </c>
    </row>
    <row r="44" spans="1:10" ht="15.6">
      <c r="A44" s="43">
        <f t="shared" si="0"/>
        <v>36</v>
      </c>
      <c r="B44" s="48" t="s">
        <v>170</v>
      </c>
      <c r="C44" s="49">
        <v>24110379</v>
      </c>
      <c r="D44" s="23" t="s">
        <v>135</v>
      </c>
      <c r="E44" s="72">
        <f t="shared" si="1"/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</row>
    <row r="45" spans="1:10" ht="15.6">
      <c r="A45" s="43">
        <f t="shared" si="0"/>
        <v>37</v>
      </c>
      <c r="B45" s="48" t="s">
        <v>171</v>
      </c>
      <c r="C45" s="49">
        <v>24110380</v>
      </c>
      <c r="D45" s="23" t="s">
        <v>135</v>
      </c>
      <c r="E45" s="72">
        <f t="shared" si="1"/>
        <v>4</v>
      </c>
      <c r="F45" s="43">
        <v>1</v>
      </c>
      <c r="G45" s="43">
        <v>1</v>
      </c>
      <c r="H45" s="43">
        <v>1</v>
      </c>
      <c r="I45" s="43">
        <v>0</v>
      </c>
      <c r="J45" s="43">
        <v>1</v>
      </c>
    </row>
    <row r="46" spans="1:10" ht="15.6">
      <c r="A46" s="43">
        <f t="shared" si="0"/>
        <v>38</v>
      </c>
      <c r="B46" s="48" t="s">
        <v>172</v>
      </c>
      <c r="C46" s="49">
        <v>24110381</v>
      </c>
      <c r="D46" s="23" t="s">
        <v>135</v>
      </c>
      <c r="E46" s="72">
        <f t="shared" si="1"/>
        <v>5</v>
      </c>
      <c r="F46" s="43">
        <v>1</v>
      </c>
      <c r="G46" s="43">
        <v>1</v>
      </c>
      <c r="H46" s="43">
        <v>1</v>
      </c>
      <c r="I46" s="43">
        <v>1</v>
      </c>
      <c r="J46" s="43">
        <v>1</v>
      </c>
    </row>
    <row r="47" spans="1:10" ht="15.6">
      <c r="A47" s="43">
        <f t="shared" si="0"/>
        <v>39</v>
      </c>
      <c r="B47" s="48" t="s">
        <v>173</v>
      </c>
      <c r="C47" s="49">
        <v>24110382</v>
      </c>
      <c r="D47" s="23" t="s">
        <v>135</v>
      </c>
      <c r="E47" s="72">
        <f t="shared" si="1"/>
        <v>4</v>
      </c>
      <c r="F47" s="43">
        <v>1</v>
      </c>
      <c r="G47" s="43">
        <v>1</v>
      </c>
      <c r="H47" s="43">
        <v>0</v>
      </c>
      <c r="I47" s="43">
        <v>1</v>
      </c>
      <c r="J47" s="43">
        <v>1</v>
      </c>
    </row>
    <row r="48" spans="1:10" ht="15.6">
      <c r="A48" s="43">
        <f t="shared" si="0"/>
        <v>40</v>
      </c>
      <c r="B48" s="48" t="s">
        <v>174</v>
      </c>
      <c r="C48" s="49">
        <v>24110383</v>
      </c>
      <c r="D48" s="23" t="s">
        <v>135</v>
      </c>
      <c r="E48" s="72">
        <f t="shared" si="1"/>
        <v>5</v>
      </c>
      <c r="F48" s="43">
        <v>1</v>
      </c>
      <c r="G48" s="43">
        <v>1</v>
      </c>
      <c r="H48" s="43">
        <v>1</v>
      </c>
      <c r="I48" s="43">
        <v>1</v>
      </c>
      <c r="J48" s="43">
        <v>1</v>
      </c>
    </row>
    <row r="49" spans="1:10" ht="15.6">
      <c r="A49" s="43">
        <f t="shared" si="0"/>
        <v>41</v>
      </c>
      <c r="B49" s="48" t="s">
        <v>175</v>
      </c>
      <c r="C49" s="49">
        <v>24110384</v>
      </c>
      <c r="D49" s="23" t="s">
        <v>135</v>
      </c>
      <c r="E49" s="72">
        <f t="shared" si="1"/>
        <v>2</v>
      </c>
      <c r="F49" s="43">
        <v>1</v>
      </c>
      <c r="G49" s="43">
        <v>0</v>
      </c>
      <c r="H49" s="43">
        <v>0</v>
      </c>
      <c r="I49" s="43">
        <v>0</v>
      </c>
      <c r="J49" s="43">
        <v>1</v>
      </c>
    </row>
    <row r="50" spans="1:10" ht="15.6">
      <c r="A50" s="43">
        <f t="shared" si="0"/>
        <v>42</v>
      </c>
      <c r="B50" s="48" t="s">
        <v>176</v>
      </c>
      <c r="C50" s="49">
        <v>24110385</v>
      </c>
      <c r="D50" s="23" t="s">
        <v>135</v>
      </c>
      <c r="E50" s="72">
        <f t="shared" si="1"/>
        <v>4</v>
      </c>
      <c r="F50" s="43">
        <v>1</v>
      </c>
      <c r="G50" s="43">
        <v>1</v>
      </c>
      <c r="H50" s="43">
        <v>1</v>
      </c>
      <c r="I50" s="43">
        <v>0</v>
      </c>
      <c r="J50" s="43">
        <v>1</v>
      </c>
    </row>
    <row r="51" spans="1:10" ht="15.6">
      <c r="A51" s="43">
        <f t="shared" si="0"/>
        <v>43</v>
      </c>
      <c r="B51" s="48" t="s">
        <v>177</v>
      </c>
      <c r="C51" s="49">
        <v>24110386</v>
      </c>
      <c r="D51" s="23" t="s">
        <v>135</v>
      </c>
      <c r="E51" s="72">
        <f t="shared" si="1"/>
        <v>5</v>
      </c>
      <c r="F51" s="43">
        <v>1</v>
      </c>
      <c r="G51" s="43">
        <v>1</v>
      </c>
      <c r="H51" s="43">
        <v>1</v>
      </c>
      <c r="I51" s="43">
        <v>1</v>
      </c>
      <c r="J51" s="43">
        <v>1</v>
      </c>
    </row>
    <row r="52" spans="1:10" ht="15.6">
      <c r="A52" s="43">
        <f t="shared" si="0"/>
        <v>44</v>
      </c>
      <c r="B52" s="48" t="s">
        <v>178</v>
      </c>
      <c r="C52" s="49">
        <v>24110387</v>
      </c>
      <c r="D52" s="23" t="s">
        <v>135</v>
      </c>
      <c r="E52" s="72">
        <f t="shared" si="1"/>
        <v>5</v>
      </c>
      <c r="F52" s="43">
        <v>1</v>
      </c>
      <c r="G52" s="43">
        <v>1</v>
      </c>
      <c r="H52" s="43">
        <v>1</v>
      </c>
      <c r="I52" s="43">
        <v>1</v>
      </c>
      <c r="J52" s="43">
        <v>1</v>
      </c>
    </row>
    <row r="53" spans="1:10" ht="15.6">
      <c r="A53" s="43">
        <f t="shared" si="0"/>
        <v>45</v>
      </c>
      <c r="B53" s="48" t="s">
        <v>179</v>
      </c>
      <c r="C53" s="49">
        <v>24110388</v>
      </c>
      <c r="D53" s="23" t="s">
        <v>135</v>
      </c>
      <c r="E53" s="72">
        <f t="shared" si="1"/>
        <v>5</v>
      </c>
      <c r="F53" s="43">
        <v>1</v>
      </c>
      <c r="G53" s="43">
        <v>1</v>
      </c>
      <c r="H53" s="43">
        <v>1</v>
      </c>
      <c r="I53" s="43">
        <v>1</v>
      </c>
      <c r="J53" s="43">
        <v>1</v>
      </c>
    </row>
    <row r="54" spans="1:10" ht="15.6">
      <c r="A54" s="43">
        <f t="shared" si="0"/>
        <v>46</v>
      </c>
      <c r="B54" s="48" t="s">
        <v>180</v>
      </c>
      <c r="C54" s="49">
        <v>24110389</v>
      </c>
      <c r="D54" s="23" t="s">
        <v>135</v>
      </c>
      <c r="E54" s="72">
        <f t="shared" si="1"/>
        <v>5</v>
      </c>
      <c r="F54" s="43">
        <v>1</v>
      </c>
      <c r="G54" s="43">
        <v>1</v>
      </c>
      <c r="H54" s="43">
        <v>1</v>
      </c>
      <c r="I54" s="43">
        <v>1</v>
      </c>
      <c r="J54" s="43">
        <v>1</v>
      </c>
    </row>
    <row r="55" spans="1:10" ht="15.6">
      <c r="A55" s="43">
        <f t="shared" si="0"/>
        <v>47</v>
      </c>
      <c r="B55" s="48" t="s">
        <v>181</v>
      </c>
      <c r="C55" s="49">
        <v>24110390</v>
      </c>
      <c r="D55" s="23" t="s">
        <v>135</v>
      </c>
      <c r="E55" s="72">
        <f t="shared" si="1"/>
        <v>5</v>
      </c>
      <c r="F55" s="43">
        <v>1</v>
      </c>
      <c r="G55" s="43">
        <v>1</v>
      </c>
      <c r="H55" s="43">
        <v>1</v>
      </c>
      <c r="I55" s="43">
        <v>1</v>
      </c>
      <c r="J55" s="43">
        <v>1</v>
      </c>
    </row>
    <row r="56" spans="1:10" ht="15.6">
      <c r="A56" s="43">
        <f t="shared" si="0"/>
        <v>48</v>
      </c>
      <c r="B56" s="48" t="s">
        <v>182</v>
      </c>
      <c r="C56" s="49">
        <v>24110391</v>
      </c>
      <c r="D56" s="23" t="s">
        <v>135</v>
      </c>
      <c r="E56" s="72">
        <f t="shared" si="1"/>
        <v>4</v>
      </c>
      <c r="F56" s="43">
        <v>1</v>
      </c>
      <c r="G56" s="43">
        <v>1</v>
      </c>
      <c r="H56" s="43">
        <v>1</v>
      </c>
      <c r="I56" s="43">
        <v>0</v>
      </c>
      <c r="J56" s="43">
        <v>1</v>
      </c>
    </row>
    <row r="57" spans="1:10" ht="15.6">
      <c r="A57" s="43">
        <f t="shared" si="0"/>
        <v>49</v>
      </c>
      <c r="B57" s="48" t="s">
        <v>183</v>
      </c>
      <c r="C57" s="49">
        <v>24110392</v>
      </c>
      <c r="D57" s="23" t="s">
        <v>135</v>
      </c>
      <c r="E57" s="72">
        <f t="shared" si="1"/>
        <v>5</v>
      </c>
      <c r="F57" s="43">
        <v>1</v>
      </c>
      <c r="G57" s="43">
        <v>1</v>
      </c>
      <c r="H57" s="43">
        <v>1</v>
      </c>
      <c r="I57" s="43">
        <v>1</v>
      </c>
      <c r="J57" s="43">
        <v>1</v>
      </c>
    </row>
    <row r="58" spans="1:10" ht="15.6">
      <c r="A58" s="43">
        <f t="shared" si="0"/>
        <v>50</v>
      </c>
      <c r="B58" s="48" t="s">
        <v>184</v>
      </c>
      <c r="C58" s="49">
        <v>24110393</v>
      </c>
      <c r="D58" s="23" t="s">
        <v>135</v>
      </c>
      <c r="E58" s="72">
        <f t="shared" si="1"/>
        <v>5</v>
      </c>
      <c r="F58" s="43">
        <v>1</v>
      </c>
      <c r="G58" s="43">
        <v>1</v>
      </c>
      <c r="H58" s="43">
        <v>1</v>
      </c>
      <c r="I58" s="43">
        <v>1</v>
      </c>
      <c r="J58" s="43">
        <v>1</v>
      </c>
    </row>
    <row r="59" spans="1:10" ht="15.6">
      <c r="A59" s="43">
        <f t="shared" si="0"/>
        <v>51</v>
      </c>
      <c r="B59" s="48" t="s">
        <v>185</v>
      </c>
      <c r="C59" s="49">
        <v>24110394</v>
      </c>
      <c r="D59" s="23" t="s">
        <v>135</v>
      </c>
      <c r="E59" s="72">
        <f t="shared" si="1"/>
        <v>5</v>
      </c>
      <c r="F59" s="43">
        <v>1</v>
      </c>
      <c r="G59" s="43">
        <v>1</v>
      </c>
      <c r="H59" s="43">
        <v>1</v>
      </c>
      <c r="I59" s="43">
        <v>1</v>
      </c>
      <c r="J59" s="43">
        <v>1</v>
      </c>
    </row>
    <row r="60" spans="1:10" ht="15.6">
      <c r="A60" s="43">
        <f t="shared" si="0"/>
        <v>52</v>
      </c>
      <c r="B60" s="48" t="s">
        <v>186</v>
      </c>
      <c r="C60" s="49">
        <v>24110395</v>
      </c>
      <c r="D60" s="23" t="s">
        <v>135</v>
      </c>
      <c r="E60" s="72">
        <f t="shared" si="1"/>
        <v>5</v>
      </c>
      <c r="F60" s="43">
        <v>1</v>
      </c>
      <c r="G60" s="43">
        <v>1</v>
      </c>
      <c r="H60" s="43">
        <v>1</v>
      </c>
      <c r="I60" s="43">
        <v>1</v>
      </c>
      <c r="J60" s="43">
        <v>1</v>
      </c>
    </row>
    <row r="61" spans="1:10" ht="15.6">
      <c r="A61" s="43">
        <f t="shared" si="0"/>
        <v>53</v>
      </c>
      <c r="B61" s="48" t="s">
        <v>187</v>
      </c>
      <c r="C61" s="49">
        <v>24110396</v>
      </c>
      <c r="D61" s="23" t="s">
        <v>135</v>
      </c>
      <c r="E61" s="72">
        <f t="shared" si="1"/>
        <v>5</v>
      </c>
      <c r="F61" s="43">
        <v>1</v>
      </c>
      <c r="G61" s="43">
        <v>1</v>
      </c>
      <c r="H61" s="43">
        <v>1</v>
      </c>
      <c r="I61" s="43">
        <v>1</v>
      </c>
      <c r="J61" s="43">
        <v>1</v>
      </c>
    </row>
    <row r="62" spans="1:10" ht="15.6">
      <c r="A62" s="43">
        <f t="shared" si="0"/>
        <v>54</v>
      </c>
      <c r="B62" s="48" t="s">
        <v>188</v>
      </c>
      <c r="C62" s="49">
        <v>24110397</v>
      </c>
      <c r="D62" s="23" t="s">
        <v>135</v>
      </c>
      <c r="E62" s="72">
        <f t="shared" si="1"/>
        <v>4</v>
      </c>
      <c r="F62" s="43">
        <v>1</v>
      </c>
      <c r="G62" s="43">
        <v>1</v>
      </c>
      <c r="H62" s="43">
        <v>1</v>
      </c>
      <c r="I62" s="43">
        <v>0</v>
      </c>
      <c r="J62" s="43">
        <v>1</v>
      </c>
    </row>
    <row r="63" spans="1:10" ht="15.6">
      <c r="A63" s="43">
        <f t="shared" si="0"/>
        <v>55</v>
      </c>
      <c r="B63" s="48" t="s">
        <v>189</v>
      </c>
      <c r="C63" s="49">
        <v>24110398</v>
      </c>
      <c r="D63" s="23" t="s">
        <v>135</v>
      </c>
      <c r="E63" s="72">
        <f t="shared" si="1"/>
        <v>5</v>
      </c>
      <c r="F63" s="43">
        <v>1</v>
      </c>
      <c r="G63" s="43">
        <v>1</v>
      </c>
      <c r="H63" s="43">
        <v>1</v>
      </c>
      <c r="I63" s="43">
        <v>1</v>
      </c>
      <c r="J63" s="43">
        <v>1</v>
      </c>
    </row>
    <row r="64" spans="1:10" ht="15.6">
      <c r="A64" s="43">
        <f t="shared" si="0"/>
        <v>56</v>
      </c>
      <c r="B64" s="48" t="s">
        <v>190</v>
      </c>
      <c r="C64" s="49">
        <v>24110399</v>
      </c>
      <c r="D64" s="23" t="s">
        <v>135</v>
      </c>
      <c r="E64" s="72">
        <f t="shared" si="1"/>
        <v>5</v>
      </c>
      <c r="F64" s="43">
        <v>1</v>
      </c>
      <c r="G64" s="43">
        <v>1</v>
      </c>
      <c r="H64" s="43">
        <v>1</v>
      </c>
      <c r="I64" s="43">
        <v>1</v>
      </c>
      <c r="J64" s="43">
        <v>1</v>
      </c>
    </row>
    <row r="65" spans="1:10" ht="15.6">
      <c r="A65" s="43">
        <f t="shared" si="0"/>
        <v>57</v>
      </c>
      <c r="B65" s="48" t="s">
        <v>191</v>
      </c>
      <c r="C65" s="49">
        <v>24110400</v>
      </c>
      <c r="D65" s="23" t="s">
        <v>135</v>
      </c>
      <c r="E65" s="72">
        <f t="shared" si="1"/>
        <v>5</v>
      </c>
      <c r="F65" s="43">
        <v>1</v>
      </c>
      <c r="G65" s="43">
        <v>1</v>
      </c>
      <c r="H65" s="43">
        <v>1</v>
      </c>
      <c r="I65" s="43">
        <v>1</v>
      </c>
      <c r="J65" s="43">
        <v>1</v>
      </c>
    </row>
    <row r="66" spans="1:10" ht="15.6">
      <c r="A66" s="43">
        <f t="shared" si="0"/>
        <v>58</v>
      </c>
      <c r="B66" s="48" t="s">
        <v>192</v>
      </c>
      <c r="C66" s="49">
        <v>24110401</v>
      </c>
      <c r="D66" s="23" t="s">
        <v>135</v>
      </c>
      <c r="E66" s="72">
        <f t="shared" si="1"/>
        <v>5</v>
      </c>
      <c r="F66" s="43">
        <v>1</v>
      </c>
      <c r="G66" s="43">
        <v>1</v>
      </c>
      <c r="H66" s="43">
        <v>1</v>
      </c>
      <c r="I66" s="43">
        <v>1</v>
      </c>
      <c r="J66" s="43">
        <v>1</v>
      </c>
    </row>
    <row r="67" spans="1:10" ht="15.6">
      <c r="A67" s="43">
        <f t="shared" si="0"/>
        <v>59</v>
      </c>
      <c r="B67" s="50" t="s">
        <v>193</v>
      </c>
      <c r="C67" s="49">
        <v>24110402</v>
      </c>
      <c r="D67" s="23" t="s">
        <v>135</v>
      </c>
      <c r="E67" s="72">
        <f t="shared" si="1"/>
        <v>5</v>
      </c>
      <c r="F67" s="43">
        <v>1</v>
      </c>
      <c r="G67" s="43">
        <v>1</v>
      </c>
      <c r="H67" s="43">
        <v>1</v>
      </c>
      <c r="I67" s="43">
        <v>1</v>
      </c>
      <c r="J67" s="43">
        <v>1</v>
      </c>
    </row>
    <row r="68" spans="1:10" ht="15.6">
      <c r="A68" s="43">
        <f t="shared" si="0"/>
        <v>60</v>
      </c>
      <c r="B68" s="48" t="s">
        <v>194</v>
      </c>
      <c r="C68" s="49">
        <v>24110403</v>
      </c>
      <c r="D68" s="23" t="s">
        <v>135</v>
      </c>
      <c r="E68" s="72">
        <f t="shared" si="1"/>
        <v>5</v>
      </c>
      <c r="F68" s="43">
        <v>1</v>
      </c>
      <c r="G68" s="43">
        <v>1</v>
      </c>
      <c r="H68" s="43">
        <v>1</v>
      </c>
      <c r="I68" s="43">
        <v>1</v>
      </c>
      <c r="J68" s="43">
        <v>1</v>
      </c>
    </row>
    <row r="69" spans="1:10" ht="15.6">
      <c r="A69" s="43">
        <f t="shared" si="0"/>
        <v>61</v>
      </c>
      <c r="B69" s="48" t="s">
        <v>195</v>
      </c>
      <c r="C69" s="49">
        <v>24110405</v>
      </c>
      <c r="D69" s="23" t="s">
        <v>135</v>
      </c>
      <c r="E69" s="72">
        <f t="shared" si="1"/>
        <v>5</v>
      </c>
      <c r="F69" s="43">
        <v>1</v>
      </c>
      <c r="G69" s="43">
        <v>1</v>
      </c>
      <c r="H69" s="43">
        <v>1</v>
      </c>
      <c r="I69" s="43">
        <v>1</v>
      </c>
      <c r="J69" s="43">
        <v>1</v>
      </c>
    </row>
    <row r="70" spans="1:10" ht="15.6">
      <c r="A70" s="43">
        <f t="shared" si="0"/>
        <v>62</v>
      </c>
      <c r="B70" s="48" t="s">
        <v>196</v>
      </c>
      <c r="C70" s="49">
        <v>24110406</v>
      </c>
      <c r="D70" s="23" t="s">
        <v>135</v>
      </c>
      <c r="E70" s="72">
        <f t="shared" si="1"/>
        <v>3</v>
      </c>
      <c r="F70" s="43">
        <v>1</v>
      </c>
      <c r="G70" s="43">
        <v>1</v>
      </c>
      <c r="H70" s="43">
        <v>0</v>
      </c>
      <c r="I70" s="43">
        <v>1</v>
      </c>
      <c r="J70" s="43">
        <v>0</v>
      </c>
    </row>
    <row r="71" spans="1:10" ht="15.6">
      <c r="A71" s="43">
        <f t="shared" si="0"/>
        <v>63</v>
      </c>
      <c r="B71" s="48" t="s">
        <v>197</v>
      </c>
      <c r="C71" s="49">
        <v>24110407</v>
      </c>
      <c r="D71" s="23" t="s">
        <v>135</v>
      </c>
      <c r="E71" s="72">
        <f t="shared" si="1"/>
        <v>5</v>
      </c>
      <c r="F71" s="43">
        <v>1</v>
      </c>
      <c r="G71" s="43">
        <v>1</v>
      </c>
      <c r="H71" s="43">
        <v>1</v>
      </c>
      <c r="I71" s="43">
        <v>1</v>
      </c>
      <c r="J71" s="43">
        <v>1</v>
      </c>
    </row>
    <row r="72" spans="1:10" ht="15.6">
      <c r="A72" s="43">
        <f t="shared" si="0"/>
        <v>64</v>
      </c>
      <c r="B72" s="48" t="s">
        <v>198</v>
      </c>
      <c r="C72" s="49">
        <v>24110408</v>
      </c>
      <c r="D72" s="23" t="s">
        <v>135</v>
      </c>
      <c r="E72" s="72">
        <f t="shared" si="1"/>
        <v>5</v>
      </c>
      <c r="F72" s="43">
        <v>1</v>
      </c>
      <c r="G72" s="43">
        <v>1</v>
      </c>
      <c r="H72" s="43">
        <v>1</v>
      </c>
      <c r="I72" s="43">
        <v>1</v>
      </c>
      <c r="J72" s="43">
        <v>1</v>
      </c>
    </row>
    <row r="73" spans="1:10" ht="15.6">
      <c r="A73" s="43">
        <f t="shared" si="0"/>
        <v>65</v>
      </c>
      <c r="B73" s="48" t="s">
        <v>199</v>
      </c>
      <c r="C73" s="49">
        <v>24110409</v>
      </c>
      <c r="D73" s="23" t="s">
        <v>135</v>
      </c>
      <c r="E73" s="72">
        <f t="shared" si="1"/>
        <v>5</v>
      </c>
      <c r="F73" s="43">
        <v>1</v>
      </c>
      <c r="G73" s="43">
        <v>1</v>
      </c>
      <c r="H73" s="43">
        <v>1</v>
      </c>
      <c r="I73" s="43">
        <v>1</v>
      </c>
      <c r="J73" s="43">
        <v>1</v>
      </c>
    </row>
    <row r="74" spans="1:10" ht="15.6">
      <c r="A74" s="43">
        <f t="shared" si="0"/>
        <v>66</v>
      </c>
      <c r="B74" s="48" t="s">
        <v>200</v>
      </c>
      <c r="C74" s="49">
        <v>24110411</v>
      </c>
      <c r="D74" s="23" t="s">
        <v>135</v>
      </c>
      <c r="E74" s="72">
        <f t="shared" si="1"/>
        <v>5</v>
      </c>
      <c r="F74" s="43">
        <v>1</v>
      </c>
      <c r="G74" s="43">
        <v>1</v>
      </c>
      <c r="H74" s="43">
        <v>1</v>
      </c>
      <c r="I74" s="43">
        <v>1</v>
      </c>
      <c r="J74" s="43">
        <v>1</v>
      </c>
    </row>
    <row r="75" spans="1:10" ht="15.6">
      <c r="A75" s="43">
        <f t="shared" si="0"/>
        <v>67</v>
      </c>
      <c r="B75" s="48" t="s">
        <v>201</v>
      </c>
      <c r="C75" s="49">
        <v>24110412</v>
      </c>
      <c r="D75" s="23" t="s">
        <v>135</v>
      </c>
      <c r="E75" s="72">
        <f t="shared" si="1"/>
        <v>5</v>
      </c>
      <c r="F75" s="43">
        <v>1</v>
      </c>
      <c r="G75" s="43">
        <v>1</v>
      </c>
      <c r="H75" s="43">
        <v>1</v>
      </c>
      <c r="I75" s="43">
        <v>1</v>
      </c>
      <c r="J75" s="43">
        <v>1</v>
      </c>
    </row>
    <row r="76" spans="1:10" ht="15.6">
      <c r="A76" s="43">
        <f t="shared" si="0"/>
        <v>68</v>
      </c>
      <c r="B76" s="48" t="s">
        <v>202</v>
      </c>
      <c r="C76" s="23">
        <v>24110413</v>
      </c>
      <c r="D76" s="23" t="s">
        <v>135</v>
      </c>
      <c r="E76" s="72">
        <f t="shared" si="1"/>
        <v>0</v>
      </c>
      <c r="F76" s="72">
        <v>0</v>
      </c>
      <c r="G76" s="72">
        <v>0</v>
      </c>
      <c r="H76" s="72">
        <v>0</v>
      </c>
      <c r="I76" s="72">
        <v>0</v>
      </c>
      <c r="J76" s="72">
        <v>0</v>
      </c>
    </row>
    <row r="77" spans="1:10" ht="15.6">
      <c r="A77" s="43">
        <f t="shared" si="0"/>
        <v>69</v>
      </c>
      <c r="B77" s="48" t="s">
        <v>203</v>
      </c>
      <c r="C77" s="23">
        <v>24110414</v>
      </c>
      <c r="D77" s="23" t="s">
        <v>135</v>
      </c>
      <c r="E77" s="72">
        <f t="shared" si="1"/>
        <v>5</v>
      </c>
      <c r="F77" s="43">
        <v>1</v>
      </c>
      <c r="G77" s="43">
        <v>1</v>
      </c>
      <c r="H77" s="43">
        <v>1</v>
      </c>
      <c r="I77" s="43">
        <v>1</v>
      </c>
      <c r="J77" s="43">
        <v>1</v>
      </c>
    </row>
    <row r="78" spans="1:10" ht="15.6">
      <c r="A78" s="43">
        <f t="shared" si="0"/>
        <v>70</v>
      </c>
      <c r="B78" s="48" t="s">
        <v>204</v>
      </c>
      <c r="C78" s="23">
        <v>24110415</v>
      </c>
      <c r="D78" s="23" t="s">
        <v>135</v>
      </c>
      <c r="E78" s="72">
        <f t="shared" si="1"/>
        <v>3</v>
      </c>
      <c r="F78" s="43">
        <v>1</v>
      </c>
      <c r="G78" s="43">
        <v>1</v>
      </c>
      <c r="H78" s="43">
        <v>0</v>
      </c>
      <c r="I78" s="43">
        <v>1</v>
      </c>
      <c r="J78" s="43">
        <v>0</v>
      </c>
    </row>
    <row r="79" spans="1:10" ht="15.6">
      <c r="A79" s="43">
        <f t="shared" si="0"/>
        <v>71</v>
      </c>
      <c r="B79" s="48" t="s">
        <v>205</v>
      </c>
      <c r="C79" s="23">
        <v>24110416</v>
      </c>
      <c r="D79" s="23" t="s">
        <v>135</v>
      </c>
      <c r="E79" s="72">
        <f t="shared" si="1"/>
        <v>2</v>
      </c>
      <c r="F79" s="43">
        <v>1</v>
      </c>
      <c r="G79" s="43">
        <v>0</v>
      </c>
      <c r="H79" s="43">
        <v>0</v>
      </c>
      <c r="I79" s="43">
        <v>0</v>
      </c>
      <c r="J79" s="43">
        <v>1</v>
      </c>
    </row>
    <row r="80" spans="1:10" ht="15.6">
      <c r="A80" s="43">
        <f t="shared" si="0"/>
        <v>72</v>
      </c>
      <c r="B80" s="48" t="s">
        <v>206</v>
      </c>
      <c r="C80" s="23">
        <v>24110417</v>
      </c>
      <c r="D80" s="23" t="s">
        <v>135</v>
      </c>
      <c r="E80" s="72">
        <f t="shared" si="1"/>
        <v>1</v>
      </c>
      <c r="F80" s="43">
        <v>1</v>
      </c>
      <c r="G80" s="43">
        <v>0</v>
      </c>
      <c r="H80" s="43">
        <v>0</v>
      </c>
      <c r="I80" s="43">
        <v>0</v>
      </c>
      <c r="J80" s="43">
        <v>0</v>
      </c>
    </row>
    <row r="81" spans="1:10" ht="15.6">
      <c r="A81" s="43">
        <f t="shared" si="0"/>
        <v>73</v>
      </c>
      <c r="B81" s="48" t="s">
        <v>207</v>
      </c>
      <c r="C81" s="23">
        <v>24110982</v>
      </c>
      <c r="D81" s="23" t="s">
        <v>135</v>
      </c>
      <c r="E81" s="72">
        <f t="shared" si="1"/>
        <v>4</v>
      </c>
      <c r="F81" s="43">
        <v>1</v>
      </c>
      <c r="G81" s="43">
        <v>1</v>
      </c>
      <c r="H81" s="43">
        <v>1</v>
      </c>
      <c r="I81" s="43">
        <v>0</v>
      </c>
      <c r="J81" s="43">
        <v>1</v>
      </c>
    </row>
    <row r="82" spans="1:10" ht="15.6">
      <c r="A82" s="43">
        <f t="shared" si="0"/>
        <v>74</v>
      </c>
      <c r="B82" s="50" t="s">
        <v>208</v>
      </c>
      <c r="C82" s="23">
        <v>24110808</v>
      </c>
      <c r="D82" s="23" t="s">
        <v>135</v>
      </c>
      <c r="E82" s="72">
        <f t="shared" si="1"/>
        <v>5</v>
      </c>
      <c r="F82" s="43">
        <v>1</v>
      </c>
      <c r="G82" s="43">
        <v>1</v>
      </c>
      <c r="H82" s="43">
        <v>1</v>
      </c>
      <c r="I82" s="43">
        <v>1</v>
      </c>
      <c r="J82" s="43">
        <v>1</v>
      </c>
    </row>
    <row r="83" spans="1:10" ht="15.6">
      <c r="A83" s="43">
        <f t="shared" si="0"/>
        <v>75</v>
      </c>
      <c r="B83" s="50" t="s">
        <v>209</v>
      </c>
      <c r="C83" s="23">
        <v>24111196</v>
      </c>
      <c r="D83" s="23" t="s">
        <v>135</v>
      </c>
      <c r="E83" s="72">
        <f t="shared" si="1"/>
        <v>5</v>
      </c>
      <c r="F83" s="43">
        <v>1</v>
      </c>
      <c r="G83" s="43">
        <v>1</v>
      </c>
      <c r="H83" s="43">
        <v>1</v>
      </c>
      <c r="I83" s="43">
        <v>1</v>
      </c>
      <c r="J83" s="43">
        <v>1</v>
      </c>
    </row>
    <row r="84" spans="1:10" ht="15.6">
      <c r="A84" s="43">
        <f t="shared" si="0"/>
        <v>76</v>
      </c>
      <c r="B84" s="50" t="s">
        <v>210</v>
      </c>
      <c r="C84" s="23">
        <v>24110575</v>
      </c>
      <c r="D84" s="23" t="s">
        <v>135</v>
      </c>
      <c r="E84" s="72">
        <f t="shared" si="1"/>
        <v>4</v>
      </c>
      <c r="F84" s="43">
        <v>1</v>
      </c>
      <c r="G84" s="43">
        <v>1</v>
      </c>
      <c r="H84" s="43">
        <v>1</v>
      </c>
      <c r="I84" s="43">
        <v>0</v>
      </c>
      <c r="J84" s="43">
        <v>1</v>
      </c>
    </row>
    <row r="85" spans="1:10" ht="15.6">
      <c r="A85" s="43">
        <f t="shared" si="0"/>
        <v>77</v>
      </c>
      <c r="B85" s="50" t="s">
        <v>211</v>
      </c>
      <c r="C85" s="23">
        <v>24110259</v>
      </c>
      <c r="D85" s="23" t="s">
        <v>135</v>
      </c>
      <c r="E85" s="72">
        <f t="shared" si="1"/>
        <v>5</v>
      </c>
      <c r="F85" s="43">
        <v>1</v>
      </c>
      <c r="G85" s="43">
        <v>1</v>
      </c>
      <c r="H85" s="43">
        <v>1</v>
      </c>
      <c r="I85" s="43">
        <v>1</v>
      </c>
      <c r="J85" s="43">
        <v>1</v>
      </c>
    </row>
    <row r="86" spans="1:10" ht="15.6">
      <c r="A86" s="43">
        <f t="shared" si="0"/>
        <v>78</v>
      </c>
      <c r="B86" s="50" t="s">
        <v>212</v>
      </c>
      <c r="C86" s="23">
        <v>24110618</v>
      </c>
      <c r="D86" s="23" t="s">
        <v>135</v>
      </c>
      <c r="E86" s="72">
        <f t="shared" si="1"/>
        <v>5</v>
      </c>
      <c r="F86" s="43">
        <v>1</v>
      </c>
      <c r="G86" s="43">
        <v>1</v>
      </c>
      <c r="H86" s="43">
        <v>1</v>
      </c>
      <c r="I86" s="43">
        <v>1</v>
      </c>
      <c r="J86" s="43">
        <v>1</v>
      </c>
    </row>
    <row r="87" spans="1:10" ht="15.6">
      <c r="A87" s="43">
        <f t="shared" si="0"/>
        <v>79</v>
      </c>
      <c r="B87" s="50" t="s">
        <v>213</v>
      </c>
      <c r="C87" s="23">
        <v>25120038</v>
      </c>
      <c r="D87" s="23" t="s">
        <v>135</v>
      </c>
      <c r="E87" s="72">
        <f t="shared" si="1"/>
        <v>4</v>
      </c>
      <c r="F87" s="43">
        <v>1</v>
      </c>
      <c r="G87" s="43">
        <v>1</v>
      </c>
      <c r="H87" s="43">
        <v>1</v>
      </c>
      <c r="I87" s="43">
        <v>0</v>
      </c>
      <c r="J87" s="43">
        <v>1</v>
      </c>
    </row>
    <row r="88" spans="1:10" ht="15.6">
      <c r="A88" s="43">
        <f t="shared" si="0"/>
        <v>80</v>
      </c>
      <c r="B88" s="50" t="s">
        <v>214</v>
      </c>
      <c r="C88" s="23">
        <v>25120039</v>
      </c>
      <c r="D88" s="23" t="s">
        <v>135</v>
      </c>
      <c r="E88" s="72">
        <f t="shared" si="1"/>
        <v>3</v>
      </c>
      <c r="F88" s="43">
        <v>1</v>
      </c>
      <c r="G88" s="43">
        <v>1</v>
      </c>
      <c r="H88" s="43">
        <v>1</v>
      </c>
      <c r="I88" s="43">
        <v>0</v>
      </c>
      <c r="J88" s="43">
        <v>0</v>
      </c>
    </row>
    <row r="89" spans="1:10" ht="15.6">
      <c r="A89" s="43">
        <f t="shared" si="0"/>
        <v>81</v>
      </c>
      <c r="B89" s="50" t="s">
        <v>215</v>
      </c>
      <c r="C89" s="23">
        <v>25120040</v>
      </c>
      <c r="D89" s="23" t="s">
        <v>135</v>
      </c>
      <c r="E89" s="72">
        <f t="shared" si="1"/>
        <v>3</v>
      </c>
      <c r="F89" s="43">
        <v>1</v>
      </c>
      <c r="G89" s="43">
        <v>1</v>
      </c>
      <c r="H89" s="43">
        <v>0</v>
      </c>
      <c r="I89" s="43">
        <v>1</v>
      </c>
      <c r="J89" s="43">
        <v>0</v>
      </c>
    </row>
    <row r="90" spans="1:10" ht="15.6">
      <c r="A90" s="43">
        <f t="shared" si="0"/>
        <v>82</v>
      </c>
      <c r="B90" s="50" t="s">
        <v>216</v>
      </c>
      <c r="C90" s="23">
        <v>25120041</v>
      </c>
      <c r="D90" s="23" t="s">
        <v>135</v>
      </c>
      <c r="E90" s="72">
        <f t="shared" si="1"/>
        <v>0</v>
      </c>
      <c r="F90" s="72">
        <v>0</v>
      </c>
      <c r="G90" s="72">
        <v>0</v>
      </c>
      <c r="H90" s="72">
        <v>0</v>
      </c>
      <c r="I90" s="72">
        <v>0</v>
      </c>
      <c r="J90" s="72">
        <v>0</v>
      </c>
    </row>
    <row r="91" spans="1:10" ht="15.6">
      <c r="A91" s="43">
        <f t="shared" si="0"/>
        <v>83</v>
      </c>
      <c r="B91" s="50" t="s">
        <v>217</v>
      </c>
      <c r="C91" s="23">
        <v>25120042</v>
      </c>
      <c r="D91" s="23" t="s">
        <v>135</v>
      </c>
      <c r="E91" s="72">
        <f t="shared" si="1"/>
        <v>5</v>
      </c>
      <c r="F91" s="43">
        <v>1</v>
      </c>
      <c r="G91" s="43">
        <v>1</v>
      </c>
      <c r="H91" s="43">
        <v>1</v>
      </c>
      <c r="I91" s="43">
        <v>1</v>
      </c>
      <c r="J91" s="43">
        <v>1</v>
      </c>
    </row>
    <row r="92" spans="1:10" ht="15.6">
      <c r="A92" s="43">
        <f t="shared" si="0"/>
        <v>84</v>
      </c>
      <c r="B92" s="50" t="s">
        <v>218</v>
      </c>
      <c r="C92" s="23">
        <v>25120043</v>
      </c>
      <c r="D92" s="23" t="s">
        <v>135</v>
      </c>
      <c r="E92" s="72">
        <f t="shared" si="1"/>
        <v>5</v>
      </c>
      <c r="F92" s="43">
        <v>1</v>
      </c>
      <c r="G92" s="43">
        <v>1</v>
      </c>
      <c r="H92" s="43">
        <v>1</v>
      </c>
      <c r="I92" s="43">
        <v>1</v>
      </c>
      <c r="J92" s="43">
        <v>1</v>
      </c>
    </row>
    <row r="93" spans="1:10" ht="15.6">
      <c r="A93" s="43">
        <f t="shared" si="0"/>
        <v>85</v>
      </c>
      <c r="B93" s="50" t="s">
        <v>154</v>
      </c>
      <c r="C93" s="23">
        <v>25120044</v>
      </c>
      <c r="D93" s="23" t="s">
        <v>135</v>
      </c>
      <c r="E93" s="72">
        <f t="shared" si="1"/>
        <v>1</v>
      </c>
      <c r="F93" s="43">
        <v>1</v>
      </c>
      <c r="G93" s="43">
        <v>0</v>
      </c>
      <c r="H93" s="43">
        <v>0</v>
      </c>
      <c r="I93" s="43">
        <v>0</v>
      </c>
      <c r="J93" s="43">
        <v>0</v>
      </c>
    </row>
    <row r="94" spans="1:10" ht="15.6">
      <c r="A94" s="74">
        <v>86</v>
      </c>
      <c r="B94" s="75" t="s">
        <v>108</v>
      </c>
      <c r="C94" s="76">
        <v>24120036</v>
      </c>
      <c r="D94" s="77" t="s">
        <v>135</v>
      </c>
      <c r="E94" s="72">
        <f t="shared" si="1"/>
        <v>5</v>
      </c>
      <c r="F94" s="78">
        <v>1</v>
      </c>
      <c r="G94" s="78">
        <v>1</v>
      </c>
      <c r="H94" s="56">
        <v>1</v>
      </c>
      <c r="I94" s="56">
        <v>1</v>
      </c>
      <c r="J94" s="56">
        <v>1</v>
      </c>
    </row>
    <row r="95" spans="1:10" ht="13.2">
      <c r="B95" s="215" t="s">
        <v>113</v>
      </c>
      <c r="C95" s="195"/>
      <c r="D95" s="195"/>
      <c r="E95" s="196"/>
      <c r="F95" s="43">
        <f t="shared" ref="F95:H95" si="2">COUNTIF(F9:F94,"&gt;=0.5")</f>
        <v>83</v>
      </c>
      <c r="G95" s="43">
        <f t="shared" si="2"/>
        <v>78</v>
      </c>
      <c r="H95" s="43">
        <f t="shared" si="2"/>
        <v>71</v>
      </c>
      <c r="I95" s="43">
        <f>COUNTIF(I9:I94,"&gt;=.5")</f>
        <v>65</v>
      </c>
      <c r="J95" s="43">
        <f>COUNTIF(J9:J94,"&gt;=0.5")</f>
        <v>69</v>
      </c>
    </row>
    <row r="96" spans="1:10" ht="13.2">
      <c r="B96" s="215" t="s">
        <v>114</v>
      </c>
      <c r="C96" s="195"/>
      <c r="D96" s="195"/>
      <c r="E96" s="196"/>
      <c r="F96" s="43">
        <f>(F95/A94)*100</f>
        <v>96.511627906976756</v>
      </c>
      <c r="G96" s="43">
        <f>(G95/A94)*100</f>
        <v>90.697674418604649</v>
      </c>
      <c r="H96" s="43">
        <f>(H95/A94)*100</f>
        <v>82.558139534883722</v>
      </c>
      <c r="I96" s="43">
        <f>(I95/A94)*100</f>
        <v>75.581395348837205</v>
      </c>
      <c r="J96" s="43">
        <f>(J95/A94)*100</f>
        <v>80.232558139534888</v>
      </c>
    </row>
    <row r="97" spans="2:10" ht="13.2">
      <c r="B97" s="215" t="s">
        <v>115</v>
      </c>
      <c r="C97" s="195"/>
      <c r="D97" s="195"/>
      <c r="E97" s="196"/>
      <c r="F97" s="43">
        <f t="shared" ref="F97:J97" si="3">IF(F96&gt;=70, 3, IF(F96&gt;=65, 2, IF(F96&gt;=60, 1, 0)))</f>
        <v>3</v>
      </c>
      <c r="G97" s="43">
        <f t="shared" si="3"/>
        <v>3</v>
      </c>
      <c r="H97" s="43">
        <f t="shared" si="3"/>
        <v>3</v>
      </c>
      <c r="I97" s="43">
        <f t="shared" si="3"/>
        <v>3</v>
      </c>
      <c r="J97" s="43">
        <f t="shared" si="3"/>
        <v>3</v>
      </c>
    </row>
  </sheetData>
  <mergeCells count="17">
    <mergeCell ref="D6:D8"/>
    <mergeCell ref="B95:E95"/>
    <mergeCell ref="B96:E96"/>
    <mergeCell ref="B97:E97"/>
    <mergeCell ref="A1:B1"/>
    <mergeCell ref="F1:J1"/>
    <mergeCell ref="A2:B2"/>
    <mergeCell ref="F2:J2"/>
    <mergeCell ref="A3:B3"/>
    <mergeCell ref="F3:J3"/>
    <mergeCell ref="A4:B4"/>
    <mergeCell ref="F4:J4"/>
    <mergeCell ref="F5:J5"/>
    <mergeCell ref="F6:J6"/>
    <mergeCell ref="A6:A8"/>
    <mergeCell ref="B6:B8"/>
    <mergeCell ref="C6:C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97"/>
  <sheetViews>
    <sheetView workbookViewId="0">
      <selection sqref="A1:B1"/>
    </sheetView>
  </sheetViews>
  <sheetFormatPr defaultColWidth="12.6640625" defaultRowHeight="15.75" customHeight="1"/>
  <cols>
    <col min="2" max="2" width="26.88671875" customWidth="1"/>
    <col min="4" max="4" width="15.21875" customWidth="1"/>
    <col min="5" max="5" width="18.21875" customWidth="1"/>
    <col min="7" max="7" width="18.21875" customWidth="1"/>
    <col min="8" max="8" width="16.44140625" customWidth="1"/>
  </cols>
  <sheetData>
    <row r="1" spans="1:10" ht="13.8">
      <c r="A1" s="197" t="s">
        <v>0</v>
      </c>
      <c r="B1" s="196"/>
      <c r="C1" s="61"/>
      <c r="D1" s="62"/>
      <c r="E1" s="38" t="s">
        <v>1</v>
      </c>
      <c r="F1" s="197" t="s">
        <v>2</v>
      </c>
      <c r="G1" s="195"/>
      <c r="H1" s="195"/>
      <c r="I1" s="196"/>
      <c r="J1" s="37"/>
    </row>
    <row r="2" spans="1:10" ht="13.8">
      <c r="A2" s="197" t="s">
        <v>3</v>
      </c>
      <c r="B2" s="196"/>
      <c r="C2" s="61"/>
      <c r="D2" s="62"/>
      <c r="E2" s="40">
        <v>1</v>
      </c>
      <c r="F2" s="203" t="s">
        <v>122</v>
      </c>
      <c r="G2" s="195"/>
      <c r="H2" s="195"/>
      <c r="I2" s="196"/>
      <c r="J2" s="81"/>
    </row>
    <row r="3" spans="1:10" ht="13.8">
      <c r="A3" s="197" t="s">
        <v>123</v>
      </c>
      <c r="B3" s="196"/>
      <c r="C3" s="61"/>
      <c r="D3" s="62"/>
      <c r="E3" s="40">
        <v>2</v>
      </c>
      <c r="F3" s="203" t="s">
        <v>124</v>
      </c>
      <c r="G3" s="195"/>
      <c r="H3" s="195"/>
      <c r="I3" s="196"/>
      <c r="J3" s="81"/>
    </row>
    <row r="4" spans="1:10" ht="13.8">
      <c r="A4" s="197" t="s">
        <v>125</v>
      </c>
      <c r="B4" s="196"/>
      <c r="C4" s="61"/>
      <c r="D4" s="62"/>
      <c r="E4" s="40">
        <v>3</v>
      </c>
      <c r="F4" s="203" t="s">
        <v>126</v>
      </c>
      <c r="G4" s="195"/>
      <c r="H4" s="195"/>
      <c r="I4" s="196"/>
      <c r="J4" s="81"/>
    </row>
    <row r="5" spans="1:10" ht="13.8">
      <c r="A5" s="63"/>
      <c r="B5" s="63"/>
      <c r="C5" s="61"/>
      <c r="D5" s="62"/>
      <c r="E5" s="39"/>
      <c r="F5" s="79"/>
      <c r="G5" s="39"/>
      <c r="H5" s="39"/>
    </row>
    <row r="6" spans="1:10" ht="13.2">
      <c r="A6" s="198" t="s">
        <v>11</v>
      </c>
      <c r="B6" s="198" t="s">
        <v>128</v>
      </c>
      <c r="C6" s="201" t="s">
        <v>13</v>
      </c>
      <c r="D6" s="202" t="s">
        <v>14</v>
      </c>
      <c r="E6" s="198" t="s">
        <v>222</v>
      </c>
      <c r="F6" s="204" t="s">
        <v>223</v>
      </c>
      <c r="G6" s="198" t="s">
        <v>224</v>
      </c>
      <c r="H6" s="198" t="s">
        <v>225</v>
      </c>
      <c r="I6" s="198" t="s">
        <v>226</v>
      </c>
    </row>
    <row r="7" spans="1:10" ht="13.2">
      <c r="A7" s="199"/>
      <c r="B7" s="199"/>
      <c r="C7" s="199"/>
      <c r="D7" s="199"/>
      <c r="E7" s="199"/>
      <c r="F7" s="199"/>
      <c r="G7" s="199"/>
      <c r="H7" s="199"/>
      <c r="I7" s="199"/>
    </row>
    <row r="8" spans="1:10" ht="13.2">
      <c r="A8" s="200"/>
      <c r="B8" s="200"/>
      <c r="C8" s="200"/>
      <c r="D8" s="200"/>
      <c r="E8" s="200"/>
      <c r="F8" s="200"/>
      <c r="G8" s="200"/>
      <c r="H8" s="200"/>
      <c r="I8" s="200"/>
    </row>
    <row r="9" spans="1:10" ht="15.75" customHeight="1">
      <c r="A9" s="43">
        <f t="shared" ref="A9:A93" si="0">ROW(9:9)-8</f>
        <v>1</v>
      </c>
      <c r="B9" s="48" t="s">
        <v>134</v>
      </c>
      <c r="C9" s="49">
        <v>24110340</v>
      </c>
      <c r="D9" s="23" t="s">
        <v>135</v>
      </c>
      <c r="E9" s="23">
        <v>5</v>
      </c>
      <c r="F9" s="72">
        <v>3.5</v>
      </c>
      <c r="G9" s="43">
        <v>8</v>
      </c>
      <c r="H9" s="43">
        <v>5</v>
      </c>
      <c r="I9" s="43">
        <f t="shared" ref="I9:I94" si="1">SUM(E9:H9)</f>
        <v>21.5</v>
      </c>
    </row>
    <row r="10" spans="1:10" ht="15.75" customHeight="1">
      <c r="A10" s="43">
        <f t="shared" si="0"/>
        <v>2</v>
      </c>
      <c r="B10" s="48" t="s">
        <v>136</v>
      </c>
      <c r="C10" s="49">
        <v>24110341</v>
      </c>
      <c r="D10" s="23" t="s">
        <v>135</v>
      </c>
      <c r="E10" s="23">
        <v>10</v>
      </c>
      <c r="F10" s="72">
        <v>4.5</v>
      </c>
      <c r="G10" s="43">
        <v>8</v>
      </c>
      <c r="H10" s="43">
        <v>3</v>
      </c>
      <c r="I10" s="43">
        <f t="shared" si="1"/>
        <v>25.5</v>
      </c>
    </row>
    <row r="11" spans="1:10" ht="15.75" customHeight="1">
      <c r="A11" s="43">
        <f t="shared" si="0"/>
        <v>3</v>
      </c>
      <c r="B11" s="48" t="s">
        <v>137</v>
      </c>
      <c r="C11" s="49">
        <v>24110342</v>
      </c>
      <c r="D11" s="23" t="s">
        <v>135</v>
      </c>
      <c r="E11" s="23">
        <v>13</v>
      </c>
      <c r="F11" s="72">
        <v>2</v>
      </c>
      <c r="G11" s="43">
        <v>8</v>
      </c>
      <c r="H11" s="43">
        <v>5</v>
      </c>
      <c r="I11" s="43">
        <f t="shared" si="1"/>
        <v>28</v>
      </c>
    </row>
    <row r="12" spans="1:10" ht="15.75" customHeight="1">
      <c r="A12" s="43">
        <f t="shared" si="0"/>
        <v>4</v>
      </c>
      <c r="B12" s="48" t="s">
        <v>138</v>
      </c>
      <c r="C12" s="49">
        <v>24110343</v>
      </c>
      <c r="D12" s="23" t="s">
        <v>135</v>
      </c>
      <c r="E12" s="23">
        <v>4</v>
      </c>
      <c r="F12" s="72">
        <v>3</v>
      </c>
      <c r="G12" s="43">
        <v>8</v>
      </c>
      <c r="H12" s="43">
        <v>5</v>
      </c>
      <c r="I12" s="43">
        <f t="shared" si="1"/>
        <v>20</v>
      </c>
    </row>
    <row r="13" spans="1:10" ht="15.75" customHeight="1">
      <c r="A13" s="43">
        <f t="shared" si="0"/>
        <v>5</v>
      </c>
      <c r="B13" s="48" t="s">
        <v>139</v>
      </c>
      <c r="C13" s="49">
        <v>24110344</v>
      </c>
      <c r="D13" s="23" t="s">
        <v>135</v>
      </c>
      <c r="E13" s="23">
        <v>13</v>
      </c>
      <c r="F13" s="72">
        <v>4</v>
      </c>
      <c r="G13" s="43">
        <v>10</v>
      </c>
      <c r="H13" s="43">
        <v>5</v>
      </c>
      <c r="I13" s="43">
        <f t="shared" si="1"/>
        <v>32</v>
      </c>
    </row>
    <row r="14" spans="1:10" ht="15.75" customHeight="1">
      <c r="A14" s="43">
        <f t="shared" si="0"/>
        <v>6</v>
      </c>
      <c r="B14" s="48" t="s">
        <v>140</v>
      </c>
      <c r="C14" s="49">
        <v>24110346</v>
      </c>
      <c r="D14" s="23" t="s">
        <v>135</v>
      </c>
      <c r="E14" s="23">
        <v>18</v>
      </c>
      <c r="F14" s="72">
        <v>3</v>
      </c>
      <c r="G14" s="43">
        <v>8</v>
      </c>
      <c r="H14" s="43">
        <v>5</v>
      </c>
      <c r="I14" s="43">
        <f t="shared" si="1"/>
        <v>34</v>
      </c>
    </row>
    <row r="15" spans="1:10" ht="15.75" customHeight="1">
      <c r="A15" s="43">
        <f t="shared" si="0"/>
        <v>7</v>
      </c>
      <c r="B15" s="48" t="s">
        <v>141</v>
      </c>
      <c r="C15" s="49">
        <v>24110347</v>
      </c>
      <c r="D15" s="23" t="s">
        <v>135</v>
      </c>
      <c r="E15" s="23">
        <v>17</v>
      </c>
      <c r="F15" s="72">
        <v>4</v>
      </c>
      <c r="G15" s="43">
        <v>8</v>
      </c>
      <c r="H15" s="43">
        <v>5</v>
      </c>
      <c r="I15" s="43">
        <f t="shared" si="1"/>
        <v>34</v>
      </c>
    </row>
    <row r="16" spans="1:10" ht="15.75" customHeight="1">
      <c r="A16" s="43">
        <f t="shared" si="0"/>
        <v>8</v>
      </c>
      <c r="B16" s="48" t="s">
        <v>142</v>
      </c>
      <c r="C16" s="49">
        <v>24110348</v>
      </c>
      <c r="D16" s="23" t="s">
        <v>135</v>
      </c>
      <c r="E16" s="23">
        <v>10</v>
      </c>
      <c r="F16" s="72">
        <v>3</v>
      </c>
      <c r="G16" s="43">
        <v>8</v>
      </c>
      <c r="H16" s="43">
        <v>3</v>
      </c>
      <c r="I16" s="43">
        <f t="shared" si="1"/>
        <v>24</v>
      </c>
    </row>
    <row r="17" spans="1:9" ht="15.75" customHeight="1">
      <c r="A17" s="43">
        <f t="shared" si="0"/>
        <v>9</v>
      </c>
      <c r="B17" s="48" t="s">
        <v>143</v>
      </c>
      <c r="C17" s="49">
        <v>24110350</v>
      </c>
      <c r="D17" s="23" t="s">
        <v>135</v>
      </c>
      <c r="E17" s="23">
        <v>7</v>
      </c>
      <c r="F17" s="72">
        <v>3</v>
      </c>
      <c r="G17" s="43">
        <v>8</v>
      </c>
      <c r="H17" s="43">
        <v>3</v>
      </c>
      <c r="I17" s="43">
        <f t="shared" si="1"/>
        <v>21</v>
      </c>
    </row>
    <row r="18" spans="1:9" ht="15.75" customHeight="1">
      <c r="A18" s="43">
        <f t="shared" si="0"/>
        <v>10</v>
      </c>
      <c r="B18" s="48" t="s">
        <v>144</v>
      </c>
      <c r="C18" s="49">
        <v>24110351</v>
      </c>
      <c r="D18" s="23" t="s">
        <v>135</v>
      </c>
      <c r="E18" s="23">
        <v>13.5</v>
      </c>
      <c r="F18" s="72">
        <v>4</v>
      </c>
      <c r="G18" s="43">
        <v>8</v>
      </c>
      <c r="H18" s="43">
        <v>5</v>
      </c>
      <c r="I18" s="43">
        <f t="shared" si="1"/>
        <v>30.5</v>
      </c>
    </row>
    <row r="19" spans="1:9" ht="15.75" customHeight="1">
      <c r="A19" s="43">
        <f t="shared" si="0"/>
        <v>11</v>
      </c>
      <c r="B19" s="48" t="s">
        <v>145</v>
      </c>
      <c r="C19" s="49">
        <v>24110352</v>
      </c>
      <c r="D19" s="23" t="s">
        <v>135</v>
      </c>
      <c r="E19" s="23">
        <v>10</v>
      </c>
      <c r="F19" s="72">
        <v>4</v>
      </c>
      <c r="G19" s="43">
        <v>8</v>
      </c>
      <c r="H19" s="43">
        <v>5</v>
      </c>
      <c r="I19" s="43">
        <f t="shared" si="1"/>
        <v>27</v>
      </c>
    </row>
    <row r="20" spans="1:9" ht="15.75" customHeight="1">
      <c r="A20" s="43">
        <f t="shared" si="0"/>
        <v>12</v>
      </c>
      <c r="B20" s="48" t="s">
        <v>146</v>
      </c>
      <c r="C20" s="49">
        <v>24110353</v>
      </c>
      <c r="D20" s="23" t="s">
        <v>135</v>
      </c>
      <c r="E20" s="23">
        <v>14</v>
      </c>
      <c r="F20" s="72">
        <v>4.5</v>
      </c>
      <c r="G20" s="43">
        <v>10</v>
      </c>
      <c r="H20" s="43">
        <v>5</v>
      </c>
      <c r="I20" s="43">
        <f t="shared" si="1"/>
        <v>33.5</v>
      </c>
    </row>
    <row r="21" spans="1:9" ht="15.75" customHeight="1">
      <c r="A21" s="43">
        <f t="shared" si="0"/>
        <v>13</v>
      </c>
      <c r="B21" s="48" t="s">
        <v>147</v>
      </c>
      <c r="C21" s="49">
        <v>24110354</v>
      </c>
      <c r="D21" s="23" t="s">
        <v>135</v>
      </c>
      <c r="E21" s="23">
        <v>16</v>
      </c>
      <c r="F21" s="72">
        <v>3</v>
      </c>
      <c r="G21" s="43">
        <v>8</v>
      </c>
      <c r="H21" s="43">
        <v>5</v>
      </c>
      <c r="I21" s="43">
        <f t="shared" si="1"/>
        <v>32</v>
      </c>
    </row>
    <row r="22" spans="1:9" ht="15.75" customHeight="1">
      <c r="A22" s="43">
        <f t="shared" si="0"/>
        <v>14</v>
      </c>
      <c r="B22" s="48" t="s">
        <v>148</v>
      </c>
      <c r="C22" s="49">
        <v>24110356</v>
      </c>
      <c r="D22" s="23" t="s">
        <v>135</v>
      </c>
      <c r="E22" s="23">
        <v>14.5</v>
      </c>
      <c r="F22" s="72">
        <v>4.5</v>
      </c>
      <c r="G22" s="43">
        <v>8</v>
      </c>
      <c r="H22" s="43">
        <v>5</v>
      </c>
      <c r="I22" s="43">
        <f t="shared" si="1"/>
        <v>32</v>
      </c>
    </row>
    <row r="23" spans="1:9" ht="15.75" customHeight="1">
      <c r="A23" s="43">
        <f t="shared" si="0"/>
        <v>15</v>
      </c>
      <c r="B23" s="48" t="s">
        <v>149</v>
      </c>
      <c r="C23" s="49">
        <v>24110357</v>
      </c>
      <c r="D23" s="23" t="s">
        <v>135</v>
      </c>
      <c r="E23" s="23">
        <v>15</v>
      </c>
      <c r="F23" s="72">
        <v>2.5</v>
      </c>
      <c r="G23" s="43">
        <v>8</v>
      </c>
      <c r="H23" s="43">
        <v>4</v>
      </c>
      <c r="I23" s="43">
        <f t="shared" si="1"/>
        <v>29.5</v>
      </c>
    </row>
    <row r="24" spans="1:9" ht="15.75" customHeight="1">
      <c r="A24" s="43">
        <f t="shared" si="0"/>
        <v>16</v>
      </c>
      <c r="B24" s="48" t="s">
        <v>150</v>
      </c>
      <c r="C24" s="49">
        <v>24110358</v>
      </c>
      <c r="D24" s="23" t="s">
        <v>135</v>
      </c>
      <c r="E24" s="23">
        <v>14</v>
      </c>
      <c r="F24" s="72">
        <v>3.5</v>
      </c>
      <c r="G24" s="43">
        <v>10</v>
      </c>
      <c r="H24" s="43">
        <v>5</v>
      </c>
      <c r="I24" s="43">
        <f t="shared" si="1"/>
        <v>32.5</v>
      </c>
    </row>
    <row r="25" spans="1:9" ht="15.75" customHeight="1">
      <c r="A25" s="43">
        <f t="shared" si="0"/>
        <v>17</v>
      </c>
      <c r="B25" s="48" t="s">
        <v>151</v>
      </c>
      <c r="C25" s="49">
        <v>24110359</v>
      </c>
      <c r="D25" s="23" t="s">
        <v>135</v>
      </c>
      <c r="E25" s="23">
        <v>12</v>
      </c>
      <c r="F25" s="72">
        <v>4</v>
      </c>
      <c r="G25" s="43">
        <v>10</v>
      </c>
      <c r="H25" s="43">
        <v>4</v>
      </c>
      <c r="I25" s="43">
        <f t="shared" si="1"/>
        <v>30</v>
      </c>
    </row>
    <row r="26" spans="1:9" ht="15.75" customHeight="1">
      <c r="A26" s="43">
        <f t="shared" si="0"/>
        <v>18</v>
      </c>
      <c r="B26" s="48" t="s">
        <v>152</v>
      </c>
      <c r="C26" s="49">
        <v>24110360</v>
      </c>
      <c r="D26" s="23" t="s">
        <v>135</v>
      </c>
      <c r="E26" s="23">
        <v>14</v>
      </c>
      <c r="F26" s="72">
        <v>4.5</v>
      </c>
      <c r="G26" s="43">
        <v>8</v>
      </c>
      <c r="H26" s="43">
        <v>2</v>
      </c>
      <c r="I26" s="43">
        <f t="shared" si="1"/>
        <v>28.5</v>
      </c>
    </row>
    <row r="27" spans="1:9" ht="15.75" customHeight="1">
      <c r="A27" s="43">
        <f t="shared" si="0"/>
        <v>19</v>
      </c>
      <c r="B27" s="48" t="s">
        <v>153</v>
      </c>
      <c r="C27" s="49">
        <v>24110361</v>
      </c>
      <c r="D27" s="23" t="s">
        <v>135</v>
      </c>
      <c r="E27" s="23">
        <v>16</v>
      </c>
      <c r="F27" s="72">
        <v>5</v>
      </c>
      <c r="G27" s="43">
        <v>8</v>
      </c>
      <c r="H27" s="43">
        <v>5</v>
      </c>
      <c r="I27" s="43">
        <f t="shared" si="1"/>
        <v>34</v>
      </c>
    </row>
    <row r="28" spans="1:9" ht="15.6">
      <c r="A28" s="43">
        <f t="shared" si="0"/>
        <v>20</v>
      </c>
      <c r="B28" s="48" t="s">
        <v>154</v>
      </c>
      <c r="C28" s="49">
        <v>24110362</v>
      </c>
      <c r="D28" s="23" t="s">
        <v>135</v>
      </c>
      <c r="E28" s="23">
        <v>12.5</v>
      </c>
      <c r="F28" s="72">
        <v>2.5</v>
      </c>
      <c r="G28" s="43">
        <v>10</v>
      </c>
      <c r="H28" s="43">
        <v>5</v>
      </c>
      <c r="I28" s="43">
        <f t="shared" si="1"/>
        <v>30</v>
      </c>
    </row>
    <row r="29" spans="1:9" ht="15.6">
      <c r="A29" s="43">
        <f t="shared" si="0"/>
        <v>21</v>
      </c>
      <c r="B29" s="48" t="s">
        <v>155</v>
      </c>
      <c r="C29" s="49">
        <v>24110363</v>
      </c>
      <c r="D29" s="23" t="s">
        <v>135</v>
      </c>
      <c r="E29" s="23">
        <v>16</v>
      </c>
      <c r="F29" s="72">
        <v>4.5</v>
      </c>
      <c r="G29" s="43">
        <v>8</v>
      </c>
      <c r="H29" s="43">
        <v>5</v>
      </c>
      <c r="I29" s="43">
        <f t="shared" si="1"/>
        <v>33.5</v>
      </c>
    </row>
    <row r="30" spans="1:9" ht="15.6">
      <c r="A30" s="43">
        <f t="shared" si="0"/>
        <v>22</v>
      </c>
      <c r="B30" s="48" t="s">
        <v>156</v>
      </c>
      <c r="C30" s="49">
        <v>24110364</v>
      </c>
      <c r="D30" s="23" t="s">
        <v>135</v>
      </c>
      <c r="E30" s="23">
        <v>12</v>
      </c>
      <c r="F30" s="72">
        <v>4.5</v>
      </c>
      <c r="G30" s="43">
        <v>8</v>
      </c>
      <c r="H30" s="43">
        <v>5</v>
      </c>
      <c r="I30" s="43">
        <f t="shared" si="1"/>
        <v>29.5</v>
      </c>
    </row>
    <row r="31" spans="1:9" ht="15.6">
      <c r="A31" s="43">
        <f t="shared" si="0"/>
        <v>23</v>
      </c>
      <c r="B31" s="48" t="s">
        <v>157</v>
      </c>
      <c r="C31" s="49">
        <v>24110365</v>
      </c>
      <c r="D31" s="23" t="s">
        <v>135</v>
      </c>
      <c r="E31" s="23">
        <v>11</v>
      </c>
      <c r="F31" s="72">
        <v>5</v>
      </c>
      <c r="G31" s="43">
        <v>10</v>
      </c>
      <c r="H31" s="43">
        <v>5</v>
      </c>
      <c r="I31" s="43">
        <f t="shared" si="1"/>
        <v>31</v>
      </c>
    </row>
    <row r="32" spans="1:9" ht="15.6">
      <c r="A32" s="43">
        <f t="shared" si="0"/>
        <v>24</v>
      </c>
      <c r="B32" s="48" t="s">
        <v>158</v>
      </c>
      <c r="C32" s="49">
        <v>24110366</v>
      </c>
      <c r="D32" s="23" t="s">
        <v>135</v>
      </c>
      <c r="E32" s="23">
        <v>14.5</v>
      </c>
      <c r="F32" s="72">
        <v>5</v>
      </c>
      <c r="G32" s="43">
        <v>10</v>
      </c>
      <c r="H32" s="43">
        <v>4</v>
      </c>
      <c r="I32" s="43">
        <f t="shared" si="1"/>
        <v>33.5</v>
      </c>
    </row>
    <row r="33" spans="1:9" ht="15.6">
      <c r="A33" s="43">
        <f t="shared" si="0"/>
        <v>25</v>
      </c>
      <c r="B33" s="48" t="s">
        <v>159</v>
      </c>
      <c r="C33" s="49">
        <v>24110367</v>
      </c>
      <c r="D33" s="23" t="s">
        <v>135</v>
      </c>
      <c r="E33" s="23">
        <v>14</v>
      </c>
      <c r="F33" s="72">
        <v>4</v>
      </c>
      <c r="G33" s="43">
        <v>8</v>
      </c>
      <c r="H33" s="43">
        <v>5</v>
      </c>
      <c r="I33" s="43">
        <f t="shared" si="1"/>
        <v>31</v>
      </c>
    </row>
    <row r="34" spans="1:9" ht="15.6">
      <c r="A34" s="43">
        <f t="shared" si="0"/>
        <v>26</v>
      </c>
      <c r="B34" s="48" t="s">
        <v>160</v>
      </c>
      <c r="C34" s="49">
        <v>24110368</v>
      </c>
      <c r="D34" s="23" t="s">
        <v>135</v>
      </c>
      <c r="E34" s="23">
        <v>15</v>
      </c>
      <c r="F34" s="72">
        <v>4.5</v>
      </c>
      <c r="G34" s="43">
        <v>8</v>
      </c>
      <c r="H34" s="43">
        <v>5</v>
      </c>
      <c r="I34" s="43">
        <f t="shared" si="1"/>
        <v>32.5</v>
      </c>
    </row>
    <row r="35" spans="1:9" ht="15.6">
      <c r="A35" s="43">
        <f t="shared" si="0"/>
        <v>27</v>
      </c>
      <c r="B35" s="48" t="s">
        <v>161</v>
      </c>
      <c r="C35" s="49">
        <v>24110369</v>
      </c>
      <c r="D35" s="23" t="s">
        <v>135</v>
      </c>
      <c r="E35" s="23">
        <v>13</v>
      </c>
      <c r="F35" s="72">
        <v>5</v>
      </c>
      <c r="G35" s="43">
        <v>8</v>
      </c>
      <c r="H35" s="43">
        <v>5</v>
      </c>
      <c r="I35" s="43">
        <f t="shared" si="1"/>
        <v>31</v>
      </c>
    </row>
    <row r="36" spans="1:9" ht="15.6">
      <c r="A36" s="43">
        <f t="shared" si="0"/>
        <v>28</v>
      </c>
      <c r="B36" s="48" t="s">
        <v>162</v>
      </c>
      <c r="C36" s="49">
        <v>24110370</v>
      </c>
      <c r="D36" s="23" t="s">
        <v>135</v>
      </c>
      <c r="E36" s="23">
        <v>12</v>
      </c>
      <c r="F36" s="72">
        <v>5</v>
      </c>
      <c r="G36" s="43">
        <v>8</v>
      </c>
      <c r="H36" s="43">
        <v>5</v>
      </c>
      <c r="I36" s="43">
        <f t="shared" si="1"/>
        <v>30</v>
      </c>
    </row>
    <row r="37" spans="1:9" ht="15.6">
      <c r="A37" s="43">
        <f t="shared" si="0"/>
        <v>29</v>
      </c>
      <c r="B37" s="48" t="s">
        <v>163</v>
      </c>
      <c r="C37" s="49">
        <v>24110371</v>
      </c>
      <c r="D37" s="23" t="s">
        <v>135</v>
      </c>
      <c r="E37" s="23">
        <v>16</v>
      </c>
      <c r="F37" s="72">
        <v>4.5</v>
      </c>
      <c r="G37" s="43">
        <v>10</v>
      </c>
      <c r="H37" s="43">
        <v>4</v>
      </c>
      <c r="I37" s="43">
        <f t="shared" si="1"/>
        <v>34.5</v>
      </c>
    </row>
    <row r="38" spans="1:9" ht="15.6">
      <c r="A38" s="43">
        <f t="shared" si="0"/>
        <v>30</v>
      </c>
      <c r="B38" s="48" t="s">
        <v>164</v>
      </c>
      <c r="C38" s="49">
        <v>24110372</v>
      </c>
      <c r="D38" s="23" t="s">
        <v>135</v>
      </c>
      <c r="E38" s="23">
        <v>12</v>
      </c>
      <c r="F38" s="72">
        <v>5</v>
      </c>
      <c r="G38" s="43">
        <v>8</v>
      </c>
      <c r="H38" s="43">
        <v>4</v>
      </c>
      <c r="I38" s="43">
        <f t="shared" si="1"/>
        <v>29</v>
      </c>
    </row>
    <row r="39" spans="1:9" ht="15.6">
      <c r="A39" s="43">
        <f t="shared" si="0"/>
        <v>31</v>
      </c>
      <c r="B39" s="48" t="s">
        <v>165</v>
      </c>
      <c r="C39" s="49">
        <v>24110373</v>
      </c>
      <c r="D39" s="23" t="s">
        <v>135</v>
      </c>
      <c r="E39" s="23">
        <v>4.5</v>
      </c>
      <c r="F39" s="72">
        <v>4.5</v>
      </c>
      <c r="G39" s="43">
        <v>8</v>
      </c>
      <c r="H39" s="43">
        <v>2</v>
      </c>
      <c r="I39" s="43">
        <f t="shared" si="1"/>
        <v>19</v>
      </c>
    </row>
    <row r="40" spans="1:9" ht="15.6">
      <c r="A40" s="43">
        <f t="shared" si="0"/>
        <v>32</v>
      </c>
      <c r="B40" s="48" t="s">
        <v>166</v>
      </c>
      <c r="C40" s="49">
        <v>24110374</v>
      </c>
      <c r="D40" s="23" t="s">
        <v>135</v>
      </c>
      <c r="E40" s="23">
        <v>17</v>
      </c>
      <c r="F40" s="72">
        <v>5</v>
      </c>
      <c r="G40" s="43">
        <v>8</v>
      </c>
      <c r="H40" s="43">
        <v>5</v>
      </c>
      <c r="I40" s="43">
        <f t="shared" si="1"/>
        <v>35</v>
      </c>
    </row>
    <row r="41" spans="1:9" ht="15.6">
      <c r="A41" s="43">
        <f t="shared" si="0"/>
        <v>33</v>
      </c>
      <c r="B41" s="48" t="s">
        <v>167</v>
      </c>
      <c r="C41" s="49">
        <v>24110375</v>
      </c>
      <c r="D41" s="23" t="s">
        <v>135</v>
      </c>
      <c r="E41" s="23">
        <v>18.5</v>
      </c>
      <c r="F41" s="72">
        <v>4.5</v>
      </c>
      <c r="G41" s="43">
        <v>8</v>
      </c>
      <c r="H41" s="43">
        <v>5</v>
      </c>
      <c r="I41" s="43">
        <f t="shared" si="1"/>
        <v>36</v>
      </c>
    </row>
    <row r="42" spans="1:9" ht="15.6">
      <c r="A42" s="43">
        <f t="shared" si="0"/>
        <v>34</v>
      </c>
      <c r="B42" s="48" t="s">
        <v>168</v>
      </c>
      <c r="C42" s="49">
        <v>24110376</v>
      </c>
      <c r="D42" s="23" t="s">
        <v>135</v>
      </c>
      <c r="E42" s="23">
        <v>17</v>
      </c>
      <c r="F42" s="72">
        <v>4.5</v>
      </c>
      <c r="G42" s="43">
        <v>10</v>
      </c>
      <c r="H42" s="43">
        <v>5</v>
      </c>
      <c r="I42" s="43">
        <f t="shared" si="1"/>
        <v>36.5</v>
      </c>
    </row>
    <row r="43" spans="1:9" ht="15.6">
      <c r="A43" s="43">
        <f t="shared" si="0"/>
        <v>35</v>
      </c>
      <c r="B43" s="48" t="s">
        <v>169</v>
      </c>
      <c r="C43" s="49">
        <v>24110377</v>
      </c>
      <c r="D43" s="23" t="s">
        <v>135</v>
      </c>
      <c r="E43" s="23">
        <v>10.5</v>
      </c>
      <c r="F43" s="72">
        <v>5</v>
      </c>
      <c r="G43" s="43">
        <v>8</v>
      </c>
      <c r="H43" s="43">
        <v>3</v>
      </c>
      <c r="I43" s="43">
        <f t="shared" si="1"/>
        <v>26.5</v>
      </c>
    </row>
    <row r="44" spans="1:9" ht="15.6">
      <c r="A44" s="43">
        <f t="shared" si="0"/>
        <v>36</v>
      </c>
      <c r="B44" s="48" t="s">
        <v>170</v>
      </c>
      <c r="C44" s="49">
        <v>24110379</v>
      </c>
      <c r="D44" s="23" t="s">
        <v>135</v>
      </c>
      <c r="E44" s="23">
        <v>4</v>
      </c>
      <c r="F44" s="72">
        <v>4</v>
      </c>
      <c r="G44" s="43">
        <v>8</v>
      </c>
      <c r="H44" s="43">
        <v>0</v>
      </c>
      <c r="I44" s="43">
        <f t="shared" si="1"/>
        <v>16</v>
      </c>
    </row>
    <row r="45" spans="1:9" ht="15.6">
      <c r="A45" s="43">
        <f t="shared" si="0"/>
        <v>37</v>
      </c>
      <c r="B45" s="48" t="s">
        <v>171</v>
      </c>
      <c r="C45" s="49">
        <v>24110380</v>
      </c>
      <c r="D45" s="23" t="s">
        <v>135</v>
      </c>
      <c r="E45" s="23">
        <v>13.5</v>
      </c>
      <c r="F45" s="72">
        <v>5</v>
      </c>
      <c r="G45" s="43">
        <v>8</v>
      </c>
      <c r="H45" s="43">
        <v>4</v>
      </c>
      <c r="I45" s="43">
        <f t="shared" si="1"/>
        <v>30.5</v>
      </c>
    </row>
    <row r="46" spans="1:9" ht="15.6">
      <c r="A46" s="43">
        <f t="shared" si="0"/>
        <v>38</v>
      </c>
      <c r="B46" s="48" t="s">
        <v>172</v>
      </c>
      <c r="C46" s="49">
        <v>24110381</v>
      </c>
      <c r="D46" s="23" t="s">
        <v>135</v>
      </c>
      <c r="E46" s="23">
        <v>14</v>
      </c>
      <c r="F46" s="72">
        <v>5</v>
      </c>
      <c r="G46" s="43">
        <v>10</v>
      </c>
      <c r="H46" s="43">
        <v>5</v>
      </c>
      <c r="I46" s="43">
        <f t="shared" si="1"/>
        <v>34</v>
      </c>
    </row>
    <row r="47" spans="1:9" ht="15.6">
      <c r="A47" s="43">
        <f t="shared" si="0"/>
        <v>39</v>
      </c>
      <c r="B47" s="48" t="s">
        <v>173</v>
      </c>
      <c r="C47" s="49">
        <v>24110382</v>
      </c>
      <c r="D47" s="23" t="s">
        <v>135</v>
      </c>
      <c r="E47" s="23">
        <v>4</v>
      </c>
      <c r="F47" s="72">
        <v>4.5</v>
      </c>
      <c r="G47" s="43">
        <v>8</v>
      </c>
      <c r="H47" s="43">
        <v>4</v>
      </c>
      <c r="I47" s="43">
        <f t="shared" si="1"/>
        <v>20.5</v>
      </c>
    </row>
    <row r="48" spans="1:9" ht="15.6">
      <c r="A48" s="43">
        <f t="shared" si="0"/>
        <v>40</v>
      </c>
      <c r="B48" s="48" t="s">
        <v>174</v>
      </c>
      <c r="C48" s="49">
        <v>24110383</v>
      </c>
      <c r="D48" s="23" t="s">
        <v>135</v>
      </c>
      <c r="E48" s="23">
        <v>17</v>
      </c>
      <c r="F48" s="72">
        <v>5</v>
      </c>
      <c r="G48" s="43">
        <v>8</v>
      </c>
      <c r="H48" s="43">
        <v>5</v>
      </c>
      <c r="I48" s="43">
        <f t="shared" si="1"/>
        <v>35</v>
      </c>
    </row>
    <row r="49" spans="1:9" ht="15.6">
      <c r="A49" s="43">
        <f t="shared" si="0"/>
        <v>41</v>
      </c>
      <c r="B49" s="48" t="s">
        <v>175</v>
      </c>
      <c r="C49" s="49">
        <v>24110384</v>
      </c>
      <c r="D49" s="23" t="s">
        <v>135</v>
      </c>
      <c r="E49" s="23">
        <v>12.5</v>
      </c>
      <c r="F49" s="72">
        <v>4.5</v>
      </c>
      <c r="G49" s="43">
        <v>8</v>
      </c>
      <c r="H49" s="43">
        <v>2</v>
      </c>
      <c r="I49" s="43">
        <f t="shared" si="1"/>
        <v>27</v>
      </c>
    </row>
    <row r="50" spans="1:9" ht="15.6">
      <c r="A50" s="43">
        <f t="shared" si="0"/>
        <v>42</v>
      </c>
      <c r="B50" s="48" t="s">
        <v>176</v>
      </c>
      <c r="C50" s="49">
        <v>24110385</v>
      </c>
      <c r="D50" s="23" t="s">
        <v>135</v>
      </c>
      <c r="E50" s="23">
        <v>11</v>
      </c>
      <c r="F50" s="72">
        <v>5</v>
      </c>
      <c r="G50" s="43">
        <v>8</v>
      </c>
      <c r="H50" s="43">
        <v>4</v>
      </c>
      <c r="I50" s="43">
        <f t="shared" si="1"/>
        <v>28</v>
      </c>
    </row>
    <row r="51" spans="1:9" ht="15.6">
      <c r="A51" s="43">
        <f t="shared" si="0"/>
        <v>43</v>
      </c>
      <c r="B51" s="48" t="s">
        <v>177</v>
      </c>
      <c r="C51" s="49">
        <v>24110386</v>
      </c>
      <c r="D51" s="23" t="s">
        <v>135</v>
      </c>
      <c r="E51" s="23">
        <v>13.5</v>
      </c>
      <c r="F51" s="72">
        <v>5</v>
      </c>
      <c r="G51" s="43">
        <v>10</v>
      </c>
      <c r="H51" s="43">
        <v>5</v>
      </c>
      <c r="I51" s="43">
        <f t="shared" si="1"/>
        <v>33.5</v>
      </c>
    </row>
    <row r="52" spans="1:9" ht="15.6">
      <c r="A52" s="43">
        <f t="shared" si="0"/>
        <v>44</v>
      </c>
      <c r="B52" s="48" t="s">
        <v>178</v>
      </c>
      <c r="C52" s="49">
        <v>24110387</v>
      </c>
      <c r="D52" s="23" t="s">
        <v>135</v>
      </c>
      <c r="E52" s="23">
        <v>15</v>
      </c>
      <c r="F52" s="72">
        <v>4.5</v>
      </c>
      <c r="G52" s="43">
        <v>8</v>
      </c>
      <c r="H52" s="43">
        <v>5</v>
      </c>
      <c r="I52" s="43">
        <f t="shared" si="1"/>
        <v>32.5</v>
      </c>
    </row>
    <row r="53" spans="1:9" ht="15.6">
      <c r="A53" s="43">
        <f t="shared" si="0"/>
        <v>45</v>
      </c>
      <c r="B53" s="48" t="s">
        <v>179</v>
      </c>
      <c r="C53" s="49">
        <v>24110388</v>
      </c>
      <c r="D53" s="23" t="s">
        <v>135</v>
      </c>
      <c r="E53" s="23">
        <v>16</v>
      </c>
      <c r="F53" s="72">
        <v>5</v>
      </c>
      <c r="G53" s="43">
        <v>8</v>
      </c>
      <c r="H53" s="43">
        <v>5</v>
      </c>
      <c r="I53" s="43">
        <f t="shared" si="1"/>
        <v>34</v>
      </c>
    </row>
    <row r="54" spans="1:9" ht="15.6">
      <c r="A54" s="43">
        <f t="shared" si="0"/>
        <v>46</v>
      </c>
      <c r="B54" s="48" t="s">
        <v>180</v>
      </c>
      <c r="C54" s="49">
        <v>24110389</v>
      </c>
      <c r="D54" s="23" t="s">
        <v>135</v>
      </c>
      <c r="E54" s="23">
        <v>12</v>
      </c>
      <c r="F54" s="72">
        <v>2.5</v>
      </c>
      <c r="G54" s="43">
        <v>8</v>
      </c>
      <c r="H54" s="43">
        <v>5</v>
      </c>
      <c r="I54" s="43">
        <f t="shared" si="1"/>
        <v>27.5</v>
      </c>
    </row>
    <row r="55" spans="1:9" ht="15.6">
      <c r="A55" s="43">
        <f t="shared" si="0"/>
        <v>47</v>
      </c>
      <c r="B55" s="48" t="s">
        <v>181</v>
      </c>
      <c r="C55" s="49">
        <v>24110390</v>
      </c>
      <c r="D55" s="23" t="s">
        <v>135</v>
      </c>
      <c r="E55" s="23">
        <v>13</v>
      </c>
      <c r="F55" s="72">
        <v>4.5</v>
      </c>
      <c r="G55" s="43">
        <v>8</v>
      </c>
      <c r="H55" s="43">
        <v>5</v>
      </c>
      <c r="I55" s="43">
        <f t="shared" si="1"/>
        <v>30.5</v>
      </c>
    </row>
    <row r="56" spans="1:9" ht="15.6">
      <c r="A56" s="43">
        <f t="shared" si="0"/>
        <v>48</v>
      </c>
      <c r="B56" s="48" t="s">
        <v>182</v>
      </c>
      <c r="C56" s="49">
        <v>24110391</v>
      </c>
      <c r="D56" s="23" t="s">
        <v>135</v>
      </c>
      <c r="E56" s="23">
        <v>10</v>
      </c>
      <c r="F56" s="72">
        <v>5</v>
      </c>
      <c r="G56" s="43">
        <v>8</v>
      </c>
      <c r="H56" s="43">
        <v>4</v>
      </c>
      <c r="I56" s="43">
        <f t="shared" si="1"/>
        <v>27</v>
      </c>
    </row>
    <row r="57" spans="1:9" ht="15.6">
      <c r="A57" s="43">
        <f t="shared" si="0"/>
        <v>49</v>
      </c>
      <c r="B57" s="48" t="s">
        <v>183</v>
      </c>
      <c r="C57" s="49">
        <v>24110392</v>
      </c>
      <c r="D57" s="23" t="s">
        <v>135</v>
      </c>
      <c r="E57" s="23">
        <v>9</v>
      </c>
      <c r="F57" s="72">
        <v>4.5</v>
      </c>
      <c r="G57" s="43">
        <v>8</v>
      </c>
      <c r="H57" s="43">
        <v>5</v>
      </c>
      <c r="I57" s="43">
        <f t="shared" si="1"/>
        <v>26.5</v>
      </c>
    </row>
    <row r="58" spans="1:9" ht="15.6">
      <c r="A58" s="43">
        <f t="shared" si="0"/>
        <v>50</v>
      </c>
      <c r="B58" s="48" t="s">
        <v>184</v>
      </c>
      <c r="C58" s="49">
        <v>24110393</v>
      </c>
      <c r="D58" s="23" t="s">
        <v>135</v>
      </c>
      <c r="E58" s="23">
        <v>12</v>
      </c>
      <c r="F58" s="72">
        <v>5</v>
      </c>
      <c r="G58" s="43">
        <v>10</v>
      </c>
      <c r="H58" s="43">
        <v>5</v>
      </c>
      <c r="I58" s="43">
        <f t="shared" si="1"/>
        <v>32</v>
      </c>
    </row>
    <row r="59" spans="1:9" ht="15.6">
      <c r="A59" s="43">
        <f t="shared" si="0"/>
        <v>51</v>
      </c>
      <c r="B59" s="48" t="s">
        <v>185</v>
      </c>
      <c r="C59" s="49">
        <v>24110394</v>
      </c>
      <c r="D59" s="23" t="s">
        <v>135</v>
      </c>
      <c r="E59" s="23">
        <v>7</v>
      </c>
      <c r="F59" s="72">
        <v>5</v>
      </c>
      <c r="G59" s="43">
        <v>8</v>
      </c>
      <c r="H59" s="43">
        <v>5</v>
      </c>
      <c r="I59" s="43">
        <f t="shared" si="1"/>
        <v>25</v>
      </c>
    </row>
    <row r="60" spans="1:9" ht="15.6">
      <c r="A60" s="43">
        <f t="shared" si="0"/>
        <v>52</v>
      </c>
      <c r="B60" s="48" t="s">
        <v>186</v>
      </c>
      <c r="C60" s="49">
        <v>24110395</v>
      </c>
      <c r="D60" s="23" t="s">
        <v>135</v>
      </c>
      <c r="E60" s="23">
        <v>12.5</v>
      </c>
      <c r="F60" s="72">
        <v>5</v>
      </c>
      <c r="G60" s="43">
        <v>8</v>
      </c>
      <c r="H60" s="43">
        <v>5</v>
      </c>
      <c r="I60" s="43">
        <f t="shared" si="1"/>
        <v>30.5</v>
      </c>
    </row>
    <row r="61" spans="1:9" ht="15.6">
      <c r="A61" s="43">
        <f t="shared" si="0"/>
        <v>53</v>
      </c>
      <c r="B61" s="48" t="s">
        <v>187</v>
      </c>
      <c r="C61" s="49">
        <v>24110396</v>
      </c>
      <c r="D61" s="23" t="s">
        <v>135</v>
      </c>
      <c r="E61" s="23">
        <v>9</v>
      </c>
      <c r="F61" s="72">
        <v>5</v>
      </c>
      <c r="G61" s="43">
        <v>10</v>
      </c>
      <c r="H61" s="43">
        <v>5</v>
      </c>
      <c r="I61" s="43">
        <f t="shared" si="1"/>
        <v>29</v>
      </c>
    </row>
    <row r="62" spans="1:9" ht="15.6">
      <c r="A62" s="43">
        <f t="shared" si="0"/>
        <v>54</v>
      </c>
      <c r="B62" s="48" t="s">
        <v>188</v>
      </c>
      <c r="C62" s="49">
        <v>24110397</v>
      </c>
      <c r="D62" s="23" t="s">
        <v>135</v>
      </c>
      <c r="E62" s="23">
        <v>14</v>
      </c>
      <c r="F62" s="72">
        <v>4.5</v>
      </c>
      <c r="G62" s="43">
        <v>8</v>
      </c>
      <c r="H62" s="43">
        <v>4</v>
      </c>
      <c r="I62" s="43">
        <f t="shared" si="1"/>
        <v>30.5</v>
      </c>
    </row>
    <row r="63" spans="1:9" ht="15.6">
      <c r="A63" s="43">
        <f t="shared" si="0"/>
        <v>55</v>
      </c>
      <c r="B63" s="48" t="s">
        <v>189</v>
      </c>
      <c r="C63" s="49">
        <v>24110398</v>
      </c>
      <c r="D63" s="23" t="s">
        <v>135</v>
      </c>
      <c r="E63" s="23">
        <v>14.5</v>
      </c>
      <c r="F63" s="72">
        <v>4.5</v>
      </c>
      <c r="G63" s="43">
        <v>10</v>
      </c>
      <c r="H63" s="43">
        <v>5</v>
      </c>
      <c r="I63" s="43">
        <f t="shared" si="1"/>
        <v>34</v>
      </c>
    </row>
    <row r="64" spans="1:9" ht="15.6">
      <c r="A64" s="43">
        <f t="shared" si="0"/>
        <v>56</v>
      </c>
      <c r="B64" s="48" t="s">
        <v>190</v>
      </c>
      <c r="C64" s="49">
        <v>24110399</v>
      </c>
      <c r="D64" s="23" t="s">
        <v>135</v>
      </c>
      <c r="E64" s="23">
        <v>8</v>
      </c>
      <c r="F64" s="72">
        <v>4</v>
      </c>
      <c r="G64" s="43">
        <v>8</v>
      </c>
      <c r="H64" s="43">
        <v>5</v>
      </c>
      <c r="I64" s="43">
        <f t="shared" si="1"/>
        <v>25</v>
      </c>
    </row>
    <row r="65" spans="1:9" ht="15.6">
      <c r="A65" s="43">
        <f t="shared" si="0"/>
        <v>57</v>
      </c>
      <c r="B65" s="48" t="s">
        <v>191</v>
      </c>
      <c r="C65" s="49">
        <v>24110400</v>
      </c>
      <c r="D65" s="23" t="s">
        <v>135</v>
      </c>
      <c r="E65" s="23">
        <v>7</v>
      </c>
      <c r="F65" s="72">
        <v>4</v>
      </c>
      <c r="G65" s="43">
        <v>8</v>
      </c>
      <c r="H65" s="43">
        <v>5</v>
      </c>
      <c r="I65" s="43">
        <f t="shared" si="1"/>
        <v>24</v>
      </c>
    </row>
    <row r="66" spans="1:9" ht="15.6">
      <c r="A66" s="43">
        <f t="shared" si="0"/>
        <v>58</v>
      </c>
      <c r="B66" s="48" t="s">
        <v>192</v>
      </c>
      <c r="C66" s="49">
        <v>24110401</v>
      </c>
      <c r="D66" s="23" t="s">
        <v>135</v>
      </c>
      <c r="E66" s="23">
        <v>11</v>
      </c>
      <c r="F66" s="72">
        <v>4</v>
      </c>
      <c r="G66" s="43">
        <v>8</v>
      </c>
      <c r="H66" s="43">
        <v>5</v>
      </c>
      <c r="I66" s="43">
        <f t="shared" si="1"/>
        <v>28</v>
      </c>
    </row>
    <row r="67" spans="1:9" ht="15.6">
      <c r="A67" s="43">
        <f t="shared" si="0"/>
        <v>59</v>
      </c>
      <c r="B67" s="50" t="s">
        <v>193</v>
      </c>
      <c r="C67" s="49">
        <v>24110402</v>
      </c>
      <c r="D67" s="23" t="s">
        <v>135</v>
      </c>
      <c r="E67" s="23">
        <v>13</v>
      </c>
      <c r="F67" s="72">
        <v>3</v>
      </c>
      <c r="G67" s="43">
        <v>10</v>
      </c>
      <c r="H67" s="43">
        <v>5</v>
      </c>
      <c r="I67" s="43">
        <f t="shared" si="1"/>
        <v>31</v>
      </c>
    </row>
    <row r="68" spans="1:9" ht="15.6">
      <c r="A68" s="43">
        <f t="shared" si="0"/>
        <v>60</v>
      </c>
      <c r="B68" s="48" t="s">
        <v>194</v>
      </c>
      <c r="C68" s="49">
        <v>24110403</v>
      </c>
      <c r="D68" s="23" t="s">
        <v>135</v>
      </c>
      <c r="E68" s="23">
        <v>15.5</v>
      </c>
      <c r="F68" s="72">
        <v>3.5</v>
      </c>
      <c r="G68" s="43">
        <v>10</v>
      </c>
      <c r="H68" s="43">
        <v>5</v>
      </c>
      <c r="I68" s="43">
        <f t="shared" si="1"/>
        <v>34</v>
      </c>
    </row>
    <row r="69" spans="1:9" ht="15.6">
      <c r="A69" s="43">
        <f t="shared" si="0"/>
        <v>61</v>
      </c>
      <c r="B69" s="48" t="s">
        <v>195</v>
      </c>
      <c r="C69" s="49">
        <v>24110405</v>
      </c>
      <c r="D69" s="23" t="s">
        <v>135</v>
      </c>
      <c r="E69" s="23">
        <v>6</v>
      </c>
      <c r="F69" s="72">
        <v>4.5</v>
      </c>
      <c r="G69" s="43">
        <v>8</v>
      </c>
      <c r="H69" s="43">
        <v>5</v>
      </c>
      <c r="I69" s="43">
        <f t="shared" si="1"/>
        <v>23.5</v>
      </c>
    </row>
    <row r="70" spans="1:9" ht="15.6">
      <c r="A70" s="43">
        <f t="shared" si="0"/>
        <v>62</v>
      </c>
      <c r="B70" s="48" t="s">
        <v>196</v>
      </c>
      <c r="C70" s="49">
        <v>24110406</v>
      </c>
      <c r="D70" s="23" t="s">
        <v>135</v>
      </c>
      <c r="E70" s="23">
        <v>16.5</v>
      </c>
      <c r="F70" s="72">
        <v>5</v>
      </c>
      <c r="G70" s="43">
        <v>8</v>
      </c>
      <c r="H70" s="43">
        <v>3</v>
      </c>
      <c r="I70" s="43">
        <f t="shared" si="1"/>
        <v>32.5</v>
      </c>
    </row>
    <row r="71" spans="1:9" ht="15.6">
      <c r="A71" s="43">
        <f t="shared" si="0"/>
        <v>63</v>
      </c>
      <c r="B71" s="48" t="s">
        <v>197</v>
      </c>
      <c r="C71" s="49">
        <v>24110407</v>
      </c>
      <c r="D71" s="23" t="s">
        <v>135</v>
      </c>
      <c r="E71" s="23">
        <v>12.5</v>
      </c>
      <c r="F71" s="72">
        <v>4</v>
      </c>
      <c r="G71" s="43">
        <v>8</v>
      </c>
      <c r="H71" s="43">
        <v>5</v>
      </c>
      <c r="I71" s="43">
        <f t="shared" si="1"/>
        <v>29.5</v>
      </c>
    </row>
    <row r="72" spans="1:9" ht="15.6">
      <c r="A72" s="43">
        <f t="shared" si="0"/>
        <v>64</v>
      </c>
      <c r="B72" s="48" t="s">
        <v>198</v>
      </c>
      <c r="C72" s="49">
        <v>24110408</v>
      </c>
      <c r="D72" s="23" t="s">
        <v>135</v>
      </c>
      <c r="E72" s="23">
        <v>10</v>
      </c>
      <c r="F72" s="72">
        <v>5</v>
      </c>
      <c r="G72" s="43">
        <v>8</v>
      </c>
      <c r="H72" s="43">
        <v>5</v>
      </c>
      <c r="I72" s="43">
        <f t="shared" si="1"/>
        <v>28</v>
      </c>
    </row>
    <row r="73" spans="1:9" ht="15.6">
      <c r="A73" s="43">
        <f t="shared" si="0"/>
        <v>65</v>
      </c>
      <c r="B73" s="48" t="s">
        <v>199</v>
      </c>
      <c r="C73" s="49">
        <v>24110409</v>
      </c>
      <c r="D73" s="23" t="s">
        <v>135</v>
      </c>
      <c r="E73" s="23">
        <v>5</v>
      </c>
      <c r="F73" s="72">
        <v>4</v>
      </c>
      <c r="G73" s="43">
        <v>8</v>
      </c>
      <c r="H73" s="43">
        <v>5</v>
      </c>
      <c r="I73" s="43">
        <f t="shared" si="1"/>
        <v>22</v>
      </c>
    </row>
    <row r="74" spans="1:9" ht="15.6">
      <c r="A74" s="43">
        <f t="shared" si="0"/>
        <v>66</v>
      </c>
      <c r="B74" s="48" t="s">
        <v>200</v>
      </c>
      <c r="C74" s="49">
        <v>24110411</v>
      </c>
      <c r="D74" s="23" t="s">
        <v>135</v>
      </c>
      <c r="E74" s="23">
        <v>16.5</v>
      </c>
      <c r="F74" s="72">
        <v>4.5</v>
      </c>
      <c r="G74" s="43">
        <v>8</v>
      </c>
      <c r="H74" s="43">
        <v>5</v>
      </c>
      <c r="I74" s="43">
        <f t="shared" si="1"/>
        <v>34</v>
      </c>
    </row>
    <row r="75" spans="1:9" ht="15.6">
      <c r="A75" s="43">
        <f t="shared" si="0"/>
        <v>67</v>
      </c>
      <c r="B75" s="48" t="s">
        <v>201</v>
      </c>
      <c r="C75" s="49">
        <v>24110412</v>
      </c>
      <c r="D75" s="23" t="s">
        <v>135</v>
      </c>
      <c r="E75" s="23">
        <v>19</v>
      </c>
      <c r="F75" s="72">
        <v>4.5</v>
      </c>
      <c r="G75" s="43">
        <v>8</v>
      </c>
      <c r="H75" s="43">
        <v>5</v>
      </c>
      <c r="I75" s="43">
        <f t="shared" si="1"/>
        <v>36.5</v>
      </c>
    </row>
    <row r="76" spans="1:9" ht="15.6">
      <c r="A76" s="43">
        <f t="shared" si="0"/>
        <v>68</v>
      </c>
      <c r="B76" s="48" t="s">
        <v>202</v>
      </c>
      <c r="C76" s="23">
        <v>24110413</v>
      </c>
      <c r="D76" s="23" t="s">
        <v>135</v>
      </c>
      <c r="E76" s="23">
        <v>0</v>
      </c>
      <c r="F76" s="72">
        <v>0</v>
      </c>
      <c r="G76" s="43">
        <v>0</v>
      </c>
      <c r="H76" s="43">
        <v>0</v>
      </c>
      <c r="I76" s="43">
        <f t="shared" si="1"/>
        <v>0</v>
      </c>
    </row>
    <row r="77" spans="1:9" ht="15.6">
      <c r="A77" s="43">
        <f t="shared" si="0"/>
        <v>69</v>
      </c>
      <c r="B77" s="48" t="s">
        <v>203</v>
      </c>
      <c r="C77" s="23">
        <v>24110414</v>
      </c>
      <c r="D77" s="23" t="s">
        <v>135</v>
      </c>
      <c r="E77" s="23">
        <v>5</v>
      </c>
      <c r="F77" s="72">
        <v>5</v>
      </c>
      <c r="G77" s="43">
        <v>8</v>
      </c>
      <c r="H77" s="43">
        <v>5</v>
      </c>
      <c r="I77" s="43">
        <f t="shared" si="1"/>
        <v>23</v>
      </c>
    </row>
    <row r="78" spans="1:9" ht="15.6">
      <c r="A78" s="43">
        <f t="shared" si="0"/>
        <v>70</v>
      </c>
      <c r="B78" s="48" t="s">
        <v>204</v>
      </c>
      <c r="C78" s="23">
        <v>24110415</v>
      </c>
      <c r="D78" s="23" t="s">
        <v>135</v>
      </c>
      <c r="E78" s="23">
        <v>10</v>
      </c>
      <c r="F78" s="72">
        <v>5</v>
      </c>
      <c r="G78" s="43">
        <v>8</v>
      </c>
      <c r="H78" s="43">
        <v>3</v>
      </c>
      <c r="I78" s="43">
        <f t="shared" si="1"/>
        <v>26</v>
      </c>
    </row>
    <row r="79" spans="1:9" ht="15.6">
      <c r="A79" s="43">
        <f t="shared" si="0"/>
        <v>71</v>
      </c>
      <c r="B79" s="48" t="s">
        <v>205</v>
      </c>
      <c r="C79" s="23">
        <v>24110416</v>
      </c>
      <c r="D79" s="23" t="s">
        <v>135</v>
      </c>
      <c r="E79" s="23">
        <v>16</v>
      </c>
      <c r="F79" s="72">
        <v>5</v>
      </c>
      <c r="G79" s="43">
        <v>10</v>
      </c>
      <c r="H79" s="43">
        <v>2</v>
      </c>
      <c r="I79" s="43">
        <f t="shared" si="1"/>
        <v>33</v>
      </c>
    </row>
    <row r="80" spans="1:9" ht="15.6">
      <c r="A80" s="43">
        <f t="shared" si="0"/>
        <v>72</v>
      </c>
      <c r="B80" s="48" t="s">
        <v>206</v>
      </c>
      <c r="C80" s="23">
        <v>24110417</v>
      </c>
      <c r="D80" s="23" t="s">
        <v>135</v>
      </c>
      <c r="E80" s="23">
        <v>15.5</v>
      </c>
      <c r="F80" s="72">
        <v>4.5</v>
      </c>
      <c r="G80" s="43">
        <v>8</v>
      </c>
      <c r="H80" s="43">
        <v>1</v>
      </c>
      <c r="I80" s="43">
        <f t="shared" si="1"/>
        <v>29</v>
      </c>
    </row>
    <row r="81" spans="1:10" ht="15.6">
      <c r="A81" s="43">
        <f t="shared" si="0"/>
        <v>73</v>
      </c>
      <c r="B81" s="48" t="s">
        <v>207</v>
      </c>
      <c r="C81" s="23">
        <v>24110982</v>
      </c>
      <c r="D81" s="23" t="s">
        <v>135</v>
      </c>
      <c r="E81" s="23">
        <v>16</v>
      </c>
      <c r="F81" s="72">
        <v>4.5</v>
      </c>
      <c r="G81" s="43">
        <v>8</v>
      </c>
      <c r="H81" s="43">
        <v>4</v>
      </c>
      <c r="I81" s="43">
        <f t="shared" si="1"/>
        <v>32.5</v>
      </c>
    </row>
    <row r="82" spans="1:10" ht="15.6">
      <c r="A82" s="43">
        <f t="shared" si="0"/>
        <v>74</v>
      </c>
      <c r="B82" s="50" t="s">
        <v>208</v>
      </c>
      <c r="C82" s="23">
        <v>24110808</v>
      </c>
      <c r="D82" s="23" t="s">
        <v>135</v>
      </c>
      <c r="E82" s="23">
        <v>14</v>
      </c>
      <c r="F82" s="72">
        <v>3</v>
      </c>
      <c r="G82" s="43">
        <v>8</v>
      </c>
      <c r="H82" s="43">
        <v>5</v>
      </c>
      <c r="I82" s="43">
        <f t="shared" si="1"/>
        <v>30</v>
      </c>
    </row>
    <row r="83" spans="1:10" ht="15.6">
      <c r="A83" s="43">
        <f t="shared" si="0"/>
        <v>75</v>
      </c>
      <c r="B83" s="50" t="s">
        <v>209</v>
      </c>
      <c r="C83" s="23">
        <v>24111196</v>
      </c>
      <c r="D83" s="23" t="s">
        <v>135</v>
      </c>
      <c r="E83" s="23">
        <v>16.5</v>
      </c>
      <c r="F83" s="72">
        <v>4</v>
      </c>
      <c r="G83" s="43">
        <v>8</v>
      </c>
      <c r="H83" s="43">
        <v>5</v>
      </c>
      <c r="I83" s="43">
        <f t="shared" si="1"/>
        <v>33.5</v>
      </c>
    </row>
    <row r="84" spans="1:10" ht="15.6">
      <c r="A84" s="43">
        <f t="shared" si="0"/>
        <v>76</v>
      </c>
      <c r="B84" s="50" t="s">
        <v>210</v>
      </c>
      <c r="C84" s="23">
        <v>24110575</v>
      </c>
      <c r="D84" s="23" t="s">
        <v>135</v>
      </c>
      <c r="E84" s="23">
        <v>19</v>
      </c>
      <c r="F84" s="72">
        <v>5</v>
      </c>
      <c r="G84" s="43">
        <v>8</v>
      </c>
      <c r="H84" s="43">
        <v>4</v>
      </c>
      <c r="I84" s="43">
        <f t="shared" si="1"/>
        <v>36</v>
      </c>
    </row>
    <row r="85" spans="1:10" ht="15.6">
      <c r="A85" s="43">
        <f t="shared" si="0"/>
        <v>77</v>
      </c>
      <c r="B85" s="50" t="s">
        <v>211</v>
      </c>
      <c r="C85" s="23">
        <v>24110259</v>
      </c>
      <c r="D85" s="23" t="s">
        <v>135</v>
      </c>
      <c r="E85" s="23">
        <v>17</v>
      </c>
      <c r="F85" s="72">
        <v>4</v>
      </c>
      <c r="G85" s="43">
        <v>8</v>
      </c>
      <c r="H85" s="43">
        <v>5</v>
      </c>
      <c r="I85" s="43">
        <f t="shared" si="1"/>
        <v>34</v>
      </c>
    </row>
    <row r="86" spans="1:10" ht="15.6">
      <c r="A86" s="43">
        <f t="shared" si="0"/>
        <v>78</v>
      </c>
      <c r="B86" s="50" t="s">
        <v>212</v>
      </c>
      <c r="C86" s="23">
        <v>24110618</v>
      </c>
      <c r="D86" s="23" t="s">
        <v>135</v>
      </c>
      <c r="E86" s="23">
        <v>13</v>
      </c>
      <c r="F86" s="72">
        <v>5</v>
      </c>
      <c r="G86" s="43">
        <v>10</v>
      </c>
      <c r="H86" s="43">
        <v>5</v>
      </c>
      <c r="I86" s="43">
        <f t="shared" si="1"/>
        <v>33</v>
      </c>
    </row>
    <row r="87" spans="1:10" ht="15.6">
      <c r="A87" s="43">
        <f t="shared" si="0"/>
        <v>79</v>
      </c>
      <c r="B87" s="50" t="s">
        <v>213</v>
      </c>
      <c r="C87" s="23">
        <v>25120038</v>
      </c>
      <c r="D87" s="23" t="s">
        <v>135</v>
      </c>
      <c r="E87" s="23">
        <v>3.5</v>
      </c>
      <c r="F87" s="72">
        <v>4</v>
      </c>
      <c r="G87" s="43">
        <v>10</v>
      </c>
      <c r="H87" s="43">
        <v>4</v>
      </c>
      <c r="I87" s="43">
        <f t="shared" si="1"/>
        <v>21.5</v>
      </c>
    </row>
    <row r="88" spans="1:10" ht="15.6">
      <c r="A88" s="43">
        <f t="shared" si="0"/>
        <v>80</v>
      </c>
      <c r="B88" s="50" t="s">
        <v>214</v>
      </c>
      <c r="C88" s="23">
        <v>25120039</v>
      </c>
      <c r="D88" s="23" t="s">
        <v>135</v>
      </c>
      <c r="E88" s="23">
        <v>3.5</v>
      </c>
      <c r="F88" s="72">
        <v>4.5</v>
      </c>
      <c r="G88" s="43">
        <v>10</v>
      </c>
      <c r="H88" s="43">
        <v>3</v>
      </c>
      <c r="I88" s="43">
        <f t="shared" si="1"/>
        <v>21</v>
      </c>
    </row>
    <row r="89" spans="1:10" ht="15.6">
      <c r="A89" s="43">
        <f t="shared" si="0"/>
        <v>81</v>
      </c>
      <c r="B89" s="50" t="s">
        <v>215</v>
      </c>
      <c r="C89" s="23">
        <v>25120040</v>
      </c>
      <c r="D89" s="23" t="s">
        <v>135</v>
      </c>
      <c r="E89" s="23">
        <v>4</v>
      </c>
      <c r="F89" s="72">
        <v>4.5</v>
      </c>
      <c r="G89" s="43">
        <v>10</v>
      </c>
      <c r="H89" s="43">
        <v>3</v>
      </c>
      <c r="I89" s="43">
        <f t="shared" si="1"/>
        <v>21.5</v>
      </c>
    </row>
    <row r="90" spans="1:10" ht="15.6">
      <c r="A90" s="43">
        <f t="shared" si="0"/>
        <v>82</v>
      </c>
      <c r="B90" s="50" t="s">
        <v>216</v>
      </c>
      <c r="C90" s="23">
        <v>25120041</v>
      </c>
      <c r="D90" s="23" t="s">
        <v>135</v>
      </c>
      <c r="E90" s="23">
        <v>3</v>
      </c>
      <c r="F90" s="72">
        <v>2.5</v>
      </c>
      <c r="G90" s="43">
        <v>8</v>
      </c>
      <c r="H90" s="43">
        <v>0</v>
      </c>
      <c r="I90" s="43">
        <f t="shared" si="1"/>
        <v>13.5</v>
      </c>
    </row>
    <row r="91" spans="1:10" ht="15.6">
      <c r="A91" s="43">
        <f t="shared" si="0"/>
        <v>83</v>
      </c>
      <c r="B91" s="50" t="s">
        <v>217</v>
      </c>
      <c r="C91" s="23">
        <v>25120042</v>
      </c>
      <c r="D91" s="23" t="s">
        <v>135</v>
      </c>
      <c r="E91" s="23">
        <v>17</v>
      </c>
      <c r="F91" s="72">
        <v>5</v>
      </c>
      <c r="G91" s="43">
        <v>8</v>
      </c>
      <c r="H91" s="43">
        <v>5</v>
      </c>
      <c r="I91" s="43">
        <f t="shared" si="1"/>
        <v>35</v>
      </c>
    </row>
    <row r="92" spans="1:10" ht="15.6">
      <c r="A92" s="43">
        <f t="shared" si="0"/>
        <v>84</v>
      </c>
      <c r="B92" s="50" t="s">
        <v>218</v>
      </c>
      <c r="C92" s="23">
        <v>25120043</v>
      </c>
      <c r="D92" s="23" t="s">
        <v>135</v>
      </c>
      <c r="E92" s="23">
        <v>16</v>
      </c>
      <c r="F92" s="72">
        <v>4</v>
      </c>
      <c r="G92" s="43">
        <v>8</v>
      </c>
      <c r="H92" s="43">
        <v>5</v>
      </c>
      <c r="I92" s="43">
        <f t="shared" si="1"/>
        <v>33</v>
      </c>
    </row>
    <row r="93" spans="1:10" ht="15.6">
      <c r="A93" s="43">
        <f t="shared" si="0"/>
        <v>85</v>
      </c>
      <c r="B93" s="50" t="s">
        <v>154</v>
      </c>
      <c r="C93" s="23">
        <v>25120044</v>
      </c>
      <c r="D93" s="23" t="s">
        <v>135</v>
      </c>
      <c r="E93" s="23">
        <v>5</v>
      </c>
      <c r="F93" s="72">
        <v>5</v>
      </c>
      <c r="G93" s="43">
        <v>10</v>
      </c>
      <c r="H93" s="43">
        <v>1</v>
      </c>
      <c r="I93" s="43">
        <f t="shared" si="1"/>
        <v>21</v>
      </c>
    </row>
    <row r="94" spans="1:10" ht="14.4">
      <c r="A94" s="74">
        <v>86</v>
      </c>
      <c r="B94" s="75" t="s">
        <v>108</v>
      </c>
      <c r="C94" s="76">
        <v>24120036</v>
      </c>
      <c r="D94" s="77" t="s">
        <v>135</v>
      </c>
      <c r="E94" s="23">
        <v>4</v>
      </c>
      <c r="F94" s="78">
        <v>3</v>
      </c>
      <c r="G94" s="78">
        <v>8</v>
      </c>
      <c r="H94" s="56">
        <v>5</v>
      </c>
      <c r="I94" s="43">
        <f t="shared" si="1"/>
        <v>20</v>
      </c>
      <c r="J94" s="82"/>
    </row>
    <row r="95" spans="1:10" ht="13.2">
      <c r="A95" s="194" t="s">
        <v>227</v>
      </c>
      <c r="B95" s="195"/>
      <c r="C95" s="195"/>
      <c r="D95" s="196"/>
      <c r="E95" s="83">
        <f>COUNTIF(E9:E94, "&gt;=10")</f>
        <v>65</v>
      </c>
      <c r="F95" s="43">
        <f>COUNTIF(F9:F94,"&gt;=2.5")</f>
        <v>84</v>
      </c>
      <c r="G95" s="43">
        <f>COUNTIF(G9:G94,"&gt;=5")</f>
        <v>85</v>
      </c>
      <c r="H95" s="43">
        <f>COUNTIF(H9:H94,"&gt;=2.5")</f>
        <v>77</v>
      </c>
      <c r="I95" s="43">
        <f>COUNTIF(I9:I94,"&gt;=20")</f>
        <v>82</v>
      </c>
    </row>
    <row r="96" spans="1:10" ht="13.2">
      <c r="A96" s="194" t="s">
        <v>228</v>
      </c>
      <c r="B96" s="195"/>
      <c r="C96" s="195"/>
      <c r="D96" s="196"/>
      <c r="E96" s="83">
        <f>(E95/A94)*100</f>
        <v>75.581395348837205</v>
      </c>
      <c r="F96" s="43">
        <f>(F95/A94)*100</f>
        <v>97.674418604651152</v>
      </c>
      <c r="G96" s="43">
        <f>(G95/A94)*100</f>
        <v>98.837209302325576</v>
      </c>
      <c r="H96" s="43">
        <f>(H95/A94)*100</f>
        <v>89.534883720930239</v>
      </c>
      <c r="I96" s="43">
        <f>(I95/A94)*100</f>
        <v>95.348837209302332</v>
      </c>
    </row>
    <row r="97" spans="1:9" ht="13.2">
      <c r="A97" s="194" t="s">
        <v>115</v>
      </c>
      <c r="B97" s="195"/>
      <c r="C97" s="195"/>
      <c r="D97" s="196"/>
      <c r="E97" s="84">
        <f t="shared" ref="E97:I97" si="2">IF(E96&gt;=70, 3, IF(E96&gt;=65, 2, IF(E96&gt;=60, 1, 0)))</f>
        <v>3</v>
      </c>
      <c r="F97" s="43">
        <f t="shared" si="2"/>
        <v>3</v>
      </c>
      <c r="G97" s="43">
        <f t="shared" si="2"/>
        <v>3</v>
      </c>
      <c r="H97" s="43">
        <f t="shared" si="2"/>
        <v>3</v>
      </c>
      <c r="I97" s="43">
        <f t="shared" si="2"/>
        <v>3</v>
      </c>
    </row>
  </sheetData>
  <mergeCells count="20">
    <mergeCell ref="A1:B1"/>
    <mergeCell ref="F1:I1"/>
    <mergeCell ref="A2:B2"/>
    <mergeCell ref="F2:I2"/>
    <mergeCell ref="A3:B3"/>
    <mergeCell ref="F3:I3"/>
    <mergeCell ref="F4:I4"/>
    <mergeCell ref="G6:G8"/>
    <mergeCell ref="H6:H8"/>
    <mergeCell ref="I6:I8"/>
    <mergeCell ref="A95:D95"/>
    <mergeCell ref="E6:E8"/>
    <mergeCell ref="F6:F8"/>
    <mergeCell ref="A96:D96"/>
    <mergeCell ref="A97:D97"/>
    <mergeCell ref="A4:B4"/>
    <mergeCell ref="A6:A8"/>
    <mergeCell ref="B6:B8"/>
    <mergeCell ref="C6:C8"/>
    <mergeCell ref="D6:D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>
      <selection sqref="A1:B1"/>
    </sheetView>
  </sheetViews>
  <sheetFormatPr defaultColWidth="12.6640625" defaultRowHeight="15.75" customHeight="1"/>
  <cols>
    <col min="1" max="1" width="5.21875" customWidth="1"/>
    <col min="2" max="2" width="24.88671875" customWidth="1"/>
    <col min="3" max="3" width="8.33203125" customWidth="1"/>
    <col min="4" max="4" width="9.33203125" customWidth="1"/>
    <col min="5" max="5" width="13.33203125" customWidth="1"/>
    <col min="6" max="16" width="7.6640625" customWidth="1"/>
    <col min="17" max="17" width="10" customWidth="1"/>
    <col min="18" max="18" width="10.109375" customWidth="1"/>
    <col min="19" max="19" width="10.21875" customWidth="1"/>
    <col min="20" max="20" width="9" customWidth="1"/>
    <col min="21" max="21" width="9.77734375" customWidth="1"/>
    <col min="22" max="22" width="9.6640625" customWidth="1"/>
    <col min="23" max="26" width="7.6640625" customWidth="1"/>
  </cols>
  <sheetData>
    <row r="1" spans="1:26" ht="13.5" customHeight="1">
      <c r="A1" s="218" t="s">
        <v>0</v>
      </c>
      <c r="B1" s="196"/>
      <c r="C1" s="85"/>
      <c r="D1" s="85"/>
      <c r="E1" s="86" t="s">
        <v>1</v>
      </c>
      <c r="F1" s="217" t="s">
        <v>2</v>
      </c>
      <c r="G1" s="195"/>
      <c r="H1" s="195"/>
      <c r="I1" s="195"/>
      <c r="J1" s="195"/>
      <c r="K1" s="87"/>
      <c r="L1" s="87"/>
      <c r="M1" s="87"/>
      <c r="N1" s="87"/>
      <c r="O1" s="79"/>
      <c r="P1" s="79"/>
      <c r="Q1" s="79"/>
      <c r="R1" s="79"/>
      <c r="S1" s="79"/>
      <c r="T1" s="79"/>
      <c r="U1" s="79"/>
      <c r="V1" s="79"/>
      <c r="W1" s="87"/>
      <c r="X1" s="87"/>
      <c r="Y1" s="87"/>
      <c r="Z1" s="87"/>
    </row>
    <row r="2" spans="1:26" ht="13.5" customHeight="1">
      <c r="A2" s="218" t="s">
        <v>229</v>
      </c>
      <c r="B2" s="196"/>
      <c r="C2" s="88"/>
      <c r="D2" s="88"/>
      <c r="E2" s="89">
        <v>1</v>
      </c>
      <c r="F2" s="90" t="s">
        <v>122</v>
      </c>
      <c r="G2" s="91"/>
      <c r="H2" s="92"/>
      <c r="I2" s="93"/>
      <c r="J2" s="93"/>
      <c r="K2" s="87"/>
      <c r="L2" s="87"/>
      <c r="M2" s="87"/>
      <c r="N2" s="87"/>
      <c r="O2" s="79"/>
      <c r="P2" s="79"/>
      <c r="Q2" s="79"/>
      <c r="R2" s="79"/>
      <c r="S2" s="79"/>
      <c r="T2" s="79"/>
      <c r="U2" s="79"/>
      <c r="V2" s="79"/>
      <c r="W2" s="87"/>
      <c r="X2" s="87"/>
      <c r="Y2" s="87"/>
      <c r="Z2" s="87"/>
    </row>
    <row r="3" spans="1:26" ht="13.5" customHeight="1">
      <c r="A3" s="218" t="s">
        <v>5</v>
      </c>
      <c r="B3" s="196"/>
      <c r="C3" s="88"/>
      <c r="D3" s="88"/>
      <c r="E3" s="89">
        <v>2</v>
      </c>
      <c r="F3" s="94" t="s">
        <v>124</v>
      </c>
      <c r="G3" s="95"/>
      <c r="H3" s="96"/>
      <c r="I3" s="97"/>
      <c r="J3" s="97"/>
      <c r="K3" s="87"/>
      <c r="L3" s="87"/>
      <c r="M3" s="87"/>
      <c r="N3" s="87"/>
      <c r="O3" s="79"/>
      <c r="P3" s="79"/>
      <c r="Q3" s="79"/>
      <c r="R3" s="79"/>
      <c r="S3" s="79"/>
      <c r="T3" s="79"/>
      <c r="U3" s="79"/>
      <c r="V3" s="87"/>
      <c r="W3" s="87"/>
      <c r="X3" s="87"/>
      <c r="Y3" s="87"/>
      <c r="Z3" s="87"/>
    </row>
    <row r="4" spans="1:26" ht="13.5" customHeight="1">
      <c r="A4" s="218" t="s">
        <v>230</v>
      </c>
      <c r="B4" s="196"/>
      <c r="C4" s="88"/>
      <c r="D4" s="88"/>
      <c r="E4" s="89">
        <v>3</v>
      </c>
      <c r="F4" s="90" t="s">
        <v>126</v>
      </c>
      <c r="G4" s="91"/>
      <c r="H4" s="92"/>
      <c r="I4" s="98"/>
      <c r="J4" s="98"/>
      <c r="K4" s="87"/>
      <c r="L4" s="87"/>
      <c r="M4" s="87"/>
      <c r="N4" s="87"/>
      <c r="O4" s="79"/>
      <c r="P4" s="79"/>
      <c r="Q4" s="79"/>
      <c r="R4" s="79"/>
      <c r="S4" s="79"/>
      <c r="T4" s="79"/>
      <c r="U4" s="79"/>
      <c r="V4" s="79"/>
      <c r="W4" s="87"/>
      <c r="X4" s="87"/>
      <c r="Y4" s="87"/>
      <c r="Z4" s="87"/>
    </row>
    <row r="5" spans="1:26" ht="13.5" customHeight="1">
      <c r="A5" s="87"/>
      <c r="B5" s="87"/>
      <c r="C5" s="88"/>
      <c r="D5" s="85"/>
      <c r="E5" s="87"/>
      <c r="F5" s="216" t="s">
        <v>9</v>
      </c>
      <c r="G5" s="195"/>
      <c r="H5" s="195"/>
      <c r="I5" s="195"/>
      <c r="J5" s="196"/>
      <c r="K5" s="216" t="s">
        <v>10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  <c r="W5" s="87"/>
      <c r="X5" s="87"/>
      <c r="Y5" s="87"/>
      <c r="Z5" s="87"/>
    </row>
    <row r="6" spans="1:26" ht="13.5" customHeight="1">
      <c r="A6" s="204" t="s">
        <v>11</v>
      </c>
      <c r="B6" s="219" t="s">
        <v>231</v>
      </c>
      <c r="C6" s="219" t="s">
        <v>232</v>
      </c>
      <c r="D6" s="219" t="s">
        <v>233</v>
      </c>
      <c r="E6" s="56" t="s">
        <v>15</v>
      </c>
      <c r="F6" s="56" t="s">
        <v>16</v>
      </c>
      <c r="G6" s="56" t="s">
        <v>17</v>
      </c>
      <c r="H6" s="56" t="s">
        <v>18</v>
      </c>
      <c r="I6" s="56" t="s">
        <v>19</v>
      </c>
      <c r="J6" s="56" t="s">
        <v>20</v>
      </c>
      <c r="K6" s="56" t="s">
        <v>21</v>
      </c>
      <c r="L6" s="56" t="s">
        <v>22</v>
      </c>
      <c r="M6" s="56" t="s">
        <v>23</v>
      </c>
      <c r="N6" s="56" t="s">
        <v>24</v>
      </c>
      <c r="O6" s="100" t="s">
        <v>25</v>
      </c>
      <c r="P6" s="100" t="s">
        <v>26</v>
      </c>
      <c r="Q6" s="216" t="s">
        <v>27</v>
      </c>
      <c r="R6" s="195"/>
      <c r="S6" s="195"/>
      <c r="T6" s="195"/>
      <c r="U6" s="195"/>
      <c r="V6" s="196"/>
      <c r="W6" s="87"/>
      <c r="X6" s="87"/>
      <c r="Y6" s="87"/>
      <c r="Z6" s="87"/>
    </row>
    <row r="7" spans="1:26" ht="13.5" customHeight="1">
      <c r="A7" s="199"/>
      <c r="B7" s="199"/>
      <c r="C7" s="199"/>
      <c r="D7" s="199"/>
      <c r="E7" s="56" t="s">
        <v>28</v>
      </c>
      <c r="F7" s="101" t="s">
        <v>29</v>
      </c>
      <c r="G7" s="102" t="s">
        <v>30</v>
      </c>
      <c r="H7" s="103" t="s">
        <v>32</v>
      </c>
      <c r="I7" s="101" t="s">
        <v>29</v>
      </c>
      <c r="J7" s="102" t="s">
        <v>30</v>
      </c>
      <c r="K7" s="102" t="s">
        <v>30</v>
      </c>
      <c r="L7" s="103" t="s">
        <v>32</v>
      </c>
      <c r="M7" s="101" t="s">
        <v>29</v>
      </c>
      <c r="N7" s="103" t="s">
        <v>32</v>
      </c>
      <c r="O7" s="101" t="s">
        <v>29</v>
      </c>
      <c r="P7" s="104" t="s">
        <v>31</v>
      </c>
      <c r="Q7" s="101" t="s">
        <v>29</v>
      </c>
      <c r="R7" s="105" t="s">
        <v>30</v>
      </c>
      <c r="S7" s="104" t="s">
        <v>31</v>
      </c>
      <c r="T7" s="103" t="s">
        <v>32</v>
      </c>
      <c r="U7" s="106" t="s">
        <v>33</v>
      </c>
      <c r="V7" s="58" t="s">
        <v>34</v>
      </c>
      <c r="W7" s="79"/>
      <c r="X7" s="79"/>
      <c r="Y7" s="79"/>
      <c r="Z7" s="79"/>
    </row>
    <row r="8" spans="1:26" ht="13.5" customHeight="1">
      <c r="A8" s="200"/>
      <c r="B8" s="200"/>
      <c r="C8" s="200"/>
      <c r="D8" s="200"/>
      <c r="E8" s="70">
        <f t="shared" ref="E8:E79" si="0">F8+G8+H8+I8+J8+K8+L8+M8+N8+O8+P8</f>
        <v>20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2.5</v>
      </c>
      <c r="L8" s="70">
        <v>2.5</v>
      </c>
      <c r="M8" s="70">
        <v>2.5</v>
      </c>
      <c r="N8" s="70">
        <v>2.5</v>
      </c>
      <c r="O8" s="70">
        <v>2.5</v>
      </c>
      <c r="P8" s="70">
        <v>2.5</v>
      </c>
      <c r="Q8" s="57">
        <f t="shared" ref="Q8:Q79" si="1">F8+I8+M8+O8</f>
        <v>7</v>
      </c>
      <c r="R8" s="57">
        <f t="shared" ref="R8:R79" si="2">G8+J8+K8</f>
        <v>4.5</v>
      </c>
      <c r="S8" s="57">
        <f t="shared" ref="S8:S79" si="3">P8</f>
        <v>2.5</v>
      </c>
      <c r="T8" s="57">
        <f t="shared" ref="T8:T79" si="4">N8+L8+H8</f>
        <v>6</v>
      </c>
      <c r="U8" s="57">
        <v>0</v>
      </c>
      <c r="V8" s="57">
        <f t="shared" ref="V8:V79" si="5">SUM(Q8:U8)</f>
        <v>20</v>
      </c>
      <c r="W8" s="87"/>
      <c r="X8" s="87"/>
      <c r="Y8" s="87"/>
      <c r="Z8" s="87"/>
    </row>
    <row r="9" spans="1:26" ht="18" customHeight="1">
      <c r="A9" s="51">
        <v>1</v>
      </c>
      <c r="B9" s="107" t="s">
        <v>39</v>
      </c>
      <c r="C9" s="108">
        <v>23110187</v>
      </c>
      <c r="D9" s="109" t="s">
        <v>234</v>
      </c>
      <c r="E9" s="70">
        <f t="shared" si="0"/>
        <v>12.5</v>
      </c>
      <c r="F9" s="110">
        <v>1</v>
      </c>
      <c r="G9" s="110">
        <v>1</v>
      </c>
      <c r="H9" s="110">
        <v>0.5</v>
      </c>
      <c r="I9" s="110">
        <v>0</v>
      </c>
      <c r="J9" s="110">
        <v>0</v>
      </c>
      <c r="K9" s="110">
        <v>2.5</v>
      </c>
      <c r="L9" s="110">
        <v>2.5</v>
      </c>
      <c r="M9" s="110">
        <v>2.5</v>
      </c>
      <c r="N9" s="110">
        <v>2</v>
      </c>
      <c r="O9" s="110">
        <v>0.5</v>
      </c>
      <c r="P9" s="110">
        <v>0</v>
      </c>
      <c r="Q9" s="57">
        <f t="shared" si="1"/>
        <v>4</v>
      </c>
      <c r="R9" s="57">
        <f t="shared" si="2"/>
        <v>3.5</v>
      </c>
      <c r="S9" s="57">
        <f t="shared" si="3"/>
        <v>0</v>
      </c>
      <c r="T9" s="57">
        <f t="shared" si="4"/>
        <v>5</v>
      </c>
      <c r="U9" s="57">
        <v>0</v>
      </c>
      <c r="V9" s="57">
        <f t="shared" si="5"/>
        <v>12.5</v>
      </c>
      <c r="W9" s="87"/>
      <c r="X9" s="87"/>
      <c r="Y9" s="87"/>
      <c r="Z9" s="87"/>
    </row>
    <row r="10" spans="1:26" ht="18" customHeight="1">
      <c r="A10" s="51">
        <v>2</v>
      </c>
      <c r="B10" s="107" t="s">
        <v>41</v>
      </c>
      <c r="C10" s="108" t="s">
        <v>235</v>
      </c>
      <c r="D10" s="109" t="s">
        <v>234</v>
      </c>
      <c r="E10" s="70">
        <f t="shared" si="0"/>
        <v>17.5</v>
      </c>
      <c r="F10" s="110">
        <v>0</v>
      </c>
      <c r="G10" s="110">
        <v>1</v>
      </c>
      <c r="H10" s="110">
        <v>0.5</v>
      </c>
      <c r="I10" s="110">
        <v>1</v>
      </c>
      <c r="J10" s="110">
        <v>0.5</v>
      </c>
      <c r="K10" s="110">
        <v>2.5</v>
      </c>
      <c r="L10" s="110">
        <v>2.5</v>
      </c>
      <c r="M10" s="110">
        <v>2.5</v>
      </c>
      <c r="N10" s="110">
        <v>2.5</v>
      </c>
      <c r="O10" s="110">
        <v>2.5</v>
      </c>
      <c r="P10" s="110">
        <v>2</v>
      </c>
      <c r="Q10" s="57">
        <f t="shared" si="1"/>
        <v>6</v>
      </c>
      <c r="R10" s="57">
        <f t="shared" si="2"/>
        <v>4</v>
      </c>
      <c r="S10" s="57">
        <f t="shared" si="3"/>
        <v>2</v>
      </c>
      <c r="T10" s="57">
        <f t="shared" si="4"/>
        <v>5.5</v>
      </c>
      <c r="U10" s="57">
        <v>0</v>
      </c>
      <c r="V10" s="57">
        <f t="shared" si="5"/>
        <v>17.5</v>
      </c>
      <c r="W10" s="87"/>
      <c r="X10" s="87"/>
      <c r="Y10" s="87"/>
      <c r="Z10" s="87"/>
    </row>
    <row r="11" spans="1:26" ht="18" customHeight="1">
      <c r="A11" s="51">
        <v>3</v>
      </c>
      <c r="B11" s="107" t="s">
        <v>42</v>
      </c>
      <c r="C11" s="108" t="s">
        <v>236</v>
      </c>
      <c r="D11" s="109" t="s">
        <v>234</v>
      </c>
      <c r="E11" s="70">
        <f t="shared" si="0"/>
        <v>15.5</v>
      </c>
      <c r="F11" s="110">
        <v>0</v>
      </c>
      <c r="G11" s="110">
        <v>1</v>
      </c>
      <c r="H11" s="110">
        <v>1</v>
      </c>
      <c r="I11" s="110">
        <v>0</v>
      </c>
      <c r="J11" s="110">
        <v>0</v>
      </c>
      <c r="K11" s="110">
        <v>2.5</v>
      </c>
      <c r="L11" s="110">
        <v>2</v>
      </c>
      <c r="M11" s="110">
        <v>2.5</v>
      </c>
      <c r="N11" s="110">
        <v>2</v>
      </c>
      <c r="O11" s="110">
        <v>2.5</v>
      </c>
      <c r="P11" s="110">
        <v>2</v>
      </c>
      <c r="Q11" s="57">
        <f t="shared" si="1"/>
        <v>5</v>
      </c>
      <c r="R11" s="57">
        <f t="shared" si="2"/>
        <v>3.5</v>
      </c>
      <c r="S11" s="57">
        <f t="shared" si="3"/>
        <v>2</v>
      </c>
      <c r="T11" s="57">
        <f t="shared" si="4"/>
        <v>5</v>
      </c>
      <c r="U11" s="57">
        <v>0</v>
      </c>
      <c r="V11" s="57">
        <f t="shared" si="5"/>
        <v>15.5</v>
      </c>
      <c r="W11" s="87"/>
      <c r="X11" s="87"/>
      <c r="Y11" s="87"/>
      <c r="Z11" s="87"/>
    </row>
    <row r="12" spans="1:26" ht="18" customHeight="1">
      <c r="A12" s="51">
        <v>4</v>
      </c>
      <c r="B12" s="107" t="s">
        <v>43</v>
      </c>
      <c r="C12" s="108" t="s">
        <v>237</v>
      </c>
      <c r="D12" s="109" t="s">
        <v>234</v>
      </c>
      <c r="E12" s="70">
        <f t="shared" si="0"/>
        <v>17</v>
      </c>
      <c r="F12" s="110">
        <v>0.5</v>
      </c>
      <c r="G12" s="110">
        <v>1</v>
      </c>
      <c r="H12" s="110">
        <v>0</v>
      </c>
      <c r="I12" s="110">
        <v>1</v>
      </c>
      <c r="J12" s="110">
        <v>0.5</v>
      </c>
      <c r="K12" s="110">
        <v>2.5</v>
      </c>
      <c r="L12" s="110">
        <v>2.5</v>
      </c>
      <c r="M12" s="110">
        <v>2.5</v>
      </c>
      <c r="N12" s="110">
        <v>2</v>
      </c>
      <c r="O12" s="110">
        <v>2.5</v>
      </c>
      <c r="P12" s="110">
        <v>2</v>
      </c>
      <c r="Q12" s="57">
        <f t="shared" si="1"/>
        <v>6.5</v>
      </c>
      <c r="R12" s="57">
        <f t="shared" si="2"/>
        <v>4</v>
      </c>
      <c r="S12" s="57">
        <f t="shared" si="3"/>
        <v>2</v>
      </c>
      <c r="T12" s="57">
        <f t="shared" si="4"/>
        <v>4.5</v>
      </c>
      <c r="U12" s="57">
        <v>0</v>
      </c>
      <c r="V12" s="57">
        <f t="shared" si="5"/>
        <v>17</v>
      </c>
      <c r="W12" s="87"/>
      <c r="X12" s="87"/>
      <c r="Y12" s="87"/>
      <c r="Z12" s="87"/>
    </row>
    <row r="13" spans="1:26" ht="18" customHeight="1">
      <c r="A13" s="51">
        <v>5</v>
      </c>
      <c r="B13" s="107" t="s">
        <v>44</v>
      </c>
      <c r="C13" s="108" t="s">
        <v>238</v>
      </c>
      <c r="D13" s="109" t="s">
        <v>234</v>
      </c>
      <c r="E13" s="70">
        <f t="shared" si="0"/>
        <v>15</v>
      </c>
      <c r="F13" s="110">
        <v>0.5</v>
      </c>
      <c r="G13" s="110">
        <v>1</v>
      </c>
      <c r="H13" s="110">
        <v>0.5</v>
      </c>
      <c r="I13" s="110">
        <v>0</v>
      </c>
      <c r="J13" s="110">
        <v>0.5</v>
      </c>
      <c r="K13" s="110">
        <v>2.5</v>
      </c>
      <c r="L13" s="110">
        <v>2.5</v>
      </c>
      <c r="M13" s="110">
        <v>2.5</v>
      </c>
      <c r="N13" s="110">
        <v>2</v>
      </c>
      <c r="O13" s="110">
        <v>1</v>
      </c>
      <c r="P13" s="110">
        <v>2</v>
      </c>
      <c r="Q13" s="57">
        <f t="shared" si="1"/>
        <v>4</v>
      </c>
      <c r="R13" s="57">
        <f t="shared" si="2"/>
        <v>4</v>
      </c>
      <c r="S13" s="57">
        <f t="shared" si="3"/>
        <v>2</v>
      </c>
      <c r="T13" s="57">
        <f t="shared" si="4"/>
        <v>5</v>
      </c>
      <c r="U13" s="57">
        <v>0</v>
      </c>
      <c r="V13" s="57">
        <f t="shared" si="5"/>
        <v>15</v>
      </c>
      <c r="W13" s="87"/>
      <c r="X13" s="87"/>
      <c r="Y13" s="87"/>
      <c r="Z13" s="87"/>
    </row>
    <row r="14" spans="1:26" ht="18" customHeight="1">
      <c r="A14" s="51">
        <v>6</v>
      </c>
      <c r="B14" s="107" t="s">
        <v>45</v>
      </c>
      <c r="C14" s="108" t="s">
        <v>239</v>
      </c>
      <c r="D14" s="109" t="s">
        <v>234</v>
      </c>
      <c r="E14" s="70">
        <f t="shared" si="0"/>
        <v>13</v>
      </c>
      <c r="F14" s="110">
        <v>1</v>
      </c>
      <c r="G14" s="110">
        <v>1</v>
      </c>
      <c r="H14" s="110">
        <v>0.5</v>
      </c>
      <c r="I14" s="110">
        <v>0.5</v>
      </c>
      <c r="J14" s="110">
        <v>0.5</v>
      </c>
      <c r="K14" s="110">
        <v>0</v>
      </c>
      <c r="L14" s="110">
        <v>2.5</v>
      </c>
      <c r="M14" s="110">
        <v>2.5</v>
      </c>
      <c r="N14" s="110">
        <v>2</v>
      </c>
      <c r="O14" s="110">
        <v>1</v>
      </c>
      <c r="P14" s="110">
        <v>1.5</v>
      </c>
      <c r="Q14" s="57">
        <f t="shared" si="1"/>
        <v>5</v>
      </c>
      <c r="R14" s="57">
        <f t="shared" si="2"/>
        <v>1.5</v>
      </c>
      <c r="S14" s="57">
        <f t="shared" si="3"/>
        <v>1.5</v>
      </c>
      <c r="T14" s="57">
        <f t="shared" si="4"/>
        <v>5</v>
      </c>
      <c r="U14" s="57">
        <v>0</v>
      </c>
      <c r="V14" s="57">
        <f t="shared" si="5"/>
        <v>13</v>
      </c>
      <c r="W14" s="87"/>
      <c r="X14" s="87"/>
      <c r="Y14" s="87"/>
      <c r="Z14" s="87"/>
    </row>
    <row r="15" spans="1:26" ht="18" customHeight="1">
      <c r="A15" s="51">
        <v>7</v>
      </c>
      <c r="B15" s="107" t="s">
        <v>46</v>
      </c>
      <c r="C15" s="108" t="s">
        <v>240</v>
      </c>
      <c r="D15" s="109" t="s">
        <v>234</v>
      </c>
      <c r="E15" s="70">
        <f t="shared" si="0"/>
        <v>10</v>
      </c>
      <c r="F15" s="110">
        <v>1</v>
      </c>
      <c r="G15" s="110">
        <v>1</v>
      </c>
      <c r="H15" s="110">
        <v>0</v>
      </c>
      <c r="I15" s="110">
        <v>0</v>
      </c>
      <c r="J15" s="110">
        <v>0</v>
      </c>
      <c r="K15" s="110">
        <v>0</v>
      </c>
      <c r="L15" s="110">
        <v>2.5</v>
      </c>
      <c r="M15" s="110">
        <v>2.5</v>
      </c>
      <c r="N15" s="110">
        <v>2</v>
      </c>
      <c r="O15" s="110">
        <v>1</v>
      </c>
      <c r="P15" s="110">
        <v>0</v>
      </c>
      <c r="Q15" s="57">
        <f t="shared" si="1"/>
        <v>4.5</v>
      </c>
      <c r="R15" s="57">
        <f t="shared" si="2"/>
        <v>1</v>
      </c>
      <c r="S15" s="57">
        <f t="shared" si="3"/>
        <v>0</v>
      </c>
      <c r="T15" s="57">
        <f t="shared" si="4"/>
        <v>4.5</v>
      </c>
      <c r="U15" s="57">
        <v>0</v>
      </c>
      <c r="V15" s="57">
        <f t="shared" si="5"/>
        <v>10</v>
      </c>
      <c r="W15" s="87"/>
      <c r="X15" s="87"/>
      <c r="Y15" s="87"/>
      <c r="Z15" s="87"/>
    </row>
    <row r="16" spans="1:26" ht="18" customHeight="1">
      <c r="A16" s="51">
        <v>8</v>
      </c>
      <c r="B16" s="107" t="s">
        <v>47</v>
      </c>
      <c r="C16" s="108" t="s">
        <v>241</v>
      </c>
      <c r="D16" s="109" t="s">
        <v>234</v>
      </c>
      <c r="E16" s="70">
        <f t="shared" si="0"/>
        <v>16</v>
      </c>
      <c r="F16" s="110">
        <v>1</v>
      </c>
      <c r="G16" s="110">
        <v>1</v>
      </c>
      <c r="H16" s="110">
        <v>1</v>
      </c>
      <c r="I16" s="110">
        <v>0</v>
      </c>
      <c r="J16" s="110">
        <v>0.5</v>
      </c>
      <c r="K16" s="110">
        <v>2.5</v>
      </c>
      <c r="L16" s="110">
        <v>2.5</v>
      </c>
      <c r="M16" s="110">
        <v>2.5</v>
      </c>
      <c r="N16" s="110">
        <v>2</v>
      </c>
      <c r="O16" s="110">
        <v>1</v>
      </c>
      <c r="P16" s="110">
        <v>2</v>
      </c>
      <c r="Q16" s="57">
        <f t="shared" si="1"/>
        <v>4.5</v>
      </c>
      <c r="R16" s="57">
        <f t="shared" si="2"/>
        <v>4</v>
      </c>
      <c r="S16" s="57">
        <f t="shared" si="3"/>
        <v>2</v>
      </c>
      <c r="T16" s="57">
        <f t="shared" si="4"/>
        <v>5.5</v>
      </c>
      <c r="U16" s="57">
        <v>0</v>
      </c>
      <c r="V16" s="57">
        <f t="shared" si="5"/>
        <v>16</v>
      </c>
      <c r="W16" s="87"/>
      <c r="X16" s="87"/>
      <c r="Y16" s="87"/>
      <c r="Z16" s="87"/>
    </row>
    <row r="17" spans="1:26" ht="18" customHeight="1">
      <c r="A17" s="51">
        <v>9</v>
      </c>
      <c r="B17" s="107" t="s">
        <v>48</v>
      </c>
      <c r="C17" s="108" t="s">
        <v>242</v>
      </c>
      <c r="D17" s="109" t="s">
        <v>234</v>
      </c>
      <c r="E17" s="70">
        <f t="shared" si="0"/>
        <v>16</v>
      </c>
      <c r="F17" s="110">
        <v>1</v>
      </c>
      <c r="G17" s="110">
        <v>0</v>
      </c>
      <c r="H17" s="110">
        <v>1</v>
      </c>
      <c r="I17" s="110">
        <v>0.5</v>
      </c>
      <c r="J17" s="110">
        <v>0.5</v>
      </c>
      <c r="K17" s="110">
        <v>2.5</v>
      </c>
      <c r="L17" s="110">
        <v>2.5</v>
      </c>
      <c r="M17" s="110">
        <v>2.5</v>
      </c>
      <c r="N17" s="110">
        <v>2</v>
      </c>
      <c r="O17" s="110">
        <v>1.5</v>
      </c>
      <c r="P17" s="110">
        <v>2</v>
      </c>
      <c r="Q17" s="57">
        <f t="shared" si="1"/>
        <v>5.5</v>
      </c>
      <c r="R17" s="57">
        <f t="shared" si="2"/>
        <v>3</v>
      </c>
      <c r="S17" s="57">
        <f t="shared" si="3"/>
        <v>2</v>
      </c>
      <c r="T17" s="57">
        <f t="shared" si="4"/>
        <v>5.5</v>
      </c>
      <c r="U17" s="57">
        <v>0</v>
      </c>
      <c r="V17" s="57">
        <f t="shared" si="5"/>
        <v>16</v>
      </c>
      <c r="W17" s="87"/>
      <c r="X17" s="87"/>
      <c r="Y17" s="87"/>
      <c r="Z17" s="87"/>
    </row>
    <row r="18" spans="1:26" ht="18" customHeight="1">
      <c r="A18" s="51">
        <v>10</v>
      </c>
      <c r="B18" s="107" t="s">
        <v>49</v>
      </c>
      <c r="C18" s="108" t="s">
        <v>243</v>
      </c>
      <c r="D18" s="109" t="s">
        <v>234</v>
      </c>
      <c r="E18" s="70">
        <f t="shared" si="0"/>
        <v>9.5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2.5</v>
      </c>
      <c r="L18" s="110">
        <v>2.5</v>
      </c>
      <c r="M18" s="110">
        <v>2</v>
      </c>
      <c r="N18" s="110">
        <v>2</v>
      </c>
      <c r="O18" s="110">
        <v>0</v>
      </c>
      <c r="P18" s="110">
        <v>0.5</v>
      </c>
      <c r="Q18" s="57">
        <f t="shared" si="1"/>
        <v>2</v>
      </c>
      <c r="R18" s="57">
        <f t="shared" si="2"/>
        <v>2.5</v>
      </c>
      <c r="S18" s="57">
        <f t="shared" si="3"/>
        <v>0.5</v>
      </c>
      <c r="T18" s="57">
        <f t="shared" si="4"/>
        <v>4.5</v>
      </c>
      <c r="U18" s="57">
        <v>0</v>
      </c>
      <c r="V18" s="57">
        <f t="shared" si="5"/>
        <v>9.5</v>
      </c>
      <c r="W18" s="87"/>
      <c r="X18" s="87"/>
      <c r="Y18" s="87"/>
      <c r="Z18" s="87"/>
    </row>
    <row r="19" spans="1:26" ht="18" customHeight="1">
      <c r="A19" s="51">
        <v>11</v>
      </c>
      <c r="B19" s="107" t="s">
        <v>50</v>
      </c>
      <c r="C19" s="108" t="s">
        <v>244</v>
      </c>
      <c r="D19" s="109" t="s">
        <v>234</v>
      </c>
      <c r="E19" s="70">
        <f t="shared" si="0"/>
        <v>15</v>
      </c>
      <c r="F19" s="110">
        <v>0.5</v>
      </c>
      <c r="G19" s="110">
        <v>1</v>
      </c>
      <c r="H19" s="110">
        <v>0.5</v>
      </c>
      <c r="I19" s="110">
        <v>1</v>
      </c>
      <c r="J19" s="110">
        <v>0.5</v>
      </c>
      <c r="K19" s="110">
        <v>2.5</v>
      </c>
      <c r="L19" s="110">
        <v>2</v>
      </c>
      <c r="M19" s="110">
        <v>2.5</v>
      </c>
      <c r="N19" s="110">
        <v>2</v>
      </c>
      <c r="O19" s="110">
        <v>0</v>
      </c>
      <c r="P19" s="110">
        <v>2.5</v>
      </c>
      <c r="Q19" s="57">
        <f t="shared" si="1"/>
        <v>4</v>
      </c>
      <c r="R19" s="57">
        <f t="shared" si="2"/>
        <v>4</v>
      </c>
      <c r="S19" s="57">
        <f t="shared" si="3"/>
        <v>2.5</v>
      </c>
      <c r="T19" s="57">
        <f t="shared" si="4"/>
        <v>4.5</v>
      </c>
      <c r="U19" s="57">
        <v>0</v>
      </c>
      <c r="V19" s="57">
        <f t="shared" si="5"/>
        <v>15</v>
      </c>
      <c r="W19" s="87"/>
      <c r="X19" s="87"/>
      <c r="Y19" s="87"/>
      <c r="Z19" s="87"/>
    </row>
    <row r="20" spans="1:26" ht="18" customHeight="1">
      <c r="A20" s="51">
        <v>12</v>
      </c>
      <c r="B20" s="107" t="s">
        <v>51</v>
      </c>
      <c r="C20" s="108" t="s">
        <v>245</v>
      </c>
      <c r="D20" s="109" t="s">
        <v>234</v>
      </c>
      <c r="E20" s="70">
        <f t="shared" si="0"/>
        <v>15</v>
      </c>
      <c r="F20" s="110">
        <v>0.5</v>
      </c>
      <c r="G20" s="110">
        <v>1</v>
      </c>
      <c r="H20" s="110">
        <v>0.5</v>
      </c>
      <c r="I20" s="110">
        <v>0.5</v>
      </c>
      <c r="J20" s="110">
        <v>0.5</v>
      </c>
      <c r="K20" s="110">
        <v>2.5</v>
      </c>
      <c r="L20" s="110">
        <v>2.5</v>
      </c>
      <c r="M20" s="110">
        <v>2</v>
      </c>
      <c r="N20" s="110">
        <v>2</v>
      </c>
      <c r="O20" s="110">
        <v>1</v>
      </c>
      <c r="P20" s="110">
        <v>2</v>
      </c>
      <c r="Q20" s="57">
        <f t="shared" si="1"/>
        <v>4</v>
      </c>
      <c r="R20" s="57">
        <f t="shared" si="2"/>
        <v>4</v>
      </c>
      <c r="S20" s="57">
        <f t="shared" si="3"/>
        <v>2</v>
      </c>
      <c r="T20" s="57">
        <f t="shared" si="4"/>
        <v>5</v>
      </c>
      <c r="U20" s="57">
        <v>0</v>
      </c>
      <c r="V20" s="57">
        <f t="shared" si="5"/>
        <v>15</v>
      </c>
      <c r="W20" s="87"/>
      <c r="X20" s="87"/>
      <c r="Y20" s="87"/>
      <c r="Z20" s="87"/>
    </row>
    <row r="21" spans="1:26" ht="18" customHeight="1">
      <c r="A21" s="51">
        <v>13</v>
      </c>
      <c r="B21" s="107" t="s">
        <v>52</v>
      </c>
      <c r="C21" s="108" t="s">
        <v>246</v>
      </c>
      <c r="D21" s="109" t="s">
        <v>234</v>
      </c>
      <c r="E21" s="70">
        <f t="shared" si="0"/>
        <v>18.5</v>
      </c>
      <c r="F21" s="110">
        <v>1</v>
      </c>
      <c r="G21" s="110">
        <v>1</v>
      </c>
      <c r="H21" s="110">
        <v>0.5</v>
      </c>
      <c r="I21" s="110">
        <v>1</v>
      </c>
      <c r="J21" s="110">
        <v>0.5</v>
      </c>
      <c r="K21" s="110">
        <v>2.5</v>
      </c>
      <c r="L21" s="110">
        <v>2.5</v>
      </c>
      <c r="M21" s="110">
        <v>2.5</v>
      </c>
      <c r="N21" s="110">
        <v>2</v>
      </c>
      <c r="O21" s="110">
        <v>2.5</v>
      </c>
      <c r="P21" s="110">
        <v>2.5</v>
      </c>
      <c r="Q21" s="57">
        <f t="shared" si="1"/>
        <v>7</v>
      </c>
      <c r="R21" s="57">
        <f t="shared" si="2"/>
        <v>4</v>
      </c>
      <c r="S21" s="57">
        <f t="shared" si="3"/>
        <v>2.5</v>
      </c>
      <c r="T21" s="57">
        <f t="shared" si="4"/>
        <v>5</v>
      </c>
      <c r="U21" s="57">
        <v>0</v>
      </c>
      <c r="V21" s="57">
        <f t="shared" si="5"/>
        <v>18.5</v>
      </c>
      <c r="W21" s="87"/>
      <c r="X21" s="87"/>
      <c r="Y21" s="87"/>
      <c r="Z21" s="87"/>
    </row>
    <row r="22" spans="1:26" ht="18" customHeight="1">
      <c r="A22" s="51">
        <v>14</v>
      </c>
      <c r="B22" s="107" t="s">
        <v>53</v>
      </c>
      <c r="C22" s="108" t="s">
        <v>247</v>
      </c>
      <c r="D22" s="109" t="s">
        <v>234</v>
      </c>
      <c r="E22" s="70">
        <f t="shared" si="0"/>
        <v>19</v>
      </c>
      <c r="F22" s="110">
        <v>1</v>
      </c>
      <c r="G22" s="110">
        <v>1</v>
      </c>
      <c r="H22" s="110">
        <v>1</v>
      </c>
      <c r="I22" s="110">
        <v>1</v>
      </c>
      <c r="J22" s="110">
        <v>0.5</v>
      </c>
      <c r="K22" s="110">
        <v>2.5</v>
      </c>
      <c r="L22" s="110">
        <v>2.5</v>
      </c>
      <c r="M22" s="110">
        <v>2.5</v>
      </c>
      <c r="N22" s="110">
        <v>2.5</v>
      </c>
      <c r="O22" s="110">
        <v>2.5</v>
      </c>
      <c r="P22" s="110">
        <v>2</v>
      </c>
      <c r="Q22" s="57">
        <f t="shared" si="1"/>
        <v>7</v>
      </c>
      <c r="R22" s="57">
        <f t="shared" si="2"/>
        <v>4</v>
      </c>
      <c r="S22" s="57">
        <f t="shared" si="3"/>
        <v>2</v>
      </c>
      <c r="T22" s="57">
        <f t="shared" si="4"/>
        <v>6</v>
      </c>
      <c r="U22" s="57">
        <v>0</v>
      </c>
      <c r="V22" s="57">
        <f t="shared" si="5"/>
        <v>19</v>
      </c>
      <c r="W22" s="87"/>
      <c r="X22" s="87"/>
      <c r="Y22" s="87"/>
      <c r="Z22" s="87"/>
    </row>
    <row r="23" spans="1:26" ht="18" customHeight="1">
      <c r="A23" s="51">
        <v>15</v>
      </c>
      <c r="B23" s="107" t="s">
        <v>54</v>
      </c>
      <c r="C23" s="108" t="s">
        <v>248</v>
      </c>
      <c r="D23" s="109" t="s">
        <v>234</v>
      </c>
      <c r="E23" s="70">
        <f t="shared" si="0"/>
        <v>15</v>
      </c>
      <c r="F23" s="110">
        <v>1</v>
      </c>
      <c r="G23" s="110">
        <v>1</v>
      </c>
      <c r="H23" s="110">
        <v>1</v>
      </c>
      <c r="I23" s="110">
        <v>0.5</v>
      </c>
      <c r="J23" s="110">
        <v>0.5</v>
      </c>
      <c r="K23" s="110">
        <v>2.5</v>
      </c>
      <c r="L23" s="110">
        <v>2.5</v>
      </c>
      <c r="M23" s="110">
        <v>2.5</v>
      </c>
      <c r="N23" s="110">
        <v>1.5</v>
      </c>
      <c r="O23" s="110">
        <v>0</v>
      </c>
      <c r="P23" s="110">
        <v>2</v>
      </c>
      <c r="Q23" s="57">
        <f t="shared" si="1"/>
        <v>4</v>
      </c>
      <c r="R23" s="57">
        <f t="shared" si="2"/>
        <v>4</v>
      </c>
      <c r="S23" s="57">
        <f t="shared" si="3"/>
        <v>2</v>
      </c>
      <c r="T23" s="57">
        <f t="shared" si="4"/>
        <v>5</v>
      </c>
      <c r="U23" s="57">
        <v>0</v>
      </c>
      <c r="V23" s="57">
        <f t="shared" si="5"/>
        <v>15</v>
      </c>
      <c r="W23" s="87"/>
      <c r="X23" s="87"/>
      <c r="Y23" s="87"/>
      <c r="Z23" s="87"/>
    </row>
    <row r="24" spans="1:26" ht="18" customHeight="1">
      <c r="A24" s="51">
        <v>16</v>
      </c>
      <c r="B24" s="107" t="s">
        <v>55</v>
      </c>
      <c r="C24" s="108" t="s">
        <v>249</v>
      </c>
      <c r="D24" s="109" t="s">
        <v>234</v>
      </c>
      <c r="E24" s="70">
        <f t="shared" si="0"/>
        <v>9.5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2.5</v>
      </c>
      <c r="L24" s="110">
        <v>2.5</v>
      </c>
      <c r="M24" s="110">
        <v>2.5</v>
      </c>
      <c r="N24" s="110">
        <v>2</v>
      </c>
      <c r="O24" s="110">
        <v>0</v>
      </c>
      <c r="P24" s="110">
        <v>0</v>
      </c>
      <c r="Q24" s="57">
        <f t="shared" si="1"/>
        <v>2.5</v>
      </c>
      <c r="R24" s="57">
        <f t="shared" si="2"/>
        <v>2.5</v>
      </c>
      <c r="S24" s="57">
        <f t="shared" si="3"/>
        <v>0</v>
      </c>
      <c r="T24" s="57">
        <f t="shared" si="4"/>
        <v>4.5</v>
      </c>
      <c r="U24" s="57">
        <v>0</v>
      </c>
      <c r="V24" s="57">
        <f t="shared" si="5"/>
        <v>9.5</v>
      </c>
      <c r="W24" s="87"/>
      <c r="X24" s="87"/>
      <c r="Y24" s="87"/>
      <c r="Z24" s="87"/>
    </row>
    <row r="25" spans="1:26" ht="18" customHeight="1">
      <c r="A25" s="51">
        <v>17</v>
      </c>
      <c r="B25" s="107" t="s">
        <v>56</v>
      </c>
      <c r="C25" s="108" t="s">
        <v>250</v>
      </c>
      <c r="D25" s="109" t="s">
        <v>234</v>
      </c>
      <c r="E25" s="70">
        <f t="shared" si="0"/>
        <v>16</v>
      </c>
      <c r="F25" s="110">
        <v>0.5</v>
      </c>
      <c r="G25" s="110">
        <v>1</v>
      </c>
      <c r="H25" s="110">
        <v>0</v>
      </c>
      <c r="I25" s="110">
        <v>0.5</v>
      </c>
      <c r="J25" s="110">
        <v>0.5</v>
      </c>
      <c r="K25" s="110">
        <v>2.5</v>
      </c>
      <c r="L25" s="110">
        <v>2.5</v>
      </c>
      <c r="M25" s="110">
        <v>2</v>
      </c>
      <c r="N25" s="110">
        <v>2</v>
      </c>
      <c r="O25" s="110">
        <v>2.5</v>
      </c>
      <c r="P25" s="110">
        <v>2</v>
      </c>
      <c r="Q25" s="57">
        <f t="shared" si="1"/>
        <v>5.5</v>
      </c>
      <c r="R25" s="57">
        <f t="shared" si="2"/>
        <v>4</v>
      </c>
      <c r="S25" s="57">
        <f t="shared" si="3"/>
        <v>2</v>
      </c>
      <c r="T25" s="57">
        <f t="shared" si="4"/>
        <v>4.5</v>
      </c>
      <c r="U25" s="57">
        <v>0</v>
      </c>
      <c r="V25" s="57">
        <f t="shared" si="5"/>
        <v>16</v>
      </c>
      <c r="W25" s="87"/>
      <c r="X25" s="87"/>
      <c r="Y25" s="87"/>
      <c r="Z25" s="87"/>
    </row>
    <row r="26" spans="1:26" ht="18" customHeight="1">
      <c r="A26" s="51">
        <v>18</v>
      </c>
      <c r="B26" s="107" t="s">
        <v>57</v>
      </c>
      <c r="C26" s="108" t="s">
        <v>251</v>
      </c>
      <c r="D26" s="109" t="s">
        <v>234</v>
      </c>
      <c r="E26" s="70">
        <f t="shared" si="0"/>
        <v>19.5</v>
      </c>
      <c r="F26" s="110">
        <v>1</v>
      </c>
      <c r="G26" s="110">
        <v>1</v>
      </c>
      <c r="H26" s="110">
        <v>1</v>
      </c>
      <c r="I26" s="110">
        <v>1</v>
      </c>
      <c r="J26" s="110">
        <v>1</v>
      </c>
      <c r="K26" s="110">
        <v>2.5</v>
      </c>
      <c r="L26" s="110">
        <v>2.5</v>
      </c>
      <c r="M26" s="110">
        <v>2.5</v>
      </c>
      <c r="N26" s="110">
        <v>2.5</v>
      </c>
      <c r="O26" s="110">
        <v>2.5</v>
      </c>
      <c r="P26" s="110">
        <v>2</v>
      </c>
      <c r="Q26" s="57">
        <f t="shared" si="1"/>
        <v>7</v>
      </c>
      <c r="R26" s="57">
        <f t="shared" si="2"/>
        <v>4.5</v>
      </c>
      <c r="S26" s="57">
        <f t="shared" si="3"/>
        <v>2</v>
      </c>
      <c r="T26" s="57">
        <f t="shared" si="4"/>
        <v>6</v>
      </c>
      <c r="U26" s="57">
        <v>0</v>
      </c>
      <c r="V26" s="57">
        <f t="shared" si="5"/>
        <v>19.5</v>
      </c>
      <c r="W26" s="87"/>
      <c r="X26" s="87"/>
      <c r="Y26" s="87"/>
      <c r="Z26" s="87"/>
    </row>
    <row r="27" spans="1:26" ht="18" customHeight="1">
      <c r="A27" s="51">
        <v>19</v>
      </c>
      <c r="B27" s="107" t="s">
        <v>58</v>
      </c>
      <c r="C27" s="108" t="s">
        <v>252</v>
      </c>
      <c r="D27" s="109" t="s">
        <v>234</v>
      </c>
      <c r="E27" s="70">
        <f t="shared" si="0"/>
        <v>18</v>
      </c>
      <c r="F27" s="110">
        <v>1</v>
      </c>
      <c r="G27" s="110">
        <v>1</v>
      </c>
      <c r="H27" s="110">
        <v>1</v>
      </c>
      <c r="I27" s="110">
        <v>0.5</v>
      </c>
      <c r="J27" s="110">
        <v>0.5</v>
      </c>
      <c r="K27" s="110">
        <v>2.5</v>
      </c>
      <c r="L27" s="110">
        <v>2.5</v>
      </c>
      <c r="M27" s="110">
        <v>2.5</v>
      </c>
      <c r="N27" s="110">
        <v>2</v>
      </c>
      <c r="O27" s="110">
        <v>2.5</v>
      </c>
      <c r="P27" s="110">
        <v>2</v>
      </c>
      <c r="Q27" s="57">
        <f t="shared" si="1"/>
        <v>6.5</v>
      </c>
      <c r="R27" s="57">
        <f t="shared" si="2"/>
        <v>4</v>
      </c>
      <c r="S27" s="57">
        <f t="shared" si="3"/>
        <v>2</v>
      </c>
      <c r="T27" s="57">
        <f t="shared" si="4"/>
        <v>5.5</v>
      </c>
      <c r="U27" s="57">
        <v>0</v>
      </c>
      <c r="V27" s="57">
        <f t="shared" si="5"/>
        <v>18</v>
      </c>
      <c r="W27" s="87"/>
      <c r="X27" s="87"/>
      <c r="Y27" s="87"/>
      <c r="Z27" s="87"/>
    </row>
    <row r="28" spans="1:26" ht="18" customHeight="1">
      <c r="A28" s="51">
        <v>20</v>
      </c>
      <c r="B28" s="107" t="s">
        <v>59</v>
      </c>
      <c r="C28" s="108" t="s">
        <v>253</v>
      </c>
      <c r="D28" s="109" t="s">
        <v>234</v>
      </c>
      <c r="E28" s="70">
        <f t="shared" si="0"/>
        <v>6.5</v>
      </c>
      <c r="F28" s="110">
        <v>0.5</v>
      </c>
      <c r="G28" s="110">
        <v>0</v>
      </c>
      <c r="H28" s="110">
        <v>0</v>
      </c>
      <c r="I28" s="110">
        <v>0</v>
      </c>
      <c r="J28" s="110">
        <v>0.5</v>
      </c>
      <c r="K28" s="110">
        <v>1</v>
      </c>
      <c r="L28" s="110">
        <v>2</v>
      </c>
      <c r="M28" s="110">
        <v>2.5</v>
      </c>
      <c r="N28" s="110">
        <v>0</v>
      </c>
      <c r="O28" s="110">
        <v>0</v>
      </c>
      <c r="P28" s="110">
        <v>0</v>
      </c>
      <c r="Q28" s="57">
        <f t="shared" si="1"/>
        <v>3</v>
      </c>
      <c r="R28" s="57">
        <f t="shared" si="2"/>
        <v>1.5</v>
      </c>
      <c r="S28" s="57">
        <f t="shared" si="3"/>
        <v>0</v>
      </c>
      <c r="T28" s="57">
        <f t="shared" si="4"/>
        <v>2</v>
      </c>
      <c r="U28" s="57">
        <v>0</v>
      </c>
      <c r="V28" s="57">
        <f t="shared" si="5"/>
        <v>6.5</v>
      </c>
      <c r="W28" s="87"/>
      <c r="X28" s="87"/>
      <c r="Y28" s="87"/>
      <c r="Z28" s="87"/>
    </row>
    <row r="29" spans="1:26" ht="18" customHeight="1">
      <c r="A29" s="51">
        <v>21</v>
      </c>
      <c r="B29" s="107" t="s">
        <v>60</v>
      </c>
      <c r="C29" s="108" t="s">
        <v>254</v>
      </c>
      <c r="D29" s="109" t="s">
        <v>234</v>
      </c>
      <c r="E29" s="70">
        <f t="shared" si="0"/>
        <v>15</v>
      </c>
      <c r="F29" s="110">
        <v>1</v>
      </c>
      <c r="G29" s="110">
        <v>1</v>
      </c>
      <c r="H29" s="110">
        <v>1</v>
      </c>
      <c r="I29" s="110">
        <v>0.5</v>
      </c>
      <c r="J29" s="110">
        <v>0.5</v>
      </c>
      <c r="K29" s="110">
        <v>2.5</v>
      </c>
      <c r="L29" s="110">
        <v>2.5</v>
      </c>
      <c r="M29" s="110">
        <v>2</v>
      </c>
      <c r="N29" s="110">
        <v>2</v>
      </c>
      <c r="O29" s="110">
        <v>0</v>
      </c>
      <c r="P29" s="110">
        <v>2</v>
      </c>
      <c r="Q29" s="57">
        <f t="shared" si="1"/>
        <v>3.5</v>
      </c>
      <c r="R29" s="57">
        <f t="shared" si="2"/>
        <v>4</v>
      </c>
      <c r="S29" s="57">
        <f t="shared" si="3"/>
        <v>2</v>
      </c>
      <c r="T29" s="57">
        <f t="shared" si="4"/>
        <v>5.5</v>
      </c>
      <c r="U29" s="57">
        <v>0</v>
      </c>
      <c r="V29" s="57">
        <f t="shared" si="5"/>
        <v>15</v>
      </c>
      <c r="W29" s="87"/>
      <c r="X29" s="87"/>
      <c r="Y29" s="87"/>
      <c r="Z29" s="87"/>
    </row>
    <row r="30" spans="1:26" ht="18" customHeight="1">
      <c r="A30" s="51">
        <v>22</v>
      </c>
      <c r="B30" s="107" t="s">
        <v>61</v>
      </c>
      <c r="C30" s="108" t="s">
        <v>255</v>
      </c>
      <c r="D30" s="109" t="s">
        <v>234</v>
      </c>
      <c r="E30" s="70">
        <f t="shared" si="0"/>
        <v>16.5</v>
      </c>
      <c r="F30" s="110">
        <v>0</v>
      </c>
      <c r="G30" s="110">
        <v>1</v>
      </c>
      <c r="H30" s="110">
        <v>1</v>
      </c>
      <c r="I30" s="110">
        <v>0</v>
      </c>
      <c r="J30" s="110">
        <v>0.5</v>
      </c>
      <c r="K30" s="110">
        <v>2.5</v>
      </c>
      <c r="L30" s="110">
        <v>2.5</v>
      </c>
      <c r="M30" s="110">
        <v>2.5</v>
      </c>
      <c r="N30" s="110">
        <v>2</v>
      </c>
      <c r="O30" s="110">
        <v>2.5</v>
      </c>
      <c r="P30" s="110">
        <v>2</v>
      </c>
      <c r="Q30" s="57">
        <f t="shared" si="1"/>
        <v>5</v>
      </c>
      <c r="R30" s="57">
        <f t="shared" si="2"/>
        <v>4</v>
      </c>
      <c r="S30" s="57">
        <f t="shared" si="3"/>
        <v>2</v>
      </c>
      <c r="T30" s="57">
        <f t="shared" si="4"/>
        <v>5.5</v>
      </c>
      <c r="U30" s="57">
        <v>0</v>
      </c>
      <c r="V30" s="57">
        <f t="shared" si="5"/>
        <v>16.5</v>
      </c>
      <c r="W30" s="87"/>
      <c r="X30" s="87"/>
      <c r="Y30" s="87"/>
      <c r="Z30" s="87"/>
    </row>
    <row r="31" spans="1:26" ht="18" customHeight="1">
      <c r="A31" s="51">
        <v>23</v>
      </c>
      <c r="B31" s="107" t="s">
        <v>62</v>
      </c>
      <c r="C31" s="108" t="s">
        <v>256</v>
      </c>
      <c r="D31" s="109" t="s">
        <v>234</v>
      </c>
      <c r="E31" s="70">
        <f t="shared" si="0"/>
        <v>11.5</v>
      </c>
      <c r="F31" s="110">
        <v>0</v>
      </c>
      <c r="G31" s="110">
        <v>1</v>
      </c>
      <c r="H31" s="110">
        <v>0</v>
      </c>
      <c r="I31" s="110">
        <v>0</v>
      </c>
      <c r="J31" s="110">
        <v>0.5</v>
      </c>
      <c r="K31" s="110">
        <v>2.5</v>
      </c>
      <c r="L31" s="110">
        <v>2</v>
      </c>
      <c r="M31" s="110">
        <v>2.5</v>
      </c>
      <c r="N31" s="110">
        <v>2</v>
      </c>
      <c r="O31" s="110">
        <v>0</v>
      </c>
      <c r="P31" s="110">
        <v>1</v>
      </c>
      <c r="Q31" s="57">
        <f t="shared" si="1"/>
        <v>2.5</v>
      </c>
      <c r="R31" s="57">
        <f t="shared" si="2"/>
        <v>4</v>
      </c>
      <c r="S31" s="57">
        <f t="shared" si="3"/>
        <v>1</v>
      </c>
      <c r="T31" s="57">
        <f t="shared" si="4"/>
        <v>4</v>
      </c>
      <c r="U31" s="57">
        <v>0</v>
      </c>
      <c r="V31" s="57">
        <f t="shared" si="5"/>
        <v>11.5</v>
      </c>
      <c r="W31" s="87"/>
      <c r="X31" s="87"/>
      <c r="Y31" s="87"/>
      <c r="Z31" s="87"/>
    </row>
    <row r="32" spans="1:26" ht="18" customHeight="1">
      <c r="A32" s="51">
        <v>24</v>
      </c>
      <c r="B32" s="107" t="s">
        <v>63</v>
      </c>
      <c r="C32" s="108" t="s">
        <v>257</v>
      </c>
      <c r="D32" s="109" t="s">
        <v>234</v>
      </c>
      <c r="E32" s="70">
        <f t="shared" si="0"/>
        <v>14</v>
      </c>
      <c r="F32" s="110">
        <v>0.5</v>
      </c>
      <c r="G32" s="110">
        <v>0.5</v>
      </c>
      <c r="H32" s="110">
        <v>0.5</v>
      </c>
      <c r="I32" s="110">
        <v>0</v>
      </c>
      <c r="J32" s="110">
        <v>0.5</v>
      </c>
      <c r="K32" s="110">
        <v>2.5</v>
      </c>
      <c r="L32" s="110">
        <v>2</v>
      </c>
      <c r="M32" s="110">
        <v>2.5</v>
      </c>
      <c r="N32" s="110">
        <v>2</v>
      </c>
      <c r="O32" s="110">
        <v>2.5</v>
      </c>
      <c r="P32" s="110">
        <v>0.5</v>
      </c>
      <c r="Q32" s="57">
        <f t="shared" si="1"/>
        <v>5.5</v>
      </c>
      <c r="R32" s="57">
        <f t="shared" si="2"/>
        <v>3.5</v>
      </c>
      <c r="S32" s="57">
        <f t="shared" si="3"/>
        <v>0.5</v>
      </c>
      <c r="T32" s="57">
        <f t="shared" si="4"/>
        <v>4.5</v>
      </c>
      <c r="U32" s="57">
        <v>0</v>
      </c>
      <c r="V32" s="57">
        <f t="shared" si="5"/>
        <v>14</v>
      </c>
      <c r="W32" s="87"/>
      <c r="X32" s="87"/>
      <c r="Y32" s="87"/>
      <c r="Z32" s="87"/>
    </row>
    <row r="33" spans="1:26" ht="18" customHeight="1">
      <c r="A33" s="51">
        <v>25</v>
      </c>
      <c r="B33" s="107" t="s">
        <v>64</v>
      </c>
      <c r="C33" s="108" t="s">
        <v>258</v>
      </c>
      <c r="D33" s="109" t="s">
        <v>234</v>
      </c>
      <c r="E33" s="70">
        <f t="shared" si="0"/>
        <v>19</v>
      </c>
      <c r="F33" s="110">
        <v>1</v>
      </c>
      <c r="G33" s="110">
        <v>1</v>
      </c>
      <c r="H33" s="110">
        <v>1</v>
      </c>
      <c r="I33" s="110">
        <v>1</v>
      </c>
      <c r="J33" s="110">
        <v>1</v>
      </c>
      <c r="K33" s="110">
        <v>2.5</v>
      </c>
      <c r="L33" s="110">
        <v>2.5</v>
      </c>
      <c r="M33" s="110">
        <v>2.5</v>
      </c>
      <c r="N33" s="110">
        <v>2</v>
      </c>
      <c r="O33" s="110">
        <v>2.5</v>
      </c>
      <c r="P33" s="110">
        <v>2</v>
      </c>
      <c r="Q33" s="57">
        <f t="shared" si="1"/>
        <v>7</v>
      </c>
      <c r="R33" s="57">
        <f t="shared" si="2"/>
        <v>4.5</v>
      </c>
      <c r="S33" s="57">
        <f t="shared" si="3"/>
        <v>2</v>
      </c>
      <c r="T33" s="57">
        <f t="shared" si="4"/>
        <v>5.5</v>
      </c>
      <c r="U33" s="57">
        <v>0</v>
      </c>
      <c r="V33" s="57">
        <f t="shared" si="5"/>
        <v>19</v>
      </c>
      <c r="W33" s="87"/>
      <c r="X33" s="87"/>
      <c r="Y33" s="87"/>
      <c r="Z33" s="87"/>
    </row>
    <row r="34" spans="1:26" ht="18" customHeight="1">
      <c r="A34" s="51">
        <v>26</v>
      </c>
      <c r="B34" s="107" t="s">
        <v>65</v>
      </c>
      <c r="C34" s="108" t="s">
        <v>259</v>
      </c>
      <c r="D34" s="109" t="s">
        <v>234</v>
      </c>
      <c r="E34" s="70">
        <f t="shared" si="0"/>
        <v>18</v>
      </c>
      <c r="F34" s="110">
        <v>0.5</v>
      </c>
      <c r="G34" s="110">
        <v>1</v>
      </c>
      <c r="H34" s="110">
        <v>1</v>
      </c>
      <c r="I34" s="110">
        <v>1</v>
      </c>
      <c r="J34" s="110">
        <v>0.5</v>
      </c>
      <c r="K34" s="110">
        <v>2.5</v>
      </c>
      <c r="L34" s="110">
        <v>2.5</v>
      </c>
      <c r="M34" s="110">
        <v>2.5</v>
      </c>
      <c r="N34" s="110">
        <v>2</v>
      </c>
      <c r="O34" s="110">
        <v>2.5</v>
      </c>
      <c r="P34" s="110">
        <v>2</v>
      </c>
      <c r="Q34" s="57">
        <f t="shared" si="1"/>
        <v>6.5</v>
      </c>
      <c r="R34" s="57">
        <f t="shared" si="2"/>
        <v>4</v>
      </c>
      <c r="S34" s="57">
        <f t="shared" si="3"/>
        <v>2</v>
      </c>
      <c r="T34" s="57">
        <f t="shared" si="4"/>
        <v>5.5</v>
      </c>
      <c r="U34" s="57">
        <v>0</v>
      </c>
      <c r="V34" s="57">
        <f t="shared" si="5"/>
        <v>18</v>
      </c>
      <c r="W34" s="87"/>
      <c r="X34" s="87"/>
      <c r="Y34" s="87"/>
      <c r="Z34" s="87"/>
    </row>
    <row r="35" spans="1:26" ht="18" customHeight="1">
      <c r="A35" s="51">
        <v>27</v>
      </c>
      <c r="B35" s="107" t="s">
        <v>66</v>
      </c>
      <c r="C35" s="108" t="s">
        <v>260</v>
      </c>
      <c r="D35" s="109" t="s">
        <v>234</v>
      </c>
      <c r="E35" s="70">
        <f t="shared" si="0"/>
        <v>11</v>
      </c>
      <c r="F35" s="110">
        <v>0.5</v>
      </c>
      <c r="G35" s="110">
        <v>0.5</v>
      </c>
      <c r="H35" s="110">
        <v>1</v>
      </c>
      <c r="I35" s="110">
        <v>0.5</v>
      </c>
      <c r="J35" s="110">
        <v>0.5</v>
      </c>
      <c r="K35" s="110">
        <v>2.5</v>
      </c>
      <c r="L35" s="110">
        <v>2</v>
      </c>
      <c r="M35" s="110">
        <v>2.5</v>
      </c>
      <c r="N35" s="110">
        <v>0.5</v>
      </c>
      <c r="O35" s="110">
        <v>0.5</v>
      </c>
      <c r="P35" s="110">
        <v>0</v>
      </c>
      <c r="Q35" s="57">
        <f t="shared" si="1"/>
        <v>4</v>
      </c>
      <c r="R35" s="57">
        <f t="shared" si="2"/>
        <v>3.5</v>
      </c>
      <c r="S35" s="57">
        <f t="shared" si="3"/>
        <v>0</v>
      </c>
      <c r="T35" s="57">
        <f t="shared" si="4"/>
        <v>3.5</v>
      </c>
      <c r="U35" s="57">
        <v>0</v>
      </c>
      <c r="V35" s="57">
        <f t="shared" si="5"/>
        <v>11</v>
      </c>
      <c r="W35" s="87"/>
      <c r="X35" s="87"/>
      <c r="Y35" s="87"/>
      <c r="Z35" s="87"/>
    </row>
    <row r="36" spans="1:26" ht="18" customHeight="1">
      <c r="A36" s="51">
        <v>28</v>
      </c>
      <c r="B36" s="107" t="s">
        <v>67</v>
      </c>
      <c r="C36" s="108" t="s">
        <v>261</v>
      </c>
      <c r="D36" s="109" t="s">
        <v>234</v>
      </c>
      <c r="E36" s="70">
        <f t="shared" si="0"/>
        <v>12.5</v>
      </c>
      <c r="F36" s="110">
        <v>1</v>
      </c>
      <c r="G36" s="110">
        <v>1</v>
      </c>
      <c r="H36" s="110">
        <v>0</v>
      </c>
      <c r="I36" s="110">
        <v>1</v>
      </c>
      <c r="J36" s="110">
        <v>0.5</v>
      </c>
      <c r="K36" s="110">
        <v>2</v>
      </c>
      <c r="L36" s="110">
        <v>2</v>
      </c>
      <c r="M36" s="110">
        <v>2.5</v>
      </c>
      <c r="N36" s="110">
        <v>0.5</v>
      </c>
      <c r="O36" s="110">
        <v>1</v>
      </c>
      <c r="P36" s="110">
        <v>1</v>
      </c>
      <c r="Q36" s="57">
        <f t="shared" si="1"/>
        <v>5.5</v>
      </c>
      <c r="R36" s="57">
        <f t="shared" si="2"/>
        <v>3.5</v>
      </c>
      <c r="S36" s="57">
        <f t="shared" si="3"/>
        <v>1</v>
      </c>
      <c r="T36" s="57">
        <f t="shared" si="4"/>
        <v>2.5</v>
      </c>
      <c r="U36" s="57">
        <v>0</v>
      </c>
      <c r="V36" s="57">
        <f t="shared" si="5"/>
        <v>12.5</v>
      </c>
      <c r="W36" s="87"/>
      <c r="X36" s="87"/>
      <c r="Y36" s="87"/>
      <c r="Z36" s="87"/>
    </row>
    <row r="37" spans="1:26" ht="18" customHeight="1">
      <c r="A37" s="51">
        <v>29</v>
      </c>
      <c r="B37" s="107" t="s">
        <v>68</v>
      </c>
      <c r="C37" s="108" t="s">
        <v>262</v>
      </c>
      <c r="D37" s="109" t="s">
        <v>234</v>
      </c>
      <c r="E37" s="70">
        <f t="shared" si="0"/>
        <v>18</v>
      </c>
      <c r="F37" s="110">
        <v>1</v>
      </c>
      <c r="G37" s="110">
        <v>1</v>
      </c>
      <c r="H37" s="110">
        <v>1</v>
      </c>
      <c r="I37" s="110">
        <v>1</v>
      </c>
      <c r="J37" s="110">
        <v>0.5</v>
      </c>
      <c r="K37" s="110">
        <v>2.5</v>
      </c>
      <c r="L37" s="110">
        <v>2.5</v>
      </c>
      <c r="M37" s="110">
        <v>2.5</v>
      </c>
      <c r="N37" s="110">
        <v>2</v>
      </c>
      <c r="O37" s="110">
        <v>2.5</v>
      </c>
      <c r="P37" s="110">
        <v>1.5</v>
      </c>
      <c r="Q37" s="57">
        <f t="shared" si="1"/>
        <v>7</v>
      </c>
      <c r="R37" s="57">
        <f t="shared" si="2"/>
        <v>4</v>
      </c>
      <c r="S37" s="57">
        <f t="shared" si="3"/>
        <v>1.5</v>
      </c>
      <c r="T37" s="57">
        <f t="shared" si="4"/>
        <v>5.5</v>
      </c>
      <c r="U37" s="57">
        <v>0</v>
      </c>
      <c r="V37" s="57">
        <f t="shared" si="5"/>
        <v>18</v>
      </c>
      <c r="W37" s="87"/>
      <c r="X37" s="87"/>
      <c r="Y37" s="87"/>
      <c r="Z37" s="87"/>
    </row>
    <row r="38" spans="1:26" ht="18" customHeight="1">
      <c r="A38" s="51">
        <v>30</v>
      </c>
      <c r="B38" s="107" t="s">
        <v>69</v>
      </c>
      <c r="C38" s="108" t="s">
        <v>263</v>
      </c>
      <c r="D38" s="109" t="s">
        <v>234</v>
      </c>
      <c r="E38" s="70">
        <f t="shared" si="0"/>
        <v>19</v>
      </c>
      <c r="F38" s="110">
        <v>1</v>
      </c>
      <c r="G38" s="110">
        <v>1</v>
      </c>
      <c r="H38" s="110">
        <v>0.5</v>
      </c>
      <c r="I38" s="110">
        <v>1</v>
      </c>
      <c r="J38" s="110">
        <v>0.5</v>
      </c>
      <c r="K38" s="110">
        <v>2.5</v>
      </c>
      <c r="L38" s="110">
        <v>2.5</v>
      </c>
      <c r="M38" s="110">
        <v>2.5</v>
      </c>
      <c r="N38" s="110">
        <v>2.5</v>
      </c>
      <c r="O38" s="110">
        <v>2.5</v>
      </c>
      <c r="P38" s="110">
        <v>2.5</v>
      </c>
      <c r="Q38" s="57">
        <f t="shared" si="1"/>
        <v>7</v>
      </c>
      <c r="R38" s="57">
        <f t="shared" si="2"/>
        <v>4</v>
      </c>
      <c r="S38" s="57">
        <f t="shared" si="3"/>
        <v>2.5</v>
      </c>
      <c r="T38" s="57">
        <f t="shared" si="4"/>
        <v>5.5</v>
      </c>
      <c r="U38" s="57">
        <v>0</v>
      </c>
      <c r="V38" s="57">
        <f t="shared" si="5"/>
        <v>19</v>
      </c>
      <c r="W38" s="87"/>
      <c r="X38" s="87"/>
      <c r="Y38" s="87"/>
      <c r="Z38" s="87"/>
    </row>
    <row r="39" spans="1:26" ht="18" customHeight="1">
      <c r="A39" s="51">
        <v>31</v>
      </c>
      <c r="B39" s="107" t="s">
        <v>70</v>
      </c>
      <c r="C39" s="108" t="s">
        <v>264</v>
      </c>
      <c r="D39" s="109" t="s">
        <v>234</v>
      </c>
      <c r="E39" s="70">
        <f t="shared" si="0"/>
        <v>16</v>
      </c>
      <c r="F39" s="110">
        <v>1</v>
      </c>
      <c r="G39" s="110">
        <v>1</v>
      </c>
      <c r="H39" s="110">
        <v>0.5</v>
      </c>
      <c r="I39" s="110">
        <v>1</v>
      </c>
      <c r="J39" s="110">
        <v>0.5</v>
      </c>
      <c r="K39" s="110">
        <v>2.5</v>
      </c>
      <c r="L39" s="110">
        <v>2.5</v>
      </c>
      <c r="M39" s="110">
        <v>2.5</v>
      </c>
      <c r="N39" s="110">
        <v>2.5</v>
      </c>
      <c r="O39" s="110">
        <v>0</v>
      </c>
      <c r="P39" s="110">
        <v>2</v>
      </c>
      <c r="Q39" s="57">
        <f t="shared" si="1"/>
        <v>4.5</v>
      </c>
      <c r="R39" s="57">
        <f t="shared" si="2"/>
        <v>4</v>
      </c>
      <c r="S39" s="57">
        <f t="shared" si="3"/>
        <v>2</v>
      </c>
      <c r="T39" s="57">
        <f t="shared" si="4"/>
        <v>5.5</v>
      </c>
      <c r="U39" s="57">
        <v>0</v>
      </c>
      <c r="V39" s="57">
        <f t="shared" si="5"/>
        <v>16</v>
      </c>
      <c r="W39" s="87"/>
      <c r="X39" s="87"/>
      <c r="Y39" s="87"/>
      <c r="Z39" s="87"/>
    </row>
    <row r="40" spans="1:26" ht="18" customHeight="1">
      <c r="A40" s="51">
        <v>32</v>
      </c>
      <c r="B40" s="107" t="s">
        <v>71</v>
      </c>
      <c r="C40" s="108" t="s">
        <v>265</v>
      </c>
      <c r="D40" s="109" t="s">
        <v>234</v>
      </c>
      <c r="E40" s="70">
        <f t="shared" si="0"/>
        <v>16.5</v>
      </c>
      <c r="F40" s="110">
        <v>0.5</v>
      </c>
      <c r="G40" s="110">
        <v>1</v>
      </c>
      <c r="H40" s="110">
        <v>0.5</v>
      </c>
      <c r="I40" s="110">
        <v>0</v>
      </c>
      <c r="J40" s="110">
        <v>0.5</v>
      </c>
      <c r="K40" s="110">
        <v>2</v>
      </c>
      <c r="L40" s="110">
        <v>2.5</v>
      </c>
      <c r="M40" s="110">
        <v>2.5</v>
      </c>
      <c r="N40" s="110">
        <v>2.5</v>
      </c>
      <c r="O40" s="110">
        <v>2.5</v>
      </c>
      <c r="P40" s="110">
        <v>2</v>
      </c>
      <c r="Q40" s="57">
        <f t="shared" si="1"/>
        <v>5.5</v>
      </c>
      <c r="R40" s="57">
        <f t="shared" si="2"/>
        <v>3.5</v>
      </c>
      <c r="S40" s="57">
        <f t="shared" si="3"/>
        <v>2</v>
      </c>
      <c r="T40" s="57">
        <f t="shared" si="4"/>
        <v>5.5</v>
      </c>
      <c r="U40" s="57">
        <v>0</v>
      </c>
      <c r="V40" s="57">
        <f t="shared" si="5"/>
        <v>16.5</v>
      </c>
      <c r="W40" s="87"/>
      <c r="X40" s="87"/>
      <c r="Y40" s="87"/>
      <c r="Z40" s="87"/>
    </row>
    <row r="41" spans="1:26" ht="18" customHeight="1">
      <c r="A41" s="51">
        <v>33</v>
      </c>
      <c r="B41" s="107" t="s">
        <v>72</v>
      </c>
      <c r="C41" s="108" t="s">
        <v>266</v>
      </c>
      <c r="D41" s="109" t="s">
        <v>234</v>
      </c>
      <c r="E41" s="70">
        <f t="shared" si="0"/>
        <v>18.5</v>
      </c>
      <c r="F41" s="110">
        <v>1</v>
      </c>
      <c r="G41" s="110">
        <v>1</v>
      </c>
      <c r="H41" s="110">
        <v>1</v>
      </c>
      <c r="I41" s="110">
        <v>0.5</v>
      </c>
      <c r="J41" s="110">
        <v>1</v>
      </c>
      <c r="K41" s="110">
        <v>2.5</v>
      </c>
      <c r="L41" s="110">
        <v>2.5</v>
      </c>
      <c r="M41" s="110">
        <v>2.5</v>
      </c>
      <c r="N41" s="110">
        <v>2</v>
      </c>
      <c r="O41" s="110">
        <v>2.5</v>
      </c>
      <c r="P41" s="110">
        <v>2</v>
      </c>
      <c r="Q41" s="57">
        <f t="shared" si="1"/>
        <v>6.5</v>
      </c>
      <c r="R41" s="57">
        <f t="shared" si="2"/>
        <v>4.5</v>
      </c>
      <c r="S41" s="57">
        <f t="shared" si="3"/>
        <v>2</v>
      </c>
      <c r="T41" s="57">
        <f t="shared" si="4"/>
        <v>5.5</v>
      </c>
      <c r="U41" s="57">
        <v>0</v>
      </c>
      <c r="V41" s="57">
        <f t="shared" si="5"/>
        <v>18.5</v>
      </c>
      <c r="W41" s="87"/>
      <c r="X41" s="87"/>
      <c r="Y41" s="87"/>
      <c r="Z41" s="87"/>
    </row>
    <row r="42" spans="1:26" ht="18" customHeight="1">
      <c r="A42" s="51">
        <v>34</v>
      </c>
      <c r="B42" s="107" t="s">
        <v>73</v>
      </c>
      <c r="C42" s="108" t="s">
        <v>267</v>
      </c>
      <c r="D42" s="109" t="s">
        <v>234</v>
      </c>
      <c r="E42" s="70">
        <f t="shared" si="0"/>
        <v>14.5</v>
      </c>
      <c r="F42" s="110">
        <v>1</v>
      </c>
      <c r="G42" s="110">
        <v>1</v>
      </c>
      <c r="H42" s="110">
        <v>0.5</v>
      </c>
      <c r="I42" s="110">
        <v>0</v>
      </c>
      <c r="J42" s="110">
        <v>1</v>
      </c>
      <c r="K42" s="110">
        <v>2.5</v>
      </c>
      <c r="L42" s="110">
        <v>2</v>
      </c>
      <c r="M42" s="110">
        <v>2.5</v>
      </c>
      <c r="N42" s="110">
        <v>2</v>
      </c>
      <c r="O42" s="110">
        <v>0</v>
      </c>
      <c r="P42" s="110">
        <v>2</v>
      </c>
      <c r="Q42" s="57">
        <f t="shared" si="1"/>
        <v>3.5</v>
      </c>
      <c r="R42" s="57">
        <f t="shared" si="2"/>
        <v>4.5</v>
      </c>
      <c r="S42" s="57">
        <f t="shared" si="3"/>
        <v>2</v>
      </c>
      <c r="T42" s="57">
        <f t="shared" si="4"/>
        <v>4.5</v>
      </c>
      <c r="U42" s="57">
        <v>0</v>
      </c>
      <c r="V42" s="57">
        <f t="shared" si="5"/>
        <v>14.5</v>
      </c>
      <c r="W42" s="87"/>
      <c r="X42" s="87"/>
      <c r="Y42" s="87"/>
      <c r="Z42" s="87"/>
    </row>
    <row r="43" spans="1:26" ht="18" customHeight="1">
      <c r="A43" s="51">
        <v>35</v>
      </c>
      <c r="B43" s="107" t="s">
        <v>74</v>
      </c>
      <c r="C43" s="108" t="s">
        <v>268</v>
      </c>
      <c r="D43" s="109" t="s">
        <v>234</v>
      </c>
      <c r="E43" s="70">
        <f t="shared" si="0"/>
        <v>19</v>
      </c>
      <c r="F43" s="110">
        <v>1</v>
      </c>
      <c r="G43" s="110">
        <v>1</v>
      </c>
      <c r="H43" s="110">
        <v>1</v>
      </c>
      <c r="I43" s="110">
        <v>1</v>
      </c>
      <c r="J43" s="110">
        <v>0.5</v>
      </c>
      <c r="K43" s="110">
        <v>2.5</v>
      </c>
      <c r="L43" s="110">
        <v>2.5</v>
      </c>
      <c r="M43" s="110">
        <v>2.5</v>
      </c>
      <c r="N43" s="110">
        <v>2.5</v>
      </c>
      <c r="O43" s="110">
        <v>2.5</v>
      </c>
      <c r="P43" s="110">
        <v>2</v>
      </c>
      <c r="Q43" s="57">
        <f t="shared" si="1"/>
        <v>7</v>
      </c>
      <c r="R43" s="57">
        <f t="shared" si="2"/>
        <v>4</v>
      </c>
      <c r="S43" s="57">
        <f t="shared" si="3"/>
        <v>2</v>
      </c>
      <c r="T43" s="57">
        <f t="shared" si="4"/>
        <v>6</v>
      </c>
      <c r="U43" s="57">
        <v>0</v>
      </c>
      <c r="V43" s="57">
        <f t="shared" si="5"/>
        <v>19</v>
      </c>
      <c r="W43" s="87"/>
      <c r="X43" s="87"/>
      <c r="Y43" s="87"/>
      <c r="Z43" s="87"/>
    </row>
    <row r="44" spans="1:26" ht="18" customHeight="1">
      <c r="A44" s="51">
        <v>36</v>
      </c>
      <c r="B44" s="107" t="s">
        <v>75</v>
      </c>
      <c r="C44" s="108" t="s">
        <v>269</v>
      </c>
      <c r="D44" s="109" t="s">
        <v>234</v>
      </c>
      <c r="E44" s="70">
        <f t="shared" si="0"/>
        <v>11.5</v>
      </c>
      <c r="F44" s="110">
        <v>0.5</v>
      </c>
      <c r="G44" s="110">
        <v>1</v>
      </c>
      <c r="H44" s="110">
        <v>0</v>
      </c>
      <c r="I44" s="110">
        <v>0.5</v>
      </c>
      <c r="J44" s="110">
        <v>0.5</v>
      </c>
      <c r="K44" s="110">
        <v>2.5</v>
      </c>
      <c r="L44" s="110">
        <v>2.5</v>
      </c>
      <c r="M44" s="110">
        <v>1.5</v>
      </c>
      <c r="N44" s="110">
        <v>1.5</v>
      </c>
      <c r="O44" s="110">
        <v>1</v>
      </c>
      <c r="P44" s="110">
        <v>0</v>
      </c>
      <c r="Q44" s="57">
        <f t="shared" si="1"/>
        <v>3.5</v>
      </c>
      <c r="R44" s="57">
        <f t="shared" si="2"/>
        <v>4</v>
      </c>
      <c r="S44" s="57">
        <f t="shared" si="3"/>
        <v>0</v>
      </c>
      <c r="T44" s="57">
        <f t="shared" si="4"/>
        <v>4</v>
      </c>
      <c r="U44" s="57">
        <v>0</v>
      </c>
      <c r="V44" s="57">
        <f t="shared" si="5"/>
        <v>11.5</v>
      </c>
      <c r="W44" s="87"/>
      <c r="X44" s="87"/>
      <c r="Y44" s="87"/>
      <c r="Z44" s="87"/>
    </row>
    <row r="45" spans="1:26" ht="18" customHeight="1">
      <c r="A45" s="51">
        <v>37</v>
      </c>
      <c r="B45" s="107" t="s">
        <v>76</v>
      </c>
      <c r="C45" s="108" t="s">
        <v>270</v>
      </c>
      <c r="D45" s="109" t="s">
        <v>234</v>
      </c>
      <c r="E45" s="70">
        <f t="shared" si="0"/>
        <v>8.5</v>
      </c>
      <c r="F45" s="110">
        <v>1</v>
      </c>
      <c r="G45" s="110">
        <v>0</v>
      </c>
      <c r="H45" s="110">
        <v>0</v>
      </c>
      <c r="I45" s="110">
        <v>0</v>
      </c>
      <c r="J45" s="110">
        <v>0</v>
      </c>
      <c r="K45" s="110">
        <v>2.5</v>
      </c>
      <c r="L45" s="110">
        <v>1.5</v>
      </c>
      <c r="M45" s="110">
        <v>1.5</v>
      </c>
      <c r="N45" s="110">
        <v>2</v>
      </c>
      <c r="O45" s="110">
        <v>0</v>
      </c>
      <c r="P45" s="110">
        <v>0</v>
      </c>
      <c r="Q45" s="57">
        <f t="shared" si="1"/>
        <v>2.5</v>
      </c>
      <c r="R45" s="57">
        <f t="shared" si="2"/>
        <v>2.5</v>
      </c>
      <c r="S45" s="57">
        <f t="shared" si="3"/>
        <v>0</v>
      </c>
      <c r="T45" s="57">
        <f t="shared" si="4"/>
        <v>3.5</v>
      </c>
      <c r="U45" s="57">
        <v>0</v>
      </c>
      <c r="V45" s="57">
        <f t="shared" si="5"/>
        <v>8.5</v>
      </c>
      <c r="W45" s="87"/>
      <c r="X45" s="87"/>
      <c r="Y45" s="87"/>
      <c r="Z45" s="87"/>
    </row>
    <row r="46" spans="1:26" ht="18" customHeight="1">
      <c r="A46" s="51">
        <v>38</v>
      </c>
      <c r="B46" s="107" t="s">
        <v>77</v>
      </c>
      <c r="C46" s="108" t="s">
        <v>271</v>
      </c>
      <c r="D46" s="109" t="s">
        <v>234</v>
      </c>
      <c r="E46" s="70">
        <f t="shared" si="0"/>
        <v>18</v>
      </c>
      <c r="F46" s="110">
        <v>0.5</v>
      </c>
      <c r="G46" s="110">
        <v>1</v>
      </c>
      <c r="H46" s="110">
        <v>1</v>
      </c>
      <c r="I46" s="110">
        <v>1</v>
      </c>
      <c r="J46" s="110">
        <v>1</v>
      </c>
      <c r="K46" s="110">
        <v>2.5</v>
      </c>
      <c r="L46" s="110">
        <v>2</v>
      </c>
      <c r="M46" s="110">
        <v>2.5</v>
      </c>
      <c r="N46" s="110">
        <v>2</v>
      </c>
      <c r="O46" s="110">
        <v>2.5</v>
      </c>
      <c r="P46" s="110">
        <v>2</v>
      </c>
      <c r="Q46" s="57">
        <f t="shared" si="1"/>
        <v>6.5</v>
      </c>
      <c r="R46" s="57">
        <f t="shared" si="2"/>
        <v>4.5</v>
      </c>
      <c r="S46" s="57">
        <f t="shared" si="3"/>
        <v>2</v>
      </c>
      <c r="T46" s="57">
        <f t="shared" si="4"/>
        <v>5</v>
      </c>
      <c r="U46" s="57">
        <v>0</v>
      </c>
      <c r="V46" s="57">
        <f t="shared" si="5"/>
        <v>18</v>
      </c>
      <c r="W46" s="87"/>
      <c r="X46" s="87"/>
      <c r="Y46" s="87"/>
      <c r="Z46" s="87"/>
    </row>
    <row r="47" spans="1:26" ht="18" customHeight="1">
      <c r="A47" s="51">
        <v>39</v>
      </c>
      <c r="B47" s="107" t="s">
        <v>78</v>
      </c>
      <c r="C47" s="108" t="s">
        <v>272</v>
      </c>
      <c r="D47" s="109" t="s">
        <v>234</v>
      </c>
      <c r="E47" s="70">
        <f t="shared" si="0"/>
        <v>2.5</v>
      </c>
      <c r="F47" s="110">
        <v>1</v>
      </c>
      <c r="G47" s="110">
        <v>0.5</v>
      </c>
      <c r="H47" s="110">
        <v>0.5</v>
      </c>
      <c r="I47" s="110">
        <v>0</v>
      </c>
      <c r="J47" s="110">
        <v>0</v>
      </c>
      <c r="K47" s="110">
        <v>0</v>
      </c>
      <c r="L47" s="110">
        <v>0</v>
      </c>
      <c r="M47" s="110">
        <v>0</v>
      </c>
      <c r="N47" s="110">
        <v>0.5</v>
      </c>
      <c r="O47" s="110">
        <v>0</v>
      </c>
      <c r="P47" s="110">
        <v>0</v>
      </c>
      <c r="Q47" s="57">
        <f t="shared" si="1"/>
        <v>1</v>
      </c>
      <c r="R47" s="57">
        <f t="shared" si="2"/>
        <v>0.5</v>
      </c>
      <c r="S47" s="57">
        <f t="shared" si="3"/>
        <v>0</v>
      </c>
      <c r="T47" s="57">
        <f t="shared" si="4"/>
        <v>1</v>
      </c>
      <c r="U47" s="57">
        <v>0</v>
      </c>
      <c r="V47" s="57">
        <f t="shared" si="5"/>
        <v>2.5</v>
      </c>
      <c r="W47" s="87"/>
      <c r="X47" s="87"/>
      <c r="Y47" s="87"/>
      <c r="Z47" s="87"/>
    </row>
    <row r="48" spans="1:26" ht="18" customHeight="1">
      <c r="A48" s="51">
        <v>40</v>
      </c>
      <c r="B48" s="107" t="s">
        <v>79</v>
      </c>
      <c r="C48" s="108" t="s">
        <v>273</v>
      </c>
      <c r="D48" s="109" t="s">
        <v>234</v>
      </c>
      <c r="E48" s="70">
        <f t="shared" si="0"/>
        <v>12.5</v>
      </c>
      <c r="F48" s="110">
        <v>0</v>
      </c>
      <c r="G48" s="110">
        <v>1</v>
      </c>
      <c r="H48" s="110">
        <v>1</v>
      </c>
      <c r="I48" s="110">
        <v>0.5</v>
      </c>
      <c r="J48" s="110">
        <v>0.5</v>
      </c>
      <c r="K48" s="110">
        <v>2.5</v>
      </c>
      <c r="L48" s="110">
        <v>2.5</v>
      </c>
      <c r="M48" s="110">
        <v>2.5</v>
      </c>
      <c r="N48" s="110">
        <v>2</v>
      </c>
      <c r="O48" s="110">
        <v>0</v>
      </c>
      <c r="P48" s="110">
        <v>0</v>
      </c>
      <c r="Q48" s="57">
        <f t="shared" si="1"/>
        <v>3</v>
      </c>
      <c r="R48" s="57">
        <f t="shared" si="2"/>
        <v>4</v>
      </c>
      <c r="S48" s="57">
        <f t="shared" si="3"/>
        <v>0</v>
      </c>
      <c r="T48" s="57">
        <f t="shared" si="4"/>
        <v>5.5</v>
      </c>
      <c r="U48" s="57">
        <v>0</v>
      </c>
      <c r="V48" s="57">
        <f t="shared" si="5"/>
        <v>12.5</v>
      </c>
      <c r="W48" s="87"/>
      <c r="X48" s="87"/>
      <c r="Y48" s="87"/>
      <c r="Z48" s="87"/>
    </row>
    <row r="49" spans="1:26" ht="18" customHeight="1">
      <c r="A49" s="51">
        <v>41</v>
      </c>
      <c r="B49" s="107" t="s">
        <v>80</v>
      </c>
      <c r="C49" s="108" t="s">
        <v>274</v>
      </c>
      <c r="D49" s="109" t="s">
        <v>234</v>
      </c>
      <c r="E49" s="70">
        <f t="shared" si="0"/>
        <v>18</v>
      </c>
      <c r="F49" s="110">
        <v>0.5</v>
      </c>
      <c r="G49" s="110">
        <v>1</v>
      </c>
      <c r="H49" s="110">
        <v>1</v>
      </c>
      <c r="I49" s="110">
        <v>1</v>
      </c>
      <c r="J49" s="110">
        <v>0.5</v>
      </c>
      <c r="K49" s="110">
        <v>2</v>
      </c>
      <c r="L49" s="110">
        <v>2.5</v>
      </c>
      <c r="M49" s="110">
        <v>2.5</v>
      </c>
      <c r="N49" s="110">
        <v>2</v>
      </c>
      <c r="O49" s="110">
        <v>2.5</v>
      </c>
      <c r="P49" s="110">
        <v>2.5</v>
      </c>
      <c r="Q49" s="57">
        <f t="shared" si="1"/>
        <v>6.5</v>
      </c>
      <c r="R49" s="57">
        <f t="shared" si="2"/>
        <v>3.5</v>
      </c>
      <c r="S49" s="57">
        <f t="shared" si="3"/>
        <v>2.5</v>
      </c>
      <c r="T49" s="57">
        <f t="shared" si="4"/>
        <v>5.5</v>
      </c>
      <c r="U49" s="57">
        <v>0</v>
      </c>
      <c r="V49" s="57">
        <f t="shared" si="5"/>
        <v>18</v>
      </c>
      <c r="W49" s="87"/>
      <c r="X49" s="87"/>
      <c r="Y49" s="87"/>
      <c r="Z49" s="87"/>
    </row>
    <row r="50" spans="1:26" ht="18" customHeight="1">
      <c r="A50" s="51">
        <v>42</v>
      </c>
      <c r="B50" s="107" t="s">
        <v>81</v>
      </c>
      <c r="C50" s="108" t="s">
        <v>275</v>
      </c>
      <c r="D50" s="109" t="s">
        <v>234</v>
      </c>
      <c r="E50" s="70">
        <f t="shared" si="0"/>
        <v>18</v>
      </c>
      <c r="F50" s="110">
        <v>0.5</v>
      </c>
      <c r="G50" s="110">
        <v>1</v>
      </c>
      <c r="H50" s="110">
        <v>1</v>
      </c>
      <c r="I50" s="110">
        <v>1</v>
      </c>
      <c r="J50" s="110">
        <v>0.5</v>
      </c>
      <c r="K50" s="110">
        <v>2.5</v>
      </c>
      <c r="L50" s="110">
        <v>2.5</v>
      </c>
      <c r="M50" s="110">
        <v>2.5</v>
      </c>
      <c r="N50" s="110">
        <v>2.5</v>
      </c>
      <c r="O50" s="110">
        <v>2.5</v>
      </c>
      <c r="P50" s="110">
        <v>1.5</v>
      </c>
      <c r="Q50" s="57">
        <f t="shared" si="1"/>
        <v>6.5</v>
      </c>
      <c r="R50" s="57">
        <f t="shared" si="2"/>
        <v>4</v>
      </c>
      <c r="S50" s="57">
        <f t="shared" si="3"/>
        <v>1.5</v>
      </c>
      <c r="T50" s="57">
        <f t="shared" si="4"/>
        <v>6</v>
      </c>
      <c r="U50" s="57">
        <v>0</v>
      </c>
      <c r="V50" s="57">
        <f t="shared" si="5"/>
        <v>18</v>
      </c>
      <c r="W50" s="87"/>
      <c r="X50" s="87"/>
      <c r="Y50" s="87"/>
      <c r="Z50" s="87"/>
    </row>
    <row r="51" spans="1:26" ht="18" customHeight="1">
      <c r="A51" s="51">
        <v>43</v>
      </c>
      <c r="B51" s="107" t="s">
        <v>82</v>
      </c>
      <c r="C51" s="108" t="s">
        <v>276</v>
      </c>
      <c r="D51" s="109" t="s">
        <v>234</v>
      </c>
      <c r="E51" s="70">
        <f t="shared" si="0"/>
        <v>18</v>
      </c>
      <c r="F51" s="110">
        <v>0.5</v>
      </c>
      <c r="G51" s="110">
        <v>1</v>
      </c>
      <c r="H51" s="110">
        <v>1</v>
      </c>
      <c r="I51" s="110">
        <v>0.5</v>
      </c>
      <c r="J51" s="110">
        <v>0.5</v>
      </c>
      <c r="K51" s="110">
        <v>2.5</v>
      </c>
      <c r="L51" s="110">
        <v>2</v>
      </c>
      <c r="M51" s="110">
        <v>2.5</v>
      </c>
      <c r="N51" s="110">
        <v>2.5</v>
      </c>
      <c r="O51" s="110">
        <v>2.5</v>
      </c>
      <c r="P51" s="110">
        <v>2.5</v>
      </c>
      <c r="Q51" s="57">
        <f t="shared" si="1"/>
        <v>6</v>
      </c>
      <c r="R51" s="57">
        <f t="shared" si="2"/>
        <v>4</v>
      </c>
      <c r="S51" s="57">
        <f t="shared" si="3"/>
        <v>2.5</v>
      </c>
      <c r="T51" s="57">
        <f t="shared" si="4"/>
        <v>5.5</v>
      </c>
      <c r="U51" s="57">
        <v>0</v>
      </c>
      <c r="V51" s="57">
        <f t="shared" si="5"/>
        <v>18</v>
      </c>
      <c r="W51" s="87"/>
      <c r="X51" s="87"/>
      <c r="Y51" s="87"/>
      <c r="Z51" s="87"/>
    </row>
    <row r="52" spans="1:26" ht="18" customHeight="1">
      <c r="A52" s="51">
        <v>44</v>
      </c>
      <c r="B52" s="107" t="s">
        <v>83</v>
      </c>
      <c r="C52" s="108" t="s">
        <v>277</v>
      </c>
      <c r="D52" s="109" t="s">
        <v>234</v>
      </c>
      <c r="E52" s="70">
        <f t="shared" si="0"/>
        <v>13</v>
      </c>
      <c r="F52" s="110">
        <v>0.5</v>
      </c>
      <c r="G52" s="110">
        <v>1</v>
      </c>
      <c r="H52" s="110">
        <v>0.5</v>
      </c>
      <c r="I52" s="110">
        <v>0.5</v>
      </c>
      <c r="J52" s="110">
        <v>0.5</v>
      </c>
      <c r="K52" s="110">
        <v>2</v>
      </c>
      <c r="L52" s="110">
        <v>1.5</v>
      </c>
      <c r="M52" s="110">
        <v>2.5</v>
      </c>
      <c r="N52" s="110">
        <v>2</v>
      </c>
      <c r="O52" s="110">
        <v>0</v>
      </c>
      <c r="P52" s="110">
        <v>2</v>
      </c>
      <c r="Q52" s="57">
        <f t="shared" si="1"/>
        <v>3.5</v>
      </c>
      <c r="R52" s="57">
        <f t="shared" si="2"/>
        <v>3.5</v>
      </c>
      <c r="S52" s="57">
        <f t="shared" si="3"/>
        <v>2</v>
      </c>
      <c r="T52" s="57">
        <f t="shared" si="4"/>
        <v>4</v>
      </c>
      <c r="U52" s="57">
        <v>0</v>
      </c>
      <c r="V52" s="57">
        <f t="shared" si="5"/>
        <v>13</v>
      </c>
      <c r="W52" s="87"/>
      <c r="X52" s="87"/>
      <c r="Y52" s="87"/>
      <c r="Z52" s="87"/>
    </row>
    <row r="53" spans="1:26" ht="18" customHeight="1">
      <c r="A53" s="51">
        <v>45</v>
      </c>
      <c r="B53" s="107" t="s">
        <v>84</v>
      </c>
      <c r="C53" s="108" t="s">
        <v>278</v>
      </c>
      <c r="D53" s="109" t="s">
        <v>234</v>
      </c>
      <c r="E53" s="70">
        <f t="shared" si="0"/>
        <v>17</v>
      </c>
      <c r="F53" s="110">
        <v>0.5</v>
      </c>
      <c r="G53" s="110">
        <v>1</v>
      </c>
      <c r="H53" s="110">
        <v>0</v>
      </c>
      <c r="I53" s="110">
        <v>0.5</v>
      </c>
      <c r="J53" s="110">
        <v>0.5</v>
      </c>
      <c r="K53" s="110">
        <v>2.5</v>
      </c>
      <c r="L53" s="110">
        <v>2.5</v>
      </c>
      <c r="M53" s="110">
        <v>2.5</v>
      </c>
      <c r="N53" s="110">
        <v>2.5</v>
      </c>
      <c r="O53" s="110">
        <v>2.5</v>
      </c>
      <c r="P53" s="110">
        <v>2</v>
      </c>
      <c r="Q53" s="57">
        <f t="shared" si="1"/>
        <v>6</v>
      </c>
      <c r="R53" s="57">
        <f t="shared" si="2"/>
        <v>4</v>
      </c>
      <c r="S53" s="57">
        <f t="shared" si="3"/>
        <v>2</v>
      </c>
      <c r="T53" s="57">
        <f t="shared" si="4"/>
        <v>5</v>
      </c>
      <c r="U53" s="57">
        <v>0</v>
      </c>
      <c r="V53" s="57">
        <f t="shared" si="5"/>
        <v>17</v>
      </c>
      <c r="W53" s="87"/>
      <c r="X53" s="87"/>
      <c r="Y53" s="87"/>
      <c r="Z53" s="87"/>
    </row>
    <row r="54" spans="1:26" ht="18" customHeight="1">
      <c r="A54" s="51">
        <v>46</v>
      </c>
      <c r="B54" s="107" t="s">
        <v>85</v>
      </c>
      <c r="C54" s="108" t="s">
        <v>279</v>
      </c>
      <c r="D54" s="109" t="s">
        <v>234</v>
      </c>
      <c r="E54" s="70">
        <f t="shared" si="0"/>
        <v>7</v>
      </c>
      <c r="F54" s="110">
        <v>0</v>
      </c>
      <c r="G54" s="110">
        <v>0.5</v>
      </c>
      <c r="H54" s="110">
        <v>0</v>
      </c>
      <c r="I54" s="110">
        <v>0</v>
      </c>
      <c r="J54" s="110">
        <v>0</v>
      </c>
      <c r="K54" s="110">
        <v>0</v>
      </c>
      <c r="L54" s="110">
        <v>2</v>
      </c>
      <c r="M54" s="110">
        <v>2.5</v>
      </c>
      <c r="N54" s="110">
        <v>2</v>
      </c>
      <c r="O54" s="110">
        <v>0</v>
      </c>
      <c r="P54" s="110">
        <v>0</v>
      </c>
      <c r="Q54" s="57">
        <f t="shared" si="1"/>
        <v>2.5</v>
      </c>
      <c r="R54" s="57">
        <f t="shared" si="2"/>
        <v>0.5</v>
      </c>
      <c r="S54" s="57">
        <f t="shared" si="3"/>
        <v>0</v>
      </c>
      <c r="T54" s="57">
        <f t="shared" si="4"/>
        <v>4</v>
      </c>
      <c r="U54" s="57">
        <v>0</v>
      </c>
      <c r="V54" s="57">
        <f t="shared" si="5"/>
        <v>7</v>
      </c>
      <c r="W54" s="87"/>
      <c r="X54" s="87"/>
      <c r="Y54" s="87"/>
      <c r="Z54" s="87"/>
    </row>
    <row r="55" spans="1:26" ht="18" customHeight="1">
      <c r="A55" s="51">
        <v>47</v>
      </c>
      <c r="B55" s="107" t="s">
        <v>86</v>
      </c>
      <c r="C55" s="108" t="s">
        <v>280</v>
      </c>
      <c r="D55" s="109" t="s">
        <v>234</v>
      </c>
      <c r="E55" s="70">
        <f t="shared" si="0"/>
        <v>14.5</v>
      </c>
      <c r="F55" s="110">
        <v>0.5</v>
      </c>
      <c r="G55" s="110">
        <v>1</v>
      </c>
      <c r="H55" s="110">
        <v>0</v>
      </c>
      <c r="I55" s="110">
        <v>0</v>
      </c>
      <c r="J55" s="110">
        <v>0</v>
      </c>
      <c r="K55" s="110">
        <v>2.5</v>
      </c>
      <c r="L55" s="110">
        <v>2.5</v>
      </c>
      <c r="M55" s="110">
        <v>2.5</v>
      </c>
      <c r="N55" s="110">
        <v>2.5</v>
      </c>
      <c r="O55" s="110">
        <v>0.5</v>
      </c>
      <c r="P55" s="110">
        <v>2.5</v>
      </c>
      <c r="Q55" s="57">
        <f t="shared" si="1"/>
        <v>3.5</v>
      </c>
      <c r="R55" s="57">
        <f t="shared" si="2"/>
        <v>3.5</v>
      </c>
      <c r="S55" s="57">
        <f t="shared" si="3"/>
        <v>2.5</v>
      </c>
      <c r="T55" s="57">
        <f t="shared" si="4"/>
        <v>5</v>
      </c>
      <c r="U55" s="57">
        <v>0</v>
      </c>
      <c r="V55" s="57">
        <f t="shared" si="5"/>
        <v>14.5</v>
      </c>
      <c r="W55" s="87"/>
      <c r="X55" s="87"/>
      <c r="Y55" s="87"/>
      <c r="Z55" s="87"/>
    </row>
    <row r="56" spans="1:26" ht="18" customHeight="1">
      <c r="A56" s="51">
        <v>48</v>
      </c>
      <c r="B56" s="107" t="s">
        <v>87</v>
      </c>
      <c r="C56" s="108" t="s">
        <v>281</v>
      </c>
      <c r="D56" s="109" t="s">
        <v>234</v>
      </c>
      <c r="E56" s="70">
        <f t="shared" si="0"/>
        <v>14</v>
      </c>
      <c r="F56" s="110">
        <v>0.5</v>
      </c>
      <c r="G56" s="110">
        <v>1</v>
      </c>
      <c r="H56" s="110">
        <v>0.5</v>
      </c>
      <c r="I56" s="110">
        <v>0.5</v>
      </c>
      <c r="J56" s="110">
        <v>0.5</v>
      </c>
      <c r="K56" s="110">
        <v>2.5</v>
      </c>
      <c r="L56" s="110">
        <v>2.5</v>
      </c>
      <c r="M56" s="110">
        <v>1.5</v>
      </c>
      <c r="N56" s="110">
        <v>2</v>
      </c>
      <c r="O56" s="110"/>
      <c r="P56" s="110">
        <v>2.5</v>
      </c>
      <c r="Q56" s="57">
        <f t="shared" si="1"/>
        <v>2.5</v>
      </c>
      <c r="R56" s="57">
        <f t="shared" si="2"/>
        <v>4</v>
      </c>
      <c r="S56" s="57">
        <f t="shared" si="3"/>
        <v>2.5</v>
      </c>
      <c r="T56" s="57">
        <f t="shared" si="4"/>
        <v>5</v>
      </c>
      <c r="U56" s="57">
        <v>0</v>
      </c>
      <c r="V56" s="57">
        <f t="shared" si="5"/>
        <v>14</v>
      </c>
      <c r="W56" s="87"/>
      <c r="X56" s="87"/>
      <c r="Y56" s="87"/>
      <c r="Z56" s="87"/>
    </row>
    <row r="57" spans="1:26" ht="18" customHeight="1">
      <c r="A57" s="51">
        <v>49</v>
      </c>
      <c r="B57" s="107" t="s">
        <v>88</v>
      </c>
      <c r="C57" s="108" t="s">
        <v>282</v>
      </c>
      <c r="D57" s="109" t="s">
        <v>234</v>
      </c>
      <c r="E57" s="70">
        <f t="shared" si="0"/>
        <v>10.5</v>
      </c>
      <c r="F57" s="110">
        <v>0.5</v>
      </c>
      <c r="G57" s="110">
        <v>0.5</v>
      </c>
      <c r="H57" s="110">
        <v>0.5</v>
      </c>
      <c r="I57" s="110">
        <v>0</v>
      </c>
      <c r="J57" s="110">
        <v>0</v>
      </c>
      <c r="K57" s="110">
        <v>2.5</v>
      </c>
      <c r="L57" s="110">
        <v>2.5</v>
      </c>
      <c r="M57" s="110">
        <v>1.5</v>
      </c>
      <c r="N57" s="110">
        <v>2</v>
      </c>
      <c r="O57" s="110">
        <v>0</v>
      </c>
      <c r="P57" s="110">
        <v>0.5</v>
      </c>
      <c r="Q57" s="57">
        <f t="shared" si="1"/>
        <v>2</v>
      </c>
      <c r="R57" s="57">
        <f t="shared" si="2"/>
        <v>3</v>
      </c>
      <c r="S57" s="57">
        <f t="shared" si="3"/>
        <v>0.5</v>
      </c>
      <c r="T57" s="57">
        <f t="shared" si="4"/>
        <v>5</v>
      </c>
      <c r="U57" s="57">
        <v>0</v>
      </c>
      <c r="V57" s="57">
        <f t="shared" si="5"/>
        <v>10.5</v>
      </c>
      <c r="W57" s="87"/>
      <c r="X57" s="87"/>
      <c r="Y57" s="87"/>
      <c r="Z57" s="87"/>
    </row>
    <row r="58" spans="1:26" ht="18" customHeight="1">
      <c r="A58" s="51">
        <v>50</v>
      </c>
      <c r="B58" s="107" t="s">
        <v>283</v>
      </c>
      <c r="C58" s="108" t="s">
        <v>284</v>
      </c>
      <c r="D58" s="109" t="s">
        <v>234</v>
      </c>
      <c r="E58" s="70">
        <f t="shared" si="0"/>
        <v>8</v>
      </c>
      <c r="F58" s="110">
        <v>0</v>
      </c>
      <c r="G58" s="110">
        <v>0.5</v>
      </c>
      <c r="H58" s="110">
        <v>0</v>
      </c>
      <c r="I58" s="110">
        <v>0</v>
      </c>
      <c r="J58" s="110">
        <v>0</v>
      </c>
      <c r="K58" s="110">
        <v>1</v>
      </c>
      <c r="L58" s="110">
        <v>2</v>
      </c>
      <c r="M58" s="110">
        <v>2.5</v>
      </c>
      <c r="N58" s="110">
        <v>2</v>
      </c>
      <c r="O58" s="110">
        <v>0</v>
      </c>
      <c r="P58" s="110">
        <v>0</v>
      </c>
      <c r="Q58" s="57">
        <f t="shared" si="1"/>
        <v>2.5</v>
      </c>
      <c r="R58" s="57">
        <f t="shared" si="2"/>
        <v>1.5</v>
      </c>
      <c r="S58" s="57">
        <f t="shared" si="3"/>
        <v>0</v>
      </c>
      <c r="T58" s="57">
        <f t="shared" si="4"/>
        <v>4</v>
      </c>
      <c r="U58" s="57">
        <v>0</v>
      </c>
      <c r="V58" s="57">
        <f t="shared" si="5"/>
        <v>8</v>
      </c>
      <c r="W58" s="87"/>
      <c r="X58" s="87"/>
      <c r="Y58" s="87"/>
      <c r="Z58" s="87"/>
    </row>
    <row r="59" spans="1:26" ht="18" customHeight="1">
      <c r="A59" s="51">
        <v>51</v>
      </c>
      <c r="B59" s="107" t="s">
        <v>90</v>
      </c>
      <c r="C59" s="108" t="s">
        <v>285</v>
      </c>
      <c r="D59" s="109" t="s">
        <v>234</v>
      </c>
      <c r="E59" s="70">
        <f t="shared" si="0"/>
        <v>14</v>
      </c>
      <c r="F59" s="110">
        <v>0.5</v>
      </c>
      <c r="G59" s="110">
        <v>1</v>
      </c>
      <c r="H59" s="110">
        <v>0.5</v>
      </c>
      <c r="I59" s="110">
        <v>0.5</v>
      </c>
      <c r="J59" s="110">
        <v>0.5</v>
      </c>
      <c r="K59" s="110">
        <v>2.5</v>
      </c>
      <c r="L59" s="110">
        <v>2.5</v>
      </c>
      <c r="M59" s="110">
        <v>2.5</v>
      </c>
      <c r="N59" s="110">
        <v>2</v>
      </c>
      <c r="O59" s="110">
        <v>0.5</v>
      </c>
      <c r="P59" s="110">
        <v>1</v>
      </c>
      <c r="Q59" s="57">
        <f t="shared" si="1"/>
        <v>4</v>
      </c>
      <c r="R59" s="57">
        <f t="shared" si="2"/>
        <v>4</v>
      </c>
      <c r="S59" s="57">
        <f t="shared" si="3"/>
        <v>1</v>
      </c>
      <c r="T59" s="57">
        <f t="shared" si="4"/>
        <v>5</v>
      </c>
      <c r="U59" s="57">
        <v>0</v>
      </c>
      <c r="V59" s="57">
        <f t="shared" si="5"/>
        <v>14</v>
      </c>
      <c r="W59" s="87"/>
      <c r="X59" s="87"/>
      <c r="Y59" s="87"/>
      <c r="Z59" s="87"/>
    </row>
    <row r="60" spans="1:26" ht="18" customHeight="1">
      <c r="A60" s="51">
        <v>52</v>
      </c>
      <c r="B60" s="107" t="s">
        <v>91</v>
      </c>
      <c r="C60" s="108" t="s">
        <v>286</v>
      </c>
      <c r="D60" s="109" t="s">
        <v>234</v>
      </c>
      <c r="E60" s="70">
        <f t="shared" si="0"/>
        <v>15</v>
      </c>
      <c r="F60" s="110">
        <v>1</v>
      </c>
      <c r="G60" s="110">
        <v>1</v>
      </c>
      <c r="H60" s="110">
        <v>1</v>
      </c>
      <c r="I60" s="110">
        <v>0</v>
      </c>
      <c r="J60" s="110">
        <v>0</v>
      </c>
      <c r="K60" s="110">
        <v>2.5</v>
      </c>
      <c r="L60" s="110">
        <v>2.5</v>
      </c>
      <c r="M60" s="110">
        <v>2.5</v>
      </c>
      <c r="N60" s="110">
        <v>2</v>
      </c>
      <c r="O60" s="110">
        <v>0</v>
      </c>
      <c r="P60" s="110">
        <v>2.5</v>
      </c>
      <c r="Q60" s="57">
        <f t="shared" si="1"/>
        <v>3.5</v>
      </c>
      <c r="R60" s="57">
        <f t="shared" si="2"/>
        <v>3.5</v>
      </c>
      <c r="S60" s="57">
        <f t="shared" si="3"/>
        <v>2.5</v>
      </c>
      <c r="T60" s="57">
        <f t="shared" si="4"/>
        <v>5.5</v>
      </c>
      <c r="U60" s="57">
        <v>0</v>
      </c>
      <c r="V60" s="57">
        <f t="shared" si="5"/>
        <v>15</v>
      </c>
      <c r="W60" s="87"/>
      <c r="X60" s="87"/>
      <c r="Y60" s="87"/>
      <c r="Z60" s="87"/>
    </row>
    <row r="61" spans="1:26" ht="18" customHeight="1">
      <c r="A61" s="51">
        <v>53</v>
      </c>
      <c r="B61" s="107" t="s">
        <v>92</v>
      </c>
      <c r="C61" s="108" t="s">
        <v>287</v>
      </c>
      <c r="D61" s="109" t="s">
        <v>234</v>
      </c>
      <c r="E61" s="70">
        <f t="shared" si="0"/>
        <v>11.5</v>
      </c>
      <c r="F61" s="110">
        <v>0</v>
      </c>
      <c r="G61" s="110">
        <v>1</v>
      </c>
      <c r="H61" s="110">
        <v>1</v>
      </c>
      <c r="I61" s="110">
        <v>0</v>
      </c>
      <c r="J61" s="110">
        <v>0</v>
      </c>
      <c r="K61" s="110">
        <v>0.5</v>
      </c>
      <c r="L61" s="110">
        <v>2.5</v>
      </c>
      <c r="M61" s="110">
        <v>2.5</v>
      </c>
      <c r="N61" s="110">
        <v>2</v>
      </c>
      <c r="O61" s="110">
        <v>0</v>
      </c>
      <c r="P61" s="110">
        <v>2</v>
      </c>
      <c r="Q61" s="57">
        <f t="shared" si="1"/>
        <v>2.5</v>
      </c>
      <c r="R61" s="57">
        <f t="shared" si="2"/>
        <v>1.5</v>
      </c>
      <c r="S61" s="57">
        <f t="shared" si="3"/>
        <v>2</v>
      </c>
      <c r="T61" s="57">
        <f t="shared" si="4"/>
        <v>5.5</v>
      </c>
      <c r="U61" s="57">
        <v>0</v>
      </c>
      <c r="V61" s="57">
        <f t="shared" si="5"/>
        <v>11.5</v>
      </c>
      <c r="W61" s="87"/>
      <c r="X61" s="87"/>
      <c r="Y61" s="87"/>
      <c r="Z61" s="87"/>
    </row>
    <row r="62" spans="1:26" ht="18" customHeight="1">
      <c r="A62" s="51">
        <v>54</v>
      </c>
      <c r="B62" s="107" t="s">
        <v>93</v>
      </c>
      <c r="C62" s="108" t="s">
        <v>288</v>
      </c>
      <c r="D62" s="109" t="s">
        <v>234</v>
      </c>
      <c r="E62" s="70">
        <f t="shared" si="0"/>
        <v>11.5</v>
      </c>
      <c r="F62" s="110">
        <v>0.5</v>
      </c>
      <c r="G62" s="110">
        <v>1</v>
      </c>
      <c r="H62" s="110">
        <v>0.5</v>
      </c>
      <c r="I62" s="110">
        <v>0</v>
      </c>
      <c r="J62" s="110">
        <v>0.5</v>
      </c>
      <c r="K62" s="110">
        <v>0</v>
      </c>
      <c r="L62" s="110">
        <v>2.5</v>
      </c>
      <c r="M62" s="110">
        <v>2.5</v>
      </c>
      <c r="N62" s="110">
        <v>2</v>
      </c>
      <c r="O62" s="110">
        <v>0</v>
      </c>
      <c r="P62" s="110">
        <v>2</v>
      </c>
      <c r="Q62" s="57">
        <f t="shared" si="1"/>
        <v>3</v>
      </c>
      <c r="R62" s="57">
        <f t="shared" si="2"/>
        <v>1.5</v>
      </c>
      <c r="S62" s="57">
        <f t="shared" si="3"/>
        <v>2</v>
      </c>
      <c r="T62" s="57">
        <f t="shared" si="4"/>
        <v>5</v>
      </c>
      <c r="U62" s="57">
        <v>0</v>
      </c>
      <c r="V62" s="57">
        <f t="shared" si="5"/>
        <v>11.5</v>
      </c>
      <c r="W62" s="87"/>
      <c r="X62" s="87"/>
      <c r="Y62" s="87"/>
      <c r="Z62" s="87"/>
    </row>
    <row r="63" spans="1:26" ht="18" customHeight="1">
      <c r="A63" s="51">
        <v>55</v>
      </c>
      <c r="B63" s="107" t="s">
        <v>94</v>
      </c>
      <c r="C63" s="108" t="s">
        <v>289</v>
      </c>
      <c r="D63" s="109" t="s">
        <v>234</v>
      </c>
      <c r="E63" s="70">
        <f t="shared" si="0"/>
        <v>14.5</v>
      </c>
      <c r="F63" s="110">
        <v>0.5</v>
      </c>
      <c r="G63" s="110">
        <v>1</v>
      </c>
      <c r="H63" s="110">
        <v>0.5</v>
      </c>
      <c r="I63" s="110">
        <v>0.5</v>
      </c>
      <c r="J63" s="110">
        <v>0.5</v>
      </c>
      <c r="K63" s="110">
        <v>2.5</v>
      </c>
      <c r="L63" s="110">
        <v>2.5</v>
      </c>
      <c r="M63" s="110">
        <v>2.5</v>
      </c>
      <c r="N63" s="110">
        <v>2</v>
      </c>
      <c r="O63" s="110">
        <v>0</v>
      </c>
      <c r="P63" s="110">
        <v>2</v>
      </c>
      <c r="Q63" s="57">
        <f t="shared" si="1"/>
        <v>3.5</v>
      </c>
      <c r="R63" s="57">
        <f t="shared" si="2"/>
        <v>4</v>
      </c>
      <c r="S63" s="57">
        <f t="shared" si="3"/>
        <v>2</v>
      </c>
      <c r="T63" s="57">
        <f t="shared" si="4"/>
        <v>5</v>
      </c>
      <c r="U63" s="57">
        <v>0</v>
      </c>
      <c r="V63" s="57">
        <f t="shared" si="5"/>
        <v>14.5</v>
      </c>
      <c r="W63" s="87"/>
      <c r="X63" s="87"/>
      <c r="Y63" s="87"/>
      <c r="Z63" s="87"/>
    </row>
    <row r="64" spans="1:26" ht="18" customHeight="1">
      <c r="A64" s="51">
        <v>56</v>
      </c>
      <c r="B64" s="107" t="s">
        <v>95</v>
      </c>
      <c r="C64" s="108" t="s">
        <v>290</v>
      </c>
      <c r="D64" s="109" t="s">
        <v>234</v>
      </c>
      <c r="E64" s="70">
        <f t="shared" si="0"/>
        <v>11</v>
      </c>
      <c r="F64" s="110">
        <v>0.5</v>
      </c>
      <c r="G64" s="110">
        <v>1</v>
      </c>
      <c r="H64" s="110">
        <v>0.5</v>
      </c>
      <c r="I64" s="110">
        <v>0</v>
      </c>
      <c r="J64" s="110">
        <v>1</v>
      </c>
      <c r="K64" s="110">
        <v>0</v>
      </c>
      <c r="L64" s="110">
        <v>2.5</v>
      </c>
      <c r="M64" s="110">
        <v>2.5</v>
      </c>
      <c r="N64" s="110">
        <v>2</v>
      </c>
      <c r="O64" s="110">
        <v>0</v>
      </c>
      <c r="P64" s="110">
        <v>1</v>
      </c>
      <c r="Q64" s="57">
        <f t="shared" si="1"/>
        <v>3</v>
      </c>
      <c r="R64" s="57">
        <f t="shared" si="2"/>
        <v>2</v>
      </c>
      <c r="S64" s="57">
        <f t="shared" si="3"/>
        <v>1</v>
      </c>
      <c r="T64" s="57">
        <f t="shared" si="4"/>
        <v>5</v>
      </c>
      <c r="U64" s="57">
        <v>0</v>
      </c>
      <c r="V64" s="57">
        <f t="shared" si="5"/>
        <v>11</v>
      </c>
      <c r="W64" s="87"/>
      <c r="X64" s="87"/>
      <c r="Y64" s="87"/>
      <c r="Z64" s="87"/>
    </row>
    <row r="65" spans="1:26" ht="18" customHeight="1">
      <c r="A65" s="51">
        <v>57</v>
      </c>
      <c r="B65" s="107" t="s">
        <v>96</v>
      </c>
      <c r="C65" s="108" t="s">
        <v>291</v>
      </c>
      <c r="D65" s="109" t="s">
        <v>234</v>
      </c>
      <c r="E65" s="70">
        <f t="shared" si="0"/>
        <v>14</v>
      </c>
      <c r="F65" s="110">
        <v>0.5</v>
      </c>
      <c r="G65" s="110">
        <v>0.5</v>
      </c>
      <c r="H65" s="110">
        <v>1</v>
      </c>
      <c r="I65" s="110">
        <v>0.5</v>
      </c>
      <c r="J65" s="110">
        <v>0.5</v>
      </c>
      <c r="K65" s="110">
        <v>2.5</v>
      </c>
      <c r="L65" s="110">
        <v>2.5</v>
      </c>
      <c r="M65" s="110">
        <v>2.5</v>
      </c>
      <c r="N65" s="110">
        <v>2</v>
      </c>
      <c r="O65" s="110">
        <v>1</v>
      </c>
      <c r="P65" s="110">
        <v>0.5</v>
      </c>
      <c r="Q65" s="57">
        <f t="shared" si="1"/>
        <v>4.5</v>
      </c>
      <c r="R65" s="57">
        <f t="shared" si="2"/>
        <v>3.5</v>
      </c>
      <c r="S65" s="57">
        <f t="shared" si="3"/>
        <v>0.5</v>
      </c>
      <c r="T65" s="57">
        <f t="shared" si="4"/>
        <v>5.5</v>
      </c>
      <c r="U65" s="57">
        <v>0</v>
      </c>
      <c r="V65" s="57">
        <f t="shared" si="5"/>
        <v>14</v>
      </c>
      <c r="W65" s="87"/>
      <c r="X65" s="87"/>
      <c r="Y65" s="87"/>
      <c r="Z65" s="87"/>
    </row>
    <row r="66" spans="1:26" ht="18" customHeight="1">
      <c r="A66" s="51">
        <v>58</v>
      </c>
      <c r="B66" s="107" t="s">
        <v>97</v>
      </c>
      <c r="C66" s="108" t="s">
        <v>292</v>
      </c>
      <c r="D66" s="109" t="s">
        <v>234</v>
      </c>
      <c r="E66" s="70">
        <f t="shared" si="0"/>
        <v>12.5</v>
      </c>
      <c r="F66" s="110">
        <v>0.5</v>
      </c>
      <c r="G66" s="110">
        <v>1</v>
      </c>
      <c r="H66" s="110">
        <v>0</v>
      </c>
      <c r="I66" s="110">
        <v>0</v>
      </c>
      <c r="J66" s="110">
        <v>0.5</v>
      </c>
      <c r="K66" s="110">
        <v>2.5</v>
      </c>
      <c r="L66" s="110">
        <v>2.5</v>
      </c>
      <c r="M66" s="110">
        <v>1.5</v>
      </c>
      <c r="N66" s="110">
        <v>1</v>
      </c>
      <c r="O66" s="110">
        <v>2</v>
      </c>
      <c r="P66" s="110">
        <v>1</v>
      </c>
      <c r="Q66" s="57">
        <f t="shared" si="1"/>
        <v>4</v>
      </c>
      <c r="R66" s="57">
        <f t="shared" si="2"/>
        <v>4</v>
      </c>
      <c r="S66" s="57">
        <f t="shared" si="3"/>
        <v>1</v>
      </c>
      <c r="T66" s="57">
        <f t="shared" si="4"/>
        <v>3.5</v>
      </c>
      <c r="U66" s="57">
        <v>0</v>
      </c>
      <c r="V66" s="57">
        <f t="shared" si="5"/>
        <v>12.5</v>
      </c>
      <c r="W66" s="87"/>
      <c r="X66" s="87"/>
      <c r="Y66" s="87"/>
      <c r="Z66" s="87"/>
    </row>
    <row r="67" spans="1:26" ht="18" customHeight="1">
      <c r="A67" s="51">
        <v>59</v>
      </c>
      <c r="B67" s="107" t="s">
        <v>98</v>
      </c>
      <c r="C67" s="108" t="s">
        <v>293</v>
      </c>
      <c r="D67" s="109" t="s">
        <v>234</v>
      </c>
      <c r="E67" s="70">
        <f t="shared" si="0"/>
        <v>15.5</v>
      </c>
      <c r="F67" s="110">
        <v>0.5</v>
      </c>
      <c r="G67" s="110">
        <v>1</v>
      </c>
      <c r="H67" s="110">
        <v>0</v>
      </c>
      <c r="I67" s="110">
        <v>1</v>
      </c>
      <c r="J67" s="110">
        <v>0.5</v>
      </c>
      <c r="K67" s="110">
        <v>2.5</v>
      </c>
      <c r="L67" s="110">
        <v>2.5</v>
      </c>
      <c r="M67" s="110">
        <v>2.5</v>
      </c>
      <c r="N67" s="110">
        <v>1</v>
      </c>
      <c r="O67" s="110">
        <v>2</v>
      </c>
      <c r="P67" s="110">
        <v>2</v>
      </c>
      <c r="Q67" s="57">
        <f t="shared" si="1"/>
        <v>6</v>
      </c>
      <c r="R67" s="57">
        <f t="shared" si="2"/>
        <v>4</v>
      </c>
      <c r="S67" s="57">
        <f t="shared" si="3"/>
        <v>2</v>
      </c>
      <c r="T67" s="57">
        <f t="shared" si="4"/>
        <v>3.5</v>
      </c>
      <c r="U67" s="57">
        <v>0</v>
      </c>
      <c r="V67" s="57">
        <f t="shared" si="5"/>
        <v>15.5</v>
      </c>
      <c r="W67" s="87"/>
      <c r="X67" s="87"/>
      <c r="Y67" s="87"/>
      <c r="Z67" s="87"/>
    </row>
    <row r="68" spans="1:26" ht="18" customHeight="1">
      <c r="A68" s="51">
        <v>60</v>
      </c>
      <c r="B68" s="107" t="s">
        <v>99</v>
      </c>
      <c r="C68" s="108" t="s">
        <v>294</v>
      </c>
      <c r="D68" s="109" t="s">
        <v>234</v>
      </c>
      <c r="E68" s="70">
        <f t="shared" si="0"/>
        <v>13.5</v>
      </c>
      <c r="F68" s="110">
        <v>0.5</v>
      </c>
      <c r="G68" s="110">
        <v>1</v>
      </c>
      <c r="H68" s="110">
        <v>1</v>
      </c>
      <c r="I68" s="110">
        <v>0</v>
      </c>
      <c r="J68" s="110">
        <v>0.5</v>
      </c>
      <c r="K68" s="110">
        <v>2.5</v>
      </c>
      <c r="L68" s="110">
        <v>2</v>
      </c>
      <c r="M68" s="110">
        <v>2.5</v>
      </c>
      <c r="N68" s="110">
        <v>2</v>
      </c>
      <c r="O68" s="110">
        <v>0</v>
      </c>
      <c r="P68" s="110">
        <v>1.5</v>
      </c>
      <c r="Q68" s="57">
        <f t="shared" si="1"/>
        <v>3</v>
      </c>
      <c r="R68" s="57">
        <f t="shared" si="2"/>
        <v>4</v>
      </c>
      <c r="S68" s="57">
        <f t="shared" si="3"/>
        <v>1.5</v>
      </c>
      <c r="T68" s="57">
        <f t="shared" si="4"/>
        <v>5</v>
      </c>
      <c r="U68" s="57">
        <v>0</v>
      </c>
      <c r="V68" s="57">
        <f t="shared" si="5"/>
        <v>13.5</v>
      </c>
      <c r="W68" s="87"/>
      <c r="X68" s="87"/>
      <c r="Y68" s="87"/>
      <c r="Z68" s="87"/>
    </row>
    <row r="69" spans="1:26" ht="18" customHeight="1">
      <c r="A69" s="51">
        <v>61</v>
      </c>
      <c r="B69" s="107" t="s">
        <v>112</v>
      </c>
      <c r="C69" s="108" t="s">
        <v>295</v>
      </c>
      <c r="D69" s="109" t="s">
        <v>234</v>
      </c>
      <c r="E69" s="70">
        <f t="shared" si="0"/>
        <v>9</v>
      </c>
      <c r="F69" s="110">
        <v>0</v>
      </c>
      <c r="G69" s="110">
        <v>1</v>
      </c>
      <c r="H69" s="110">
        <v>0.5</v>
      </c>
      <c r="I69" s="110">
        <v>0.5</v>
      </c>
      <c r="J69" s="110">
        <v>0.5</v>
      </c>
      <c r="K69" s="110">
        <v>2.5</v>
      </c>
      <c r="L69" s="110">
        <v>0</v>
      </c>
      <c r="M69" s="110">
        <v>0.5</v>
      </c>
      <c r="N69" s="110">
        <v>1.5</v>
      </c>
      <c r="O69" s="110">
        <v>1</v>
      </c>
      <c r="P69" s="110">
        <v>1</v>
      </c>
      <c r="Q69" s="57">
        <f t="shared" si="1"/>
        <v>2</v>
      </c>
      <c r="R69" s="57">
        <f t="shared" si="2"/>
        <v>4</v>
      </c>
      <c r="S69" s="57">
        <f t="shared" si="3"/>
        <v>1</v>
      </c>
      <c r="T69" s="57">
        <f t="shared" si="4"/>
        <v>2</v>
      </c>
      <c r="U69" s="57">
        <v>0</v>
      </c>
      <c r="V69" s="57">
        <f t="shared" si="5"/>
        <v>9</v>
      </c>
      <c r="W69" s="87"/>
      <c r="X69" s="87"/>
      <c r="Y69" s="87"/>
      <c r="Z69" s="87"/>
    </row>
    <row r="70" spans="1:26" ht="18" customHeight="1">
      <c r="A70" s="51">
        <v>62</v>
      </c>
      <c r="B70" s="107" t="s">
        <v>100</v>
      </c>
      <c r="C70" s="108" t="s">
        <v>296</v>
      </c>
      <c r="D70" s="109" t="s">
        <v>234</v>
      </c>
      <c r="E70" s="70">
        <f t="shared" si="0"/>
        <v>15</v>
      </c>
      <c r="F70" s="110">
        <v>0.5</v>
      </c>
      <c r="G70" s="110">
        <v>1</v>
      </c>
      <c r="H70" s="110">
        <v>0.5</v>
      </c>
      <c r="I70" s="110">
        <v>0.5</v>
      </c>
      <c r="J70" s="110">
        <v>0</v>
      </c>
      <c r="K70" s="110">
        <v>2.5</v>
      </c>
      <c r="L70" s="110">
        <v>2</v>
      </c>
      <c r="M70" s="110">
        <v>2.5</v>
      </c>
      <c r="N70" s="110">
        <v>2.5</v>
      </c>
      <c r="O70" s="110">
        <v>1</v>
      </c>
      <c r="P70" s="110">
        <v>2</v>
      </c>
      <c r="Q70" s="57">
        <f t="shared" si="1"/>
        <v>4.5</v>
      </c>
      <c r="R70" s="57">
        <f t="shared" si="2"/>
        <v>3.5</v>
      </c>
      <c r="S70" s="57">
        <f t="shared" si="3"/>
        <v>2</v>
      </c>
      <c r="T70" s="57">
        <f t="shared" si="4"/>
        <v>5</v>
      </c>
      <c r="U70" s="57">
        <v>0</v>
      </c>
      <c r="V70" s="57">
        <f t="shared" si="5"/>
        <v>15</v>
      </c>
      <c r="W70" s="87"/>
      <c r="X70" s="87"/>
      <c r="Y70" s="87"/>
      <c r="Z70" s="87"/>
    </row>
    <row r="71" spans="1:26" ht="18" customHeight="1">
      <c r="A71" s="51">
        <v>63</v>
      </c>
      <c r="B71" s="107" t="s">
        <v>101</v>
      </c>
      <c r="C71" s="108" t="s">
        <v>297</v>
      </c>
      <c r="D71" s="109" t="s">
        <v>234</v>
      </c>
      <c r="E71" s="70">
        <f t="shared" si="0"/>
        <v>15.5</v>
      </c>
      <c r="F71" s="110">
        <v>1</v>
      </c>
      <c r="G71" s="110">
        <v>0.5</v>
      </c>
      <c r="H71" s="110">
        <v>1</v>
      </c>
      <c r="I71" s="110">
        <v>1</v>
      </c>
      <c r="J71" s="110">
        <v>0.5</v>
      </c>
      <c r="K71" s="110">
        <v>2.5</v>
      </c>
      <c r="L71" s="110">
        <v>2.5</v>
      </c>
      <c r="M71" s="110">
        <v>2</v>
      </c>
      <c r="N71" s="110">
        <v>2.5</v>
      </c>
      <c r="O71" s="110">
        <v>0</v>
      </c>
      <c r="P71" s="110">
        <v>2</v>
      </c>
      <c r="Q71" s="57">
        <f t="shared" si="1"/>
        <v>4</v>
      </c>
      <c r="R71" s="57">
        <f t="shared" si="2"/>
        <v>3.5</v>
      </c>
      <c r="S71" s="57">
        <f t="shared" si="3"/>
        <v>2</v>
      </c>
      <c r="T71" s="57">
        <f t="shared" si="4"/>
        <v>6</v>
      </c>
      <c r="U71" s="57">
        <v>0</v>
      </c>
      <c r="V71" s="57">
        <f t="shared" si="5"/>
        <v>15.5</v>
      </c>
      <c r="W71" s="87"/>
      <c r="X71" s="87"/>
      <c r="Y71" s="87"/>
      <c r="Z71" s="87"/>
    </row>
    <row r="72" spans="1:26" ht="18" customHeight="1">
      <c r="A72" s="51">
        <v>64</v>
      </c>
      <c r="B72" s="107" t="s">
        <v>102</v>
      </c>
      <c r="C72" s="108" t="s">
        <v>298</v>
      </c>
      <c r="D72" s="109" t="s">
        <v>234</v>
      </c>
      <c r="E72" s="70">
        <f t="shared" si="0"/>
        <v>16.5</v>
      </c>
      <c r="F72" s="110">
        <v>0.5</v>
      </c>
      <c r="G72" s="110">
        <v>1</v>
      </c>
      <c r="H72" s="110">
        <v>1</v>
      </c>
      <c r="I72" s="110">
        <v>1</v>
      </c>
      <c r="J72" s="110">
        <v>0</v>
      </c>
      <c r="K72" s="110">
        <v>2.5</v>
      </c>
      <c r="L72" s="110">
        <v>2.5</v>
      </c>
      <c r="M72" s="110">
        <v>2</v>
      </c>
      <c r="N72" s="110">
        <v>2.5</v>
      </c>
      <c r="O72" s="110">
        <v>1.5</v>
      </c>
      <c r="P72" s="110">
        <v>2</v>
      </c>
      <c r="Q72" s="57">
        <f t="shared" si="1"/>
        <v>5</v>
      </c>
      <c r="R72" s="57">
        <f t="shared" si="2"/>
        <v>3.5</v>
      </c>
      <c r="S72" s="57">
        <f t="shared" si="3"/>
        <v>2</v>
      </c>
      <c r="T72" s="57">
        <f t="shared" si="4"/>
        <v>6</v>
      </c>
      <c r="U72" s="57">
        <v>0</v>
      </c>
      <c r="V72" s="57">
        <f t="shared" si="5"/>
        <v>16.5</v>
      </c>
      <c r="W72" s="87"/>
      <c r="X72" s="87"/>
      <c r="Y72" s="87"/>
      <c r="Z72" s="87"/>
    </row>
    <row r="73" spans="1:26" ht="18" customHeight="1">
      <c r="A73" s="51">
        <v>65</v>
      </c>
      <c r="B73" s="107" t="s">
        <v>103</v>
      </c>
      <c r="C73" s="108" t="s">
        <v>299</v>
      </c>
      <c r="D73" s="109" t="s">
        <v>234</v>
      </c>
      <c r="E73" s="70">
        <f t="shared" si="0"/>
        <v>17</v>
      </c>
      <c r="F73" s="110">
        <v>0.5</v>
      </c>
      <c r="G73" s="110">
        <v>1</v>
      </c>
      <c r="H73" s="110">
        <v>0</v>
      </c>
      <c r="I73" s="110">
        <v>0.5</v>
      </c>
      <c r="J73" s="110">
        <v>0.5</v>
      </c>
      <c r="K73" s="110">
        <v>2.5</v>
      </c>
      <c r="L73" s="110">
        <v>2.5</v>
      </c>
      <c r="M73" s="110">
        <v>2.5</v>
      </c>
      <c r="N73" s="110">
        <v>2.5</v>
      </c>
      <c r="O73" s="110">
        <v>2.5</v>
      </c>
      <c r="P73" s="110">
        <v>2</v>
      </c>
      <c r="Q73" s="57">
        <f t="shared" si="1"/>
        <v>6</v>
      </c>
      <c r="R73" s="57">
        <f t="shared" si="2"/>
        <v>4</v>
      </c>
      <c r="S73" s="57">
        <f t="shared" si="3"/>
        <v>2</v>
      </c>
      <c r="T73" s="57">
        <f t="shared" si="4"/>
        <v>5</v>
      </c>
      <c r="U73" s="57">
        <v>0</v>
      </c>
      <c r="V73" s="57">
        <f t="shared" si="5"/>
        <v>17</v>
      </c>
      <c r="W73" s="87"/>
      <c r="X73" s="87"/>
      <c r="Y73" s="87"/>
      <c r="Z73" s="87"/>
    </row>
    <row r="74" spans="1:26" ht="18" customHeight="1">
      <c r="A74" s="51">
        <v>66</v>
      </c>
      <c r="B74" s="107" t="s">
        <v>104</v>
      </c>
      <c r="C74" s="108" t="s">
        <v>300</v>
      </c>
      <c r="D74" s="109" t="s">
        <v>234</v>
      </c>
      <c r="E74" s="70">
        <f t="shared" si="0"/>
        <v>17.5</v>
      </c>
      <c r="F74" s="110">
        <v>0</v>
      </c>
      <c r="G74" s="110">
        <v>1</v>
      </c>
      <c r="H74" s="110">
        <v>1</v>
      </c>
      <c r="I74" s="110">
        <v>0</v>
      </c>
      <c r="J74" s="110">
        <v>1</v>
      </c>
      <c r="K74" s="110">
        <v>2.5</v>
      </c>
      <c r="L74" s="110">
        <v>2.5</v>
      </c>
      <c r="M74" s="110">
        <v>2.5</v>
      </c>
      <c r="N74" s="110">
        <v>2.5</v>
      </c>
      <c r="O74" s="110">
        <v>2.5</v>
      </c>
      <c r="P74" s="110">
        <v>2</v>
      </c>
      <c r="Q74" s="57">
        <f t="shared" si="1"/>
        <v>5</v>
      </c>
      <c r="R74" s="57">
        <f t="shared" si="2"/>
        <v>4.5</v>
      </c>
      <c r="S74" s="57">
        <f t="shared" si="3"/>
        <v>2</v>
      </c>
      <c r="T74" s="57">
        <f t="shared" si="4"/>
        <v>6</v>
      </c>
      <c r="U74" s="57">
        <v>0</v>
      </c>
      <c r="V74" s="57">
        <f t="shared" si="5"/>
        <v>17.5</v>
      </c>
      <c r="W74" s="87"/>
      <c r="X74" s="87"/>
      <c r="Y74" s="87"/>
      <c r="Z74" s="87"/>
    </row>
    <row r="75" spans="1:26" ht="18" customHeight="1">
      <c r="A75" s="51">
        <v>67</v>
      </c>
      <c r="B75" s="107" t="s">
        <v>105</v>
      </c>
      <c r="C75" s="108" t="s">
        <v>301</v>
      </c>
      <c r="D75" s="109" t="s">
        <v>234</v>
      </c>
      <c r="E75" s="70">
        <f t="shared" si="0"/>
        <v>8</v>
      </c>
      <c r="F75" s="110">
        <v>0</v>
      </c>
      <c r="G75" s="110">
        <v>1</v>
      </c>
      <c r="H75" s="110">
        <v>0</v>
      </c>
      <c r="I75" s="110">
        <v>1</v>
      </c>
      <c r="J75" s="110">
        <v>0</v>
      </c>
      <c r="K75" s="110">
        <v>2</v>
      </c>
      <c r="L75" s="110">
        <v>2</v>
      </c>
      <c r="M75" s="110">
        <v>2</v>
      </c>
      <c r="N75" s="110">
        <v>0</v>
      </c>
      <c r="O75" s="110">
        <v>0</v>
      </c>
      <c r="P75" s="110">
        <v>0</v>
      </c>
      <c r="Q75" s="57">
        <f t="shared" si="1"/>
        <v>3</v>
      </c>
      <c r="R75" s="57">
        <f t="shared" si="2"/>
        <v>3</v>
      </c>
      <c r="S75" s="57">
        <f t="shared" si="3"/>
        <v>0</v>
      </c>
      <c r="T75" s="57">
        <f t="shared" si="4"/>
        <v>2</v>
      </c>
      <c r="U75" s="57">
        <v>0</v>
      </c>
      <c r="V75" s="57">
        <f t="shared" si="5"/>
        <v>8</v>
      </c>
      <c r="W75" s="87"/>
      <c r="X75" s="87"/>
      <c r="Y75" s="87"/>
      <c r="Z75" s="87"/>
    </row>
    <row r="76" spans="1:26" ht="18" customHeight="1">
      <c r="A76" s="51">
        <v>68</v>
      </c>
      <c r="B76" s="107" t="s">
        <v>106</v>
      </c>
      <c r="C76" s="108" t="s">
        <v>302</v>
      </c>
      <c r="D76" s="109" t="s">
        <v>234</v>
      </c>
      <c r="E76" s="70">
        <f t="shared" si="0"/>
        <v>4.5</v>
      </c>
      <c r="F76" s="110">
        <v>0</v>
      </c>
      <c r="G76" s="110">
        <v>0.5</v>
      </c>
      <c r="H76" s="110">
        <v>0.5</v>
      </c>
      <c r="I76" s="110">
        <v>0.5</v>
      </c>
      <c r="J76" s="110">
        <v>0</v>
      </c>
      <c r="K76" s="110">
        <v>1.5</v>
      </c>
      <c r="L76" s="110">
        <v>1.5</v>
      </c>
      <c r="M76" s="110">
        <v>0</v>
      </c>
      <c r="N76" s="110">
        <v>0</v>
      </c>
      <c r="O76" s="110">
        <v>0</v>
      </c>
      <c r="P76" s="110">
        <v>0</v>
      </c>
      <c r="Q76" s="57">
        <f t="shared" si="1"/>
        <v>0.5</v>
      </c>
      <c r="R76" s="57">
        <f t="shared" si="2"/>
        <v>2</v>
      </c>
      <c r="S76" s="57">
        <f t="shared" si="3"/>
        <v>0</v>
      </c>
      <c r="T76" s="57">
        <f t="shared" si="4"/>
        <v>2</v>
      </c>
      <c r="U76" s="57">
        <v>0</v>
      </c>
      <c r="V76" s="57">
        <f t="shared" si="5"/>
        <v>4.5</v>
      </c>
      <c r="W76" s="87"/>
      <c r="X76" s="87"/>
      <c r="Y76" s="87"/>
      <c r="Z76" s="87"/>
    </row>
    <row r="77" spans="1:26" ht="18" customHeight="1">
      <c r="A77" s="51">
        <v>69</v>
      </c>
      <c r="B77" s="107" t="s">
        <v>107</v>
      </c>
      <c r="C77" s="108" t="s">
        <v>303</v>
      </c>
      <c r="D77" s="109" t="s">
        <v>234</v>
      </c>
      <c r="E77" s="70">
        <f t="shared" si="0"/>
        <v>4</v>
      </c>
      <c r="F77" s="110">
        <v>0.5</v>
      </c>
      <c r="G77" s="110">
        <v>0</v>
      </c>
      <c r="H77" s="110">
        <v>0.5</v>
      </c>
      <c r="I77" s="110">
        <v>0</v>
      </c>
      <c r="J77" s="110">
        <v>0.5</v>
      </c>
      <c r="K77" s="110">
        <v>1</v>
      </c>
      <c r="L77" s="110">
        <v>1.5</v>
      </c>
      <c r="M77" s="110">
        <v>0</v>
      </c>
      <c r="N77" s="110">
        <v>0</v>
      </c>
      <c r="O77" s="110">
        <v>0</v>
      </c>
      <c r="P77" s="110">
        <v>0</v>
      </c>
      <c r="Q77" s="57">
        <f t="shared" si="1"/>
        <v>0.5</v>
      </c>
      <c r="R77" s="57">
        <f t="shared" si="2"/>
        <v>1.5</v>
      </c>
      <c r="S77" s="57">
        <f t="shared" si="3"/>
        <v>0</v>
      </c>
      <c r="T77" s="57">
        <f t="shared" si="4"/>
        <v>2</v>
      </c>
      <c r="U77" s="57">
        <v>0</v>
      </c>
      <c r="V77" s="57">
        <f t="shared" si="5"/>
        <v>4</v>
      </c>
      <c r="W77" s="87"/>
      <c r="X77" s="87"/>
      <c r="Y77" s="87"/>
      <c r="Z77" s="87"/>
    </row>
    <row r="78" spans="1:26" ht="18" customHeight="1">
      <c r="A78" s="51">
        <v>70</v>
      </c>
      <c r="B78" s="107" t="s">
        <v>110</v>
      </c>
      <c r="C78" s="108" t="s">
        <v>304</v>
      </c>
      <c r="D78" s="109" t="s">
        <v>234</v>
      </c>
      <c r="E78" s="70">
        <f t="shared" si="0"/>
        <v>10.5</v>
      </c>
      <c r="F78" s="110">
        <v>0</v>
      </c>
      <c r="G78" s="110">
        <v>1</v>
      </c>
      <c r="H78" s="110">
        <v>0</v>
      </c>
      <c r="I78" s="110">
        <v>0</v>
      </c>
      <c r="J78" s="110">
        <v>0</v>
      </c>
      <c r="K78" s="110">
        <v>1</v>
      </c>
      <c r="L78" s="110">
        <v>1.5</v>
      </c>
      <c r="M78" s="110">
        <v>2.5</v>
      </c>
      <c r="N78" s="110">
        <v>1.5</v>
      </c>
      <c r="O78" s="110">
        <v>1</v>
      </c>
      <c r="P78" s="110">
        <v>2</v>
      </c>
      <c r="Q78" s="57">
        <f t="shared" si="1"/>
        <v>3.5</v>
      </c>
      <c r="R78" s="57">
        <f t="shared" si="2"/>
        <v>2</v>
      </c>
      <c r="S78" s="57">
        <f t="shared" si="3"/>
        <v>2</v>
      </c>
      <c r="T78" s="57">
        <f t="shared" si="4"/>
        <v>3</v>
      </c>
      <c r="U78" s="57">
        <v>0</v>
      </c>
      <c r="V78" s="57">
        <f t="shared" si="5"/>
        <v>10.5</v>
      </c>
      <c r="W78" s="87"/>
      <c r="X78" s="87"/>
      <c r="Y78" s="87"/>
      <c r="Z78" s="87"/>
    </row>
    <row r="79" spans="1:26" ht="18" customHeight="1">
      <c r="A79" s="51">
        <v>71</v>
      </c>
      <c r="B79" s="107" t="s">
        <v>111</v>
      </c>
      <c r="C79" s="108" t="s">
        <v>305</v>
      </c>
      <c r="D79" s="109" t="s">
        <v>234</v>
      </c>
      <c r="E79" s="70">
        <f t="shared" si="0"/>
        <v>13.5</v>
      </c>
      <c r="F79" s="110">
        <v>0</v>
      </c>
      <c r="G79" s="110">
        <v>1</v>
      </c>
      <c r="H79" s="110">
        <v>1</v>
      </c>
      <c r="I79" s="110">
        <v>0</v>
      </c>
      <c r="J79" s="110">
        <v>0.5</v>
      </c>
      <c r="K79" s="110">
        <v>2.5</v>
      </c>
      <c r="L79" s="110">
        <v>2.5</v>
      </c>
      <c r="M79" s="110">
        <v>2.5</v>
      </c>
      <c r="N79" s="110">
        <v>1.5</v>
      </c>
      <c r="O79" s="110">
        <v>0</v>
      </c>
      <c r="P79" s="110">
        <v>2</v>
      </c>
      <c r="Q79" s="57">
        <f t="shared" si="1"/>
        <v>2.5</v>
      </c>
      <c r="R79" s="57">
        <f t="shared" si="2"/>
        <v>4</v>
      </c>
      <c r="S79" s="57">
        <f t="shared" si="3"/>
        <v>2</v>
      </c>
      <c r="T79" s="57">
        <f t="shared" si="4"/>
        <v>5</v>
      </c>
      <c r="U79" s="57">
        <v>0</v>
      </c>
      <c r="V79" s="57">
        <f t="shared" si="5"/>
        <v>13.5</v>
      </c>
      <c r="W79" s="87"/>
      <c r="X79" s="87"/>
      <c r="Y79" s="87"/>
      <c r="Z79" s="87"/>
    </row>
    <row r="80" spans="1:26" ht="18" customHeight="1">
      <c r="A80" s="87"/>
      <c r="B80" s="85"/>
      <c r="C80" s="85"/>
      <c r="D80" s="85"/>
      <c r="E80" s="87"/>
      <c r="F80" s="111" t="s">
        <v>113</v>
      </c>
      <c r="G80" s="111"/>
      <c r="H80" s="111"/>
      <c r="I80" s="111"/>
      <c r="J80" s="111"/>
      <c r="K80" s="111"/>
      <c r="L80" s="111"/>
      <c r="M80" s="111"/>
      <c r="N80" s="111"/>
      <c r="O80" s="111"/>
      <c r="P80" s="112"/>
      <c r="Q80" s="113">
        <f>COUNTIF(Q9:Q79, "&gt;=3.5")</f>
        <v>51</v>
      </c>
      <c r="R80" s="113">
        <f>COUNTIF(R9:R79,"&gt;=2.25")</f>
        <v>59</v>
      </c>
      <c r="S80" s="113">
        <f>COUNTIF(S9:S79,"&gt;=1.25")</f>
        <v>47</v>
      </c>
      <c r="T80" s="113">
        <f>COUNTIF(T9:T79,"&gt;=3")</f>
        <v>64</v>
      </c>
      <c r="U80" s="113">
        <f>COUNTIF(U9:U79,"&gt;=1.75")</f>
        <v>0</v>
      </c>
      <c r="V80" s="113">
        <f>COUNTIF(V9:V79,"&gt;=10")</f>
        <v>60</v>
      </c>
      <c r="W80" s="87"/>
      <c r="X80" s="87"/>
      <c r="Y80" s="87"/>
      <c r="Z80" s="87"/>
    </row>
    <row r="81" spans="1:26" ht="18" customHeight="1">
      <c r="A81" s="87"/>
      <c r="B81" s="85"/>
      <c r="C81" s="85"/>
      <c r="D81" s="85"/>
      <c r="E81" s="87"/>
      <c r="F81" s="114" t="s">
        <v>114</v>
      </c>
      <c r="G81" s="115"/>
      <c r="H81" s="115"/>
      <c r="I81" s="115"/>
      <c r="J81" s="115"/>
      <c r="K81" s="115"/>
      <c r="L81" s="115"/>
      <c r="M81" s="115"/>
      <c r="N81" s="115"/>
      <c r="O81" s="116"/>
      <c r="P81" s="112"/>
      <c r="Q81" s="113">
        <f t="shared" ref="Q81:T81" si="6">(Q80/71)*100</f>
        <v>71.83098591549296</v>
      </c>
      <c r="R81" s="113">
        <f t="shared" si="6"/>
        <v>83.098591549295776</v>
      </c>
      <c r="S81" s="113">
        <f t="shared" si="6"/>
        <v>66.197183098591552</v>
      </c>
      <c r="T81" s="113">
        <f t="shared" si="6"/>
        <v>90.140845070422543</v>
      </c>
      <c r="U81" s="113">
        <f>(U80/73)*100</f>
        <v>0</v>
      </c>
      <c r="V81" s="113">
        <f>(V80/71)*100</f>
        <v>84.507042253521121</v>
      </c>
      <c r="W81" s="87"/>
      <c r="X81" s="87"/>
      <c r="Y81" s="87"/>
      <c r="Z81" s="87"/>
    </row>
    <row r="82" spans="1:26" ht="18" customHeight="1">
      <c r="A82" s="87"/>
      <c r="B82" s="85"/>
      <c r="C82" s="85"/>
      <c r="D82" s="85"/>
      <c r="E82" s="87"/>
      <c r="F82" s="114" t="s">
        <v>115</v>
      </c>
      <c r="G82" s="115"/>
      <c r="H82" s="115"/>
      <c r="I82" s="115"/>
      <c r="J82" s="115"/>
      <c r="K82" s="115"/>
      <c r="L82" s="115"/>
      <c r="M82" s="115"/>
      <c r="N82" s="115"/>
      <c r="O82" s="116"/>
      <c r="P82" s="112"/>
      <c r="Q82" s="113">
        <v>3</v>
      </c>
      <c r="R82" s="113">
        <v>3</v>
      </c>
      <c r="S82" s="113">
        <v>2</v>
      </c>
      <c r="T82" s="113">
        <v>3</v>
      </c>
      <c r="U82" s="113">
        <v>0</v>
      </c>
      <c r="V82" s="117">
        <v>3</v>
      </c>
      <c r="W82" s="87"/>
      <c r="X82" s="87"/>
      <c r="Y82" s="87"/>
      <c r="Z82" s="87"/>
    </row>
    <row r="83" spans="1:26" ht="13.5" customHeight="1">
      <c r="A83" s="87"/>
      <c r="B83" s="85"/>
      <c r="C83" s="85"/>
      <c r="D83" s="85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3.5" customHeight="1">
      <c r="A84" s="87"/>
      <c r="B84" s="85"/>
      <c r="C84" s="85"/>
      <c r="D84" s="85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3.5" customHeight="1">
      <c r="A85" s="87"/>
      <c r="B85" s="85"/>
      <c r="C85" s="85"/>
      <c r="D85" s="85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3.5" customHeight="1">
      <c r="A86" s="87"/>
      <c r="B86" s="85"/>
      <c r="C86" s="85"/>
      <c r="D86" s="85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3.5" customHeight="1">
      <c r="A87" s="87"/>
      <c r="B87" s="85"/>
      <c r="C87" s="85"/>
      <c r="D87" s="85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3.5" customHeight="1">
      <c r="A88" s="87"/>
      <c r="B88" s="85"/>
      <c r="C88" s="85"/>
      <c r="D88" s="85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3.5" customHeight="1">
      <c r="A89" s="87"/>
      <c r="B89" s="85"/>
      <c r="C89" s="85"/>
      <c r="D89" s="85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3.5" customHeight="1">
      <c r="A90" s="87"/>
      <c r="B90" s="85"/>
      <c r="C90" s="85"/>
      <c r="D90" s="85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3.5" customHeight="1">
      <c r="A91" s="87"/>
      <c r="B91" s="85"/>
      <c r="C91" s="85"/>
      <c r="D91" s="85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3.5" customHeight="1">
      <c r="A92" s="87"/>
      <c r="B92" s="85"/>
      <c r="C92" s="85"/>
      <c r="D92" s="85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3.5" customHeight="1">
      <c r="A93" s="87"/>
      <c r="B93" s="85"/>
      <c r="C93" s="85"/>
      <c r="D93" s="85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3.5" customHeight="1">
      <c r="A94" s="87"/>
      <c r="B94" s="85"/>
      <c r="C94" s="85"/>
      <c r="D94" s="85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3.5" customHeight="1">
      <c r="A95" s="87"/>
      <c r="B95" s="85"/>
      <c r="C95" s="85"/>
      <c r="D95" s="85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3.5" customHeight="1">
      <c r="A96" s="87"/>
      <c r="B96" s="85"/>
      <c r="C96" s="85"/>
      <c r="D96" s="85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3.5" customHeight="1">
      <c r="A97" s="87"/>
      <c r="B97" s="85"/>
      <c r="C97" s="85"/>
      <c r="D97" s="85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3.5" customHeight="1">
      <c r="A98" s="87"/>
      <c r="B98" s="85"/>
      <c r="C98" s="85"/>
      <c r="D98" s="85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3.5" customHeight="1">
      <c r="A99" s="87"/>
      <c r="B99" s="85"/>
      <c r="C99" s="85"/>
      <c r="D99" s="85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3.5" customHeight="1">
      <c r="A100" s="87"/>
      <c r="B100" s="85"/>
      <c r="C100" s="85"/>
      <c r="D100" s="85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3.5" customHeight="1">
      <c r="A101" s="87"/>
      <c r="B101" s="85"/>
      <c r="C101" s="85"/>
      <c r="D101" s="85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3.5" customHeight="1">
      <c r="A102" s="87"/>
      <c r="B102" s="85"/>
      <c r="C102" s="85"/>
      <c r="D102" s="85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3.5" customHeight="1">
      <c r="A103" s="87"/>
      <c r="B103" s="85"/>
      <c r="C103" s="85"/>
      <c r="D103" s="85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3.5" customHeight="1">
      <c r="A104" s="87"/>
      <c r="B104" s="85"/>
      <c r="C104" s="85"/>
      <c r="D104" s="85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3.5" customHeight="1">
      <c r="A105" s="87"/>
      <c r="B105" s="85"/>
      <c r="C105" s="85"/>
      <c r="D105" s="85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3.5" customHeight="1">
      <c r="A106" s="87"/>
      <c r="B106" s="85"/>
      <c r="C106" s="85"/>
      <c r="D106" s="85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3.5" customHeight="1">
      <c r="A107" s="87"/>
      <c r="B107" s="85"/>
      <c r="C107" s="85"/>
      <c r="D107" s="85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3.5" customHeight="1">
      <c r="A108" s="87"/>
      <c r="B108" s="85"/>
      <c r="C108" s="85"/>
      <c r="D108" s="85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3.5" customHeight="1">
      <c r="A109" s="87"/>
      <c r="B109" s="85"/>
      <c r="C109" s="85"/>
      <c r="D109" s="85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3.5" customHeight="1">
      <c r="A110" s="87"/>
      <c r="B110" s="85"/>
      <c r="C110" s="85"/>
      <c r="D110" s="85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3.5" customHeight="1">
      <c r="A111" s="87"/>
      <c r="B111" s="85"/>
      <c r="C111" s="85"/>
      <c r="D111" s="85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3.5" customHeight="1">
      <c r="A112" s="87"/>
      <c r="B112" s="85"/>
      <c r="C112" s="85"/>
      <c r="D112" s="85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3.5" customHeight="1">
      <c r="A113" s="87"/>
      <c r="B113" s="85"/>
      <c r="C113" s="85"/>
      <c r="D113" s="85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3.5" customHeight="1">
      <c r="A114" s="87"/>
      <c r="B114" s="85"/>
      <c r="C114" s="85"/>
      <c r="D114" s="85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3.5" customHeight="1">
      <c r="A115" s="87"/>
      <c r="B115" s="85"/>
      <c r="C115" s="85"/>
      <c r="D115" s="85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3.5" customHeight="1">
      <c r="A116" s="87"/>
      <c r="B116" s="85"/>
      <c r="C116" s="85"/>
      <c r="D116" s="85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3.5" customHeight="1">
      <c r="A117" s="87"/>
      <c r="B117" s="85"/>
      <c r="C117" s="85"/>
      <c r="D117" s="85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3.5" customHeight="1">
      <c r="A118" s="87"/>
      <c r="B118" s="85"/>
      <c r="C118" s="85"/>
      <c r="D118" s="85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3.5" customHeight="1">
      <c r="A119" s="87"/>
      <c r="B119" s="85"/>
      <c r="C119" s="85"/>
      <c r="D119" s="85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3.5" customHeight="1">
      <c r="A120" s="87"/>
      <c r="B120" s="85"/>
      <c r="C120" s="85"/>
      <c r="D120" s="85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3.5" customHeight="1">
      <c r="A121" s="87"/>
      <c r="B121" s="85"/>
      <c r="C121" s="85"/>
      <c r="D121" s="85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3.5" customHeight="1">
      <c r="A122" s="87"/>
      <c r="B122" s="85"/>
      <c r="C122" s="85"/>
      <c r="D122" s="85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3.5" customHeight="1">
      <c r="A123" s="87"/>
      <c r="B123" s="85"/>
      <c r="C123" s="85"/>
      <c r="D123" s="85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3.5" customHeight="1">
      <c r="A124" s="87"/>
      <c r="B124" s="85"/>
      <c r="C124" s="85"/>
      <c r="D124" s="85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3.5" customHeight="1">
      <c r="A125" s="87"/>
      <c r="B125" s="85"/>
      <c r="C125" s="85"/>
      <c r="D125" s="85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3.5" customHeight="1">
      <c r="A126" s="87"/>
      <c r="B126" s="85"/>
      <c r="C126" s="85"/>
      <c r="D126" s="85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3.5" customHeight="1">
      <c r="A127" s="87"/>
      <c r="B127" s="85"/>
      <c r="C127" s="85"/>
      <c r="D127" s="85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3.5" customHeight="1">
      <c r="A128" s="87"/>
      <c r="B128" s="85"/>
      <c r="C128" s="85"/>
      <c r="D128" s="85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3.5" customHeight="1">
      <c r="A129" s="87"/>
      <c r="B129" s="85"/>
      <c r="C129" s="85"/>
      <c r="D129" s="85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3.5" customHeight="1">
      <c r="A130" s="87"/>
      <c r="B130" s="85"/>
      <c r="C130" s="85"/>
      <c r="D130" s="85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3.5" customHeight="1">
      <c r="A131" s="87"/>
      <c r="B131" s="85"/>
      <c r="C131" s="85"/>
      <c r="D131" s="85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3.5" customHeight="1">
      <c r="A132" s="87"/>
      <c r="B132" s="85"/>
      <c r="C132" s="85"/>
      <c r="D132" s="85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3.5" customHeight="1">
      <c r="A133" s="87"/>
      <c r="B133" s="85"/>
      <c r="C133" s="85"/>
      <c r="D133" s="85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3.5" customHeight="1">
      <c r="A134" s="87"/>
      <c r="B134" s="85"/>
      <c r="C134" s="85"/>
      <c r="D134" s="85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3.5" customHeight="1">
      <c r="A135" s="87"/>
      <c r="B135" s="85"/>
      <c r="C135" s="85"/>
      <c r="D135" s="85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3.5" customHeight="1">
      <c r="A136" s="87"/>
      <c r="B136" s="85"/>
      <c r="C136" s="85"/>
      <c r="D136" s="85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3.5" customHeight="1">
      <c r="A137" s="87"/>
      <c r="B137" s="85"/>
      <c r="C137" s="85"/>
      <c r="D137" s="85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3.5" customHeight="1">
      <c r="A138" s="87"/>
      <c r="B138" s="85"/>
      <c r="C138" s="85"/>
      <c r="D138" s="85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3.5" customHeight="1">
      <c r="A139" s="87"/>
      <c r="B139" s="85"/>
      <c r="C139" s="85"/>
      <c r="D139" s="85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3.5" customHeight="1">
      <c r="A140" s="87"/>
      <c r="B140" s="85"/>
      <c r="C140" s="85"/>
      <c r="D140" s="85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3.5" customHeight="1">
      <c r="A141" s="87"/>
      <c r="B141" s="85"/>
      <c r="C141" s="85"/>
      <c r="D141" s="85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3.5" customHeight="1">
      <c r="A142" s="87"/>
      <c r="B142" s="85"/>
      <c r="C142" s="85"/>
      <c r="D142" s="85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3.5" customHeight="1">
      <c r="A143" s="87"/>
      <c r="B143" s="85"/>
      <c r="C143" s="85"/>
      <c r="D143" s="85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3.5" customHeight="1">
      <c r="A144" s="87"/>
      <c r="B144" s="85"/>
      <c r="C144" s="85"/>
      <c r="D144" s="85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3.5" customHeight="1">
      <c r="A145" s="87"/>
      <c r="B145" s="85"/>
      <c r="C145" s="85"/>
      <c r="D145" s="85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3.5" customHeight="1">
      <c r="A146" s="87"/>
      <c r="B146" s="85"/>
      <c r="C146" s="85"/>
      <c r="D146" s="85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3.5" customHeight="1">
      <c r="A147" s="87"/>
      <c r="B147" s="85"/>
      <c r="C147" s="85"/>
      <c r="D147" s="85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3.5" customHeight="1">
      <c r="A148" s="87"/>
      <c r="B148" s="85"/>
      <c r="C148" s="85"/>
      <c r="D148" s="85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3.5" customHeight="1">
      <c r="A149" s="87"/>
      <c r="B149" s="85"/>
      <c r="C149" s="85"/>
      <c r="D149" s="85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3.5" customHeight="1">
      <c r="A150" s="87"/>
      <c r="B150" s="85"/>
      <c r="C150" s="85"/>
      <c r="D150" s="85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3.5" customHeight="1">
      <c r="A151" s="87"/>
      <c r="B151" s="85"/>
      <c r="C151" s="85"/>
      <c r="D151" s="85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3.5" customHeight="1">
      <c r="A152" s="87"/>
      <c r="B152" s="85"/>
      <c r="C152" s="85"/>
      <c r="D152" s="85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3.5" customHeight="1">
      <c r="A153" s="87"/>
      <c r="B153" s="85"/>
      <c r="C153" s="85"/>
      <c r="D153" s="85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3.5" customHeight="1">
      <c r="A154" s="87"/>
      <c r="B154" s="85"/>
      <c r="C154" s="85"/>
      <c r="D154" s="85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3.5" customHeight="1">
      <c r="A155" s="87"/>
      <c r="B155" s="85"/>
      <c r="C155" s="85"/>
      <c r="D155" s="85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3.5" customHeight="1">
      <c r="A156" s="87"/>
      <c r="B156" s="85"/>
      <c r="C156" s="85"/>
      <c r="D156" s="85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3.5" customHeight="1">
      <c r="A157" s="87"/>
      <c r="B157" s="85"/>
      <c r="C157" s="85"/>
      <c r="D157" s="85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3.5" customHeight="1">
      <c r="A158" s="87"/>
      <c r="B158" s="85"/>
      <c r="C158" s="85"/>
      <c r="D158" s="85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3.5" customHeight="1">
      <c r="A159" s="87"/>
      <c r="B159" s="85"/>
      <c r="C159" s="85"/>
      <c r="D159" s="85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3.5" customHeight="1">
      <c r="A160" s="87"/>
      <c r="B160" s="85"/>
      <c r="C160" s="85"/>
      <c r="D160" s="85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3.5" customHeight="1">
      <c r="A161" s="87"/>
      <c r="B161" s="85"/>
      <c r="C161" s="85"/>
      <c r="D161" s="85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3.5" customHeight="1">
      <c r="A162" s="87"/>
      <c r="B162" s="85"/>
      <c r="C162" s="85"/>
      <c r="D162" s="85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3.5" customHeight="1">
      <c r="A163" s="87"/>
      <c r="B163" s="85"/>
      <c r="C163" s="85"/>
      <c r="D163" s="85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3.5" customHeight="1">
      <c r="A164" s="87"/>
      <c r="B164" s="85"/>
      <c r="C164" s="85"/>
      <c r="D164" s="85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3.5" customHeight="1">
      <c r="A165" s="87"/>
      <c r="B165" s="85"/>
      <c r="C165" s="85"/>
      <c r="D165" s="85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3.5" customHeight="1">
      <c r="A166" s="87"/>
      <c r="B166" s="85"/>
      <c r="C166" s="85"/>
      <c r="D166" s="85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3.5" customHeight="1">
      <c r="A167" s="87"/>
      <c r="B167" s="85"/>
      <c r="C167" s="85"/>
      <c r="D167" s="85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3.5" customHeight="1">
      <c r="A168" s="87"/>
      <c r="B168" s="85"/>
      <c r="C168" s="85"/>
      <c r="D168" s="85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3.5" customHeight="1">
      <c r="A169" s="87"/>
      <c r="B169" s="85"/>
      <c r="C169" s="85"/>
      <c r="D169" s="85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3.5" customHeight="1">
      <c r="A170" s="87"/>
      <c r="B170" s="85"/>
      <c r="C170" s="85"/>
      <c r="D170" s="85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3.5" customHeight="1">
      <c r="A171" s="87"/>
      <c r="B171" s="85"/>
      <c r="C171" s="85"/>
      <c r="D171" s="85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3.5" customHeight="1">
      <c r="A172" s="87"/>
      <c r="B172" s="85"/>
      <c r="C172" s="85"/>
      <c r="D172" s="85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3.5" customHeight="1">
      <c r="A173" s="87"/>
      <c r="B173" s="85"/>
      <c r="C173" s="85"/>
      <c r="D173" s="85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3.5" customHeight="1">
      <c r="A174" s="87"/>
      <c r="B174" s="85"/>
      <c r="C174" s="85"/>
      <c r="D174" s="85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3.5" customHeight="1">
      <c r="A175" s="87"/>
      <c r="B175" s="85"/>
      <c r="C175" s="85"/>
      <c r="D175" s="85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3.5" customHeight="1">
      <c r="A176" s="87"/>
      <c r="B176" s="85"/>
      <c r="C176" s="85"/>
      <c r="D176" s="85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3.5" customHeight="1">
      <c r="A177" s="87"/>
      <c r="B177" s="85"/>
      <c r="C177" s="85"/>
      <c r="D177" s="85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3.5" customHeight="1">
      <c r="A178" s="87"/>
      <c r="B178" s="85"/>
      <c r="C178" s="85"/>
      <c r="D178" s="85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3.5" customHeight="1">
      <c r="A179" s="87"/>
      <c r="B179" s="85"/>
      <c r="C179" s="85"/>
      <c r="D179" s="85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3.5" customHeight="1">
      <c r="A180" s="87"/>
      <c r="B180" s="85"/>
      <c r="C180" s="85"/>
      <c r="D180" s="85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3.5" customHeight="1">
      <c r="A181" s="87"/>
      <c r="B181" s="85"/>
      <c r="C181" s="85"/>
      <c r="D181" s="85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3.5" customHeight="1">
      <c r="A182" s="87"/>
      <c r="B182" s="85"/>
      <c r="C182" s="85"/>
      <c r="D182" s="85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3.5" customHeight="1">
      <c r="A183" s="87"/>
      <c r="B183" s="85"/>
      <c r="C183" s="85"/>
      <c r="D183" s="85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3.5" customHeight="1">
      <c r="A184" s="87"/>
      <c r="B184" s="85"/>
      <c r="C184" s="85"/>
      <c r="D184" s="85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3.5" customHeight="1">
      <c r="A185" s="87"/>
      <c r="B185" s="85"/>
      <c r="C185" s="85"/>
      <c r="D185" s="85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3.5" customHeight="1">
      <c r="A186" s="87"/>
      <c r="B186" s="85"/>
      <c r="C186" s="85"/>
      <c r="D186" s="85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3.5" customHeight="1">
      <c r="A187" s="87"/>
      <c r="B187" s="85"/>
      <c r="C187" s="85"/>
      <c r="D187" s="85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3.5" customHeight="1">
      <c r="A188" s="87"/>
      <c r="B188" s="85"/>
      <c r="C188" s="85"/>
      <c r="D188" s="85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3.5" customHeight="1">
      <c r="A189" s="87"/>
      <c r="B189" s="85"/>
      <c r="C189" s="85"/>
      <c r="D189" s="85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3.5" customHeight="1">
      <c r="A190" s="87"/>
      <c r="B190" s="85"/>
      <c r="C190" s="85"/>
      <c r="D190" s="85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3.5" customHeight="1">
      <c r="A191" s="87"/>
      <c r="B191" s="85"/>
      <c r="C191" s="85"/>
      <c r="D191" s="85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3.5" customHeight="1">
      <c r="A192" s="87"/>
      <c r="B192" s="85"/>
      <c r="C192" s="85"/>
      <c r="D192" s="85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3.5" customHeight="1">
      <c r="A193" s="87"/>
      <c r="B193" s="85"/>
      <c r="C193" s="85"/>
      <c r="D193" s="85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3.5" customHeight="1">
      <c r="A194" s="87"/>
      <c r="B194" s="85"/>
      <c r="C194" s="85"/>
      <c r="D194" s="85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3.5" customHeight="1">
      <c r="A195" s="87"/>
      <c r="B195" s="85"/>
      <c r="C195" s="85"/>
      <c r="D195" s="85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3.5" customHeight="1">
      <c r="A196" s="87"/>
      <c r="B196" s="85"/>
      <c r="C196" s="85"/>
      <c r="D196" s="85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3.5" customHeight="1">
      <c r="A197" s="87"/>
      <c r="B197" s="85"/>
      <c r="C197" s="85"/>
      <c r="D197" s="85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3.5" customHeight="1">
      <c r="A198" s="87"/>
      <c r="B198" s="85"/>
      <c r="C198" s="85"/>
      <c r="D198" s="85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3.5" customHeight="1">
      <c r="A199" s="87"/>
      <c r="B199" s="85"/>
      <c r="C199" s="85"/>
      <c r="D199" s="85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3.5" customHeight="1">
      <c r="A200" s="87"/>
      <c r="B200" s="85"/>
      <c r="C200" s="85"/>
      <c r="D200" s="85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3.5" customHeight="1">
      <c r="A201" s="87"/>
      <c r="B201" s="85"/>
      <c r="C201" s="85"/>
      <c r="D201" s="85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3.5" customHeight="1">
      <c r="A202" s="87"/>
      <c r="B202" s="85"/>
      <c r="C202" s="85"/>
      <c r="D202" s="85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3.5" customHeight="1">
      <c r="A203" s="87"/>
      <c r="B203" s="85"/>
      <c r="C203" s="85"/>
      <c r="D203" s="85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3.5" customHeight="1">
      <c r="A204" s="87"/>
      <c r="B204" s="85"/>
      <c r="C204" s="85"/>
      <c r="D204" s="85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3.5" customHeight="1">
      <c r="A205" s="87"/>
      <c r="B205" s="85"/>
      <c r="C205" s="85"/>
      <c r="D205" s="85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3.5" customHeight="1">
      <c r="A206" s="87"/>
      <c r="B206" s="85"/>
      <c r="C206" s="85"/>
      <c r="D206" s="85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3.5" customHeight="1">
      <c r="A207" s="87"/>
      <c r="B207" s="85"/>
      <c r="C207" s="85"/>
      <c r="D207" s="85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3.5" customHeight="1">
      <c r="A208" s="87"/>
      <c r="B208" s="85"/>
      <c r="C208" s="85"/>
      <c r="D208" s="85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3.5" customHeight="1">
      <c r="A209" s="87"/>
      <c r="B209" s="85"/>
      <c r="C209" s="85"/>
      <c r="D209" s="85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3.5" customHeight="1">
      <c r="A210" s="87"/>
      <c r="B210" s="85"/>
      <c r="C210" s="85"/>
      <c r="D210" s="85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3.5" customHeight="1">
      <c r="A211" s="87"/>
      <c r="B211" s="85"/>
      <c r="C211" s="85"/>
      <c r="D211" s="85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3.5" customHeight="1">
      <c r="A212" s="87"/>
      <c r="B212" s="85"/>
      <c r="C212" s="85"/>
      <c r="D212" s="85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3.5" customHeight="1">
      <c r="A213" s="87"/>
      <c r="B213" s="85"/>
      <c r="C213" s="85"/>
      <c r="D213" s="85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3.5" customHeight="1">
      <c r="A214" s="87"/>
      <c r="B214" s="85"/>
      <c r="C214" s="85"/>
      <c r="D214" s="85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3.5" customHeight="1">
      <c r="A215" s="87"/>
      <c r="B215" s="85"/>
      <c r="C215" s="85"/>
      <c r="D215" s="85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3.5" customHeight="1">
      <c r="A216" s="87"/>
      <c r="B216" s="85"/>
      <c r="C216" s="85"/>
      <c r="D216" s="85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3.5" customHeight="1">
      <c r="A217" s="87"/>
      <c r="B217" s="85"/>
      <c r="C217" s="85"/>
      <c r="D217" s="85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3.5" customHeight="1">
      <c r="A218" s="87"/>
      <c r="B218" s="85"/>
      <c r="C218" s="85"/>
      <c r="D218" s="85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3.5" customHeight="1">
      <c r="A219" s="87"/>
      <c r="B219" s="85"/>
      <c r="C219" s="85"/>
      <c r="D219" s="85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3.5" customHeight="1">
      <c r="A220" s="87"/>
      <c r="B220" s="85"/>
      <c r="C220" s="85"/>
      <c r="D220" s="85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3.5" customHeight="1">
      <c r="A221" s="87"/>
      <c r="B221" s="85"/>
      <c r="C221" s="85"/>
      <c r="D221" s="85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3.5" customHeight="1">
      <c r="A222" s="87"/>
      <c r="B222" s="85"/>
      <c r="C222" s="85"/>
      <c r="D222" s="85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3.5" customHeight="1">
      <c r="A223" s="87"/>
      <c r="B223" s="85"/>
      <c r="C223" s="85"/>
      <c r="D223" s="85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3.5" customHeight="1">
      <c r="A224" s="87"/>
      <c r="B224" s="85"/>
      <c r="C224" s="85"/>
      <c r="D224" s="85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3.5" customHeight="1">
      <c r="A225" s="87"/>
      <c r="B225" s="85"/>
      <c r="C225" s="85"/>
      <c r="D225" s="85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3.5" customHeight="1">
      <c r="A226" s="87"/>
      <c r="B226" s="85"/>
      <c r="C226" s="85"/>
      <c r="D226" s="85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3.5" customHeight="1">
      <c r="A227" s="87"/>
      <c r="B227" s="85"/>
      <c r="C227" s="85"/>
      <c r="D227" s="85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3.5" customHeight="1">
      <c r="A228" s="87"/>
      <c r="B228" s="85"/>
      <c r="C228" s="85"/>
      <c r="D228" s="85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3.5" customHeight="1">
      <c r="A229" s="87"/>
      <c r="B229" s="85"/>
      <c r="C229" s="85"/>
      <c r="D229" s="85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3.5" customHeight="1">
      <c r="A230" s="87"/>
      <c r="B230" s="85"/>
      <c r="C230" s="85"/>
      <c r="D230" s="85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3.5" customHeight="1">
      <c r="A231" s="87"/>
      <c r="B231" s="85"/>
      <c r="C231" s="85"/>
      <c r="D231" s="85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3.5" customHeight="1">
      <c r="A232" s="87"/>
      <c r="B232" s="85"/>
      <c r="C232" s="85"/>
      <c r="D232" s="85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3.5" customHeight="1">
      <c r="A233" s="87"/>
      <c r="B233" s="85"/>
      <c r="C233" s="85"/>
      <c r="D233" s="85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3.5" customHeight="1">
      <c r="A234" s="87"/>
      <c r="B234" s="85"/>
      <c r="C234" s="85"/>
      <c r="D234" s="85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3.5" customHeight="1">
      <c r="A235" s="87"/>
      <c r="B235" s="85"/>
      <c r="C235" s="85"/>
      <c r="D235" s="85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3.5" customHeight="1">
      <c r="A236" s="87"/>
      <c r="B236" s="85"/>
      <c r="C236" s="85"/>
      <c r="D236" s="85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3.5" customHeight="1">
      <c r="A237" s="87"/>
      <c r="B237" s="85"/>
      <c r="C237" s="85"/>
      <c r="D237" s="85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3.5" customHeight="1">
      <c r="A238" s="87"/>
      <c r="B238" s="85"/>
      <c r="C238" s="85"/>
      <c r="D238" s="85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3.5" customHeight="1">
      <c r="A239" s="87"/>
      <c r="B239" s="85"/>
      <c r="C239" s="85"/>
      <c r="D239" s="85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3.5" customHeight="1">
      <c r="A240" s="87"/>
      <c r="B240" s="85"/>
      <c r="C240" s="85"/>
      <c r="D240" s="85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3.5" customHeight="1">
      <c r="A241" s="87"/>
      <c r="B241" s="85"/>
      <c r="C241" s="85"/>
      <c r="D241" s="85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3.5" customHeight="1">
      <c r="A242" s="87"/>
      <c r="B242" s="85"/>
      <c r="C242" s="85"/>
      <c r="D242" s="85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3.5" customHeight="1">
      <c r="A243" s="87"/>
      <c r="B243" s="85"/>
      <c r="C243" s="85"/>
      <c r="D243" s="85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3.5" customHeight="1">
      <c r="A244" s="87"/>
      <c r="B244" s="85"/>
      <c r="C244" s="85"/>
      <c r="D244" s="85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3.5" customHeight="1">
      <c r="A245" s="87"/>
      <c r="B245" s="85"/>
      <c r="C245" s="85"/>
      <c r="D245" s="85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3.5" customHeight="1">
      <c r="A246" s="87"/>
      <c r="B246" s="85"/>
      <c r="C246" s="85"/>
      <c r="D246" s="85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3.5" customHeight="1">
      <c r="A247" s="87"/>
      <c r="B247" s="85"/>
      <c r="C247" s="85"/>
      <c r="D247" s="85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3.5" customHeight="1">
      <c r="A248" s="87"/>
      <c r="B248" s="85"/>
      <c r="C248" s="85"/>
      <c r="D248" s="85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3.5" customHeight="1">
      <c r="A249" s="87"/>
      <c r="B249" s="85"/>
      <c r="C249" s="85"/>
      <c r="D249" s="85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3.5" customHeight="1">
      <c r="A250" s="87"/>
      <c r="B250" s="85"/>
      <c r="C250" s="85"/>
      <c r="D250" s="85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3.5" customHeight="1">
      <c r="A251" s="87"/>
      <c r="B251" s="85"/>
      <c r="C251" s="85"/>
      <c r="D251" s="85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3.5" customHeight="1">
      <c r="A252" s="87"/>
      <c r="B252" s="85"/>
      <c r="C252" s="85"/>
      <c r="D252" s="85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3.5" customHeight="1">
      <c r="A253" s="87"/>
      <c r="B253" s="85"/>
      <c r="C253" s="85"/>
      <c r="D253" s="85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3.5" customHeight="1">
      <c r="A254" s="87"/>
      <c r="B254" s="85"/>
      <c r="C254" s="85"/>
      <c r="D254" s="85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3.5" customHeight="1">
      <c r="A255" s="87"/>
      <c r="B255" s="85"/>
      <c r="C255" s="85"/>
      <c r="D255" s="85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3.5" customHeight="1">
      <c r="A256" s="87"/>
      <c r="B256" s="85"/>
      <c r="C256" s="85"/>
      <c r="D256" s="85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3.5" customHeight="1">
      <c r="A257" s="87"/>
      <c r="B257" s="85"/>
      <c r="C257" s="85"/>
      <c r="D257" s="85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3.5" customHeight="1">
      <c r="A258" s="87"/>
      <c r="B258" s="85"/>
      <c r="C258" s="85"/>
      <c r="D258" s="85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3.5" customHeight="1">
      <c r="A259" s="87"/>
      <c r="B259" s="85"/>
      <c r="C259" s="85"/>
      <c r="D259" s="85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3.5" customHeight="1">
      <c r="A260" s="87"/>
      <c r="B260" s="85"/>
      <c r="C260" s="85"/>
      <c r="D260" s="85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3.5" customHeight="1">
      <c r="A261" s="87"/>
      <c r="B261" s="85"/>
      <c r="C261" s="85"/>
      <c r="D261" s="85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3.5" customHeight="1">
      <c r="A262" s="87"/>
      <c r="B262" s="85"/>
      <c r="C262" s="85"/>
      <c r="D262" s="85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3.5" customHeight="1">
      <c r="A263" s="87"/>
      <c r="B263" s="85"/>
      <c r="C263" s="85"/>
      <c r="D263" s="85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3.5" customHeight="1">
      <c r="A264" s="87"/>
      <c r="B264" s="85"/>
      <c r="C264" s="85"/>
      <c r="D264" s="85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3.5" customHeight="1">
      <c r="A265" s="87"/>
      <c r="B265" s="85"/>
      <c r="C265" s="85"/>
      <c r="D265" s="85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3.5" customHeight="1">
      <c r="A266" s="87"/>
      <c r="B266" s="85"/>
      <c r="C266" s="85"/>
      <c r="D266" s="85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3.5" customHeight="1">
      <c r="A267" s="87"/>
      <c r="B267" s="85"/>
      <c r="C267" s="85"/>
      <c r="D267" s="85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3.5" customHeight="1">
      <c r="A268" s="87"/>
      <c r="B268" s="85"/>
      <c r="C268" s="85"/>
      <c r="D268" s="85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3.5" customHeight="1">
      <c r="A269" s="87"/>
      <c r="B269" s="85"/>
      <c r="C269" s="85"/>
      <c r="D269" s="85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3.5" customHeight="1">
      <c r="A270" s="87"/>
      <c r="B270" s="85"/>
      <c r="C270" s="85"/>
      <c r="D270" s="85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3.5" customHeight="1">
      <c r="A271" s="87"/>
      <c r="B271" s="85"/>
      <c r="C271" s="85"/>
      <c r="D271" s="85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3.5" customHeight="1">
      <c r="A272" s="87"/>
      <c r="B272" s="85"/>
      <c r="C272" s="85"/>
      <c r="D272" s="85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3.5" customHeight="1">
      <c r="A273" s="87"/>
      <c r="B273" s="85"/>
      <c r="C273" s="85"/>
      <c r="D273" s="85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3.5" customHeight="1">
      <c r="A274" s="87"/>
      <c r="B274" s="85"/>
      <c r="C274" s="85"/>
      <c r="D274" s="85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3.5" customHeight="1">
      <c r="A275" s="87"/>
      <c r="B275" s="85"/>
      <c r="C275" s="85"/>
      <c r="D275" s="85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3.5" customHeight="1">
      <c r="A276" s="87"/>
      <c r="B276" s="85"/>
      <c r="C276" s="85"/>
      <c r="D276" s="85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3.5" customHeight="1">
      <c r="A277" s="87"/>
      <c r="B277" s="85"/>
      <c r="C277" s="85"/>
      <c r="D277" s="85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3.5" customHeight="1">
      <c r="A278" s="87"/>
      <c r="B278" s="85"/>
      <c r="C278" s="85"/>
      <c r="D278" s="85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3.5" customHeight="1">
      <c r="A279" s="87"/>
      <c r="B279" s="85"/>
      <c r="C279" s="85"/>
      <c r="D279" s="85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3.5" customHeight="1">
      <c r="A280" s="87"/>
      <c r="B280" s="85"/>
      <c r="C280" s="85"/>
      <c r="D280" s="85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3.5" customHeight="1">
      <c r="A281" s="87"/>
      <c r="B281" s="85"/>
      <c r="C281" s="85"/>
      <c r="D281" s="85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3.5" customHeight="1">
      <c r="A282" s="87"/>
      <c r="B282" s="85"/>
      <c r="C282" s="85"/>
      <c r="D282" s="85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3.5" customHeight="1">
      <c r="A283" s="87"/>
      <c r="B283" s="85"/>
      <c r="C283" s="85"/>
      <c r="D283" s="85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3.5" customHeight="1">
      <c r="A284" s="87"/>
      <c r="B284" s="85"/>
      <c r="C284" s="85"/>
      <c r="D284" s="85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3.5" customHeight="1">
      <c r="A285" s="87"/>
      <c r="B285" s="85"/>
      <c r="C285" s="85"/>
      <c r="D285" s="85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3.5" customHeight="1">
      <c r="A286" s="87"/>
      <c r="B286" s="85"/>
      <c r="C286" s="85"/>
      <c r="D286" s="85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3.5" customHeight="1">
      <c r="A287" s="87"/>
      <c r="B287" s="85"/>
      <c r="C287" s="85"/>
      <c r="D287" s="85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3.5" customHeight="1">
      <c r="A288" s="87"/>
      <c r="B288" s="85"/>
      <c r="C288" s="85"/>
      <c r="D288" s="85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3.5" customHeight="1">
      <c r="A289" s="87"/>
      <c r="B289" s="85"/>
      <c r="C289" s="85"/>
      <c r="D289" s="85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3.5" customHeight="1">
      <c r="A290" s="87"/>
      <c r="B290" s="85"/>
      <c r="C290" s="85"/>
      <c r="D290" s="85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3.5" customHeight="1">
      <c r="A291" s="87"/>
      <c r="B291" s="85"/>
      <c r="C291" s="85"/>
      <c r="D291" s="85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3.5" customHeight="1">
      <c r="A292" s="87"/>
      <c r="B292" s="85"/>
      <c r="C292" s="85"/>
      <c r="D292" s="85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3.5" customHeight="1">
      <c r="A293" s="87"/>
      <c r="B293" s="85"/>
      <c r="C293" s="85"/>
      <c r="D293" s="85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3.5" customHeight="1">
      <c r="A294" s="87"/>
      <c r="B294" s="85"/>
      <c r="C294" s="85"/>
      <c r="D294" s="85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3.5" customHeight="1">
      <c r="A295" s="87"/>
      <c r="B295" s="85"/>
      <c r="C295" s="85"/>
      <c r="D295" s="85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3.5" customHeight="1">
      <c r="A296" s="87"/>
      <c r="B296" s="85"/>
      <c r="C296" s="85"/>
      <c r="D296" s="85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3.5" customHeight="1">
      <c r="A297" s="87"/>
      <c r="B297" s="85"/>
      <c r="C297" s="85"/>
      <c r="D297" s="85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3.5" customHeight="1">
      <c r="A298" s="87"/>
      <c r="B298" s="85"/>
      <c r="C298" s="85"/>
      <c r="D298" s="85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3.5" customHeight="1">
      <c r="A299" s="87"/>
      <c r="B299" s="85"/>
      <c r="C299" s="85"/>
      <c r="D299" s="85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3.5" customHeight="1">
      <c r="A300" s="87"/>
      <c r="B300" s="85"/>
      <c r="C300" s="85"/>
      <c r="D300" s="85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3.5" customHeight="1">
      <c r="A301" s="87"/>
      <c r="B301" s="85"/>
      <c r="C301" s="85"/>
      <c r="D301" s="85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3.5" customHeight="1">
      <c r="A302" s="87"/>
      <c r="B302" s="85"/>
      <c r="C302" s="85"/>
      <c r="D302" s="85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3.5" customHeight="1">
      <c r="A303" s="87"/>
      <c r="B303" s="85"/>
      <c r="C303" s="85"/>
      <c r="D303" s="85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3.5" customHeight="1">
      <c r="A304" s="87"/>
      <c r="B304" s="85"/>
      <c r="C304" s="85"/>
      <c r="D304" s="85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3.5" customHeight="1">
      <c r="A305" s="87"/>
      <c r="B305" s="85"/>
      <c r="C305" s="85"/>
      <c r="D305" s="85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3.5" customHeight="1">
      <c r="A306" s="87"/>
      <c r="B306" s="85"/>
      <c r="C306" s="85"/>
      <c r="D306" s="85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3.5" customHeight="1">
      <c r="A307" s="87"/>
      <c r="B307" s="85"/>
      <c r="C307" s="85"/>
      <c r="D307" s="85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3.5" customHeight="1">
      <c r="A308" s="87"/>
      <c r="B308" s="85"/>
      <c r="C308" s="85"/>
      <c r="D308" s="85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3.5" customHeight="1">
      <c r="A309" s="87"/>
      <c r="B309" s="85"/>
      <c r="C309" s="85"/>
      <c r="D309" s="85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3.5" customHeight="1">
      <c r="A310" s="87"/>
      <c r="B310" s="85"/>
      <c r="C310" s="85"/>
      <c r="D310" s="85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3.5" customHeight="1">
      <c r="A311" s="87"/>
      <c r="B311" s="85"/>
      <c r="C311" s="85"/>
      <c r="D311" s="85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3.5" customHeight="1">
      <c r="A312" s="87"/>
      <c r="B312" s="85"/>
      <c r="C312" s="85"/>
      <c r="D312" s="85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3.5" customHeight="1">
      <c r="A313" s="87"/>
      <c r="B313" s="85"/>
      <c r="C313" s="85"/>
      <c r="D313" s="85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3.5" customHeight="1">
      <c r="A314" s="87"/>
      <c r="B314" s="85"/>
      <c r="C314" s="85"/>
      <c r="D314" s="85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3.5" customHeight="1">
      <c r="A315" s="87"/>
      <c r="B315" s="85"/>
      <c r="C315" s="85"/>
      <c r="D315" s="85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3.5" customHeight="1">
      <c r="A316" s="87"/>
      <c r="B316" s="85"/>
      <c r="C316" s="85"/>
      <c r="D316" s="85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3.5" customHeight="1">
      <c r="A317" s="87"/>
      <c r="B317" s="85"/>
      <c r="C317" s="85"/>
      <c r="D317" s="85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3.5" customHeight="1">
      <c r="A318" s="87"/>
      <c r="B318" s="85"/>
      <c r="C318" s="85"/>
      <c r="D318" s="85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3.5" customHeight="1">
      <c r="A319" s="87"/>
      <c r="B319" s="85"/>
      <c r="C319" s="85"/>
      <c r="D319" s="85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3.5" customHeight="1">
      <c r="A320" s="87"/>
      <c r="B320" s="85"/>
      <c r="C320" s="85"/>
      <c r="D320" s="85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3.5" customHeight="1">
      <c r="A321" s="87"/>
      <c r="B321" s="85"/>
      <c r="C321" s="85"/>
      <c r="D321" s="85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3.5" customHeight="1">
      <c r="A322" s="87"/>
      <c r="B322" s="85"/>
      <c r="C322" s="85"/>
      <c r="D322" s="85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3.5" customHeight="1">
      <c r="A323" s="87"/>
      <c r="B323" s="85"/>
      <c r="C323" s="85"/>
      <c r="D323" s="85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3.5" customHeight="1">
      <c r="A324" s="87"/>
      <c r="B324" s="85"/>
      <c r="C324" s="85"/>
      <c r="D324" s="85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3.5" customHeight="1">
      <c r="A325" s="87"/>
      <c r="B325" s="85"/>
      <c r="C325" s="85"/>
      <c r="D325" s="85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3.5" customHeight="1">
      <c r="A326" s="87"/>
      <c r="B326" s="85"/>
      <c r="C326" s="85"/>
      <c r="D326" s="85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3.5" customHeight="1">
      <c r="A327" s="87"/>
      <c r="B327" s="85"/>
      <c r="C327" s="85"/>
      <c r="D327" s="85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3.5" customHeight="1">
      <c r="A328" s="87"/>
      <c r="B328" s="85"/>
      <c r="C328" s="85"/>
      <c r="D328" s="85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3.5" customHeight="1">
      <c r="A329" s="87"/>
      <c r="B329" s="85"/>
      <c r="C329" s="85"/>
      <c r="D329" s="85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3.5" customHeight="1">
      <c r="A330" s="87"/>
      <c r="B330" s="85"/>
      <c r="C330" s="85"/>
      <c r="D330" s="85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3.5" customHeight="1">
      <c r="A331" s="87"/>
      <c r="B331" s="85"/>
      <c r="C331" s="85"/>
      <c r="D331" s="85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3.5" customHeight="1">
      <c r="A332" s="87"/>
      <c r="B332" s="85"/>
      <c r="C332" s="85"/>
      <c r="D332" s="85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3.5" customHeight="1">
      <c r="A333" s="87"/>
      <c r="B333" s="85"/>
      <c r="C333" s="85"/>
      <c r="D333" s="85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3.5" customHeight="1">
      <c r="A334" s="87"/>
      <c r="B334" s="85"/>
      <c r="C334" s="85"/>
      <c r="D334" s="85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3.5" customHeight="1">
      <c r="A335" s="87"/>
      <c r="B335" s="85"/>
      <c r="C335" s="85"/>
      <c r="D335" s="85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3.5" customHeight="1">
      <c r="A336" s="87"/>
      <c r="B336" s="85"/>
      <c r="C336" s="85"/>
      <c r="D336" s="85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3.5" customHeight="1">
      <c r="A337" s="87"/>
      <c r="B337" s="85"/>
      <c r="C337" s="85"/>
      <c r="D337" s="85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3.5" customHeight="1">
      <c r="A338" s="87"/>
      <c r="B338" s="85"/>
      <c r="C338" s="85"/>
      <c r="D338" s="85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3.5" customHeight="1">
      <c r="A339" s="87"/>
      <c r="B339" s="85"/>
      <c r="C339" s="85"/>
      <c r="D339" s="85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3.5" customHeight="1">
      <c r="A340" s="87"/>
      <c r="B340" s="85"/>
      <c r="C340" s="85"/>
      <c r="D340" s="85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3.5" customHeight="1">
      <c r="A341" s="87"/>
      <c r="B341" s="85"/>
      <c r="C341" s="85"/>
      <c r="D341" s="85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3.5" customHeight="1">
      <c r="A342" s="87"/>
      <c r="B342" s="85"/>
      <c r="C342" s="85"/>
      <c r="D342" s="85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3.5" customHeight="1">
      <c r="A343" s="87"/>
      <c r="B343" s="85"/>
      <c r="C343" s="85"/>
      <c r="D343" s="85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3.5" customHeight="1">
      <c r="A344" s="87"/>
      <c r="B344" s="85"/>
      <c r="C344" s="85"/>
      <c r="D344" s="85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3.5" customHeight="1">
      <c r="A345" s="87"/>
      <c r="B345" s="85"/>
      <c r="C345" s="85"/>
      <c r="D345" s="85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3.5" customHeight="1">
      <c r="A346" s="87"/>
      <c r="B346" s="85"/>
      <c r="C346" s="85"/>
      <c r="D346" s="85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3.5" customHeight="1">
      <c r="A347" s="87"/>
      <c r="B347" s="85"/>
      <c r="C347" s="85"/>
      <c r="D347" s="85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3.5" customHeight="1">
      <c r="A348" s="87"/>
      <c r="B348" s="85"/>
      <c r="C348" s="85"/>
      <c r="D348" s="85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3.5" customHeight="1">
      <c r="A349" s="87"/>
      <c r="B349" s="85"/>
      <c r="C349" s="85"/>
      <c r="D349" s="85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3.5" customHeight="1">
      <c r="A350" s="87"/>
      <c r="B350" s="85"/>
      <c r="C350" s="85"/>
      <c r="D350" s="85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3.5" customHeight="1">
      <c r="A351" s="87"/>
      <c r="B351" s="85"/>
      <c r="C351" s="85"/>
      <c r="D351" s="85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3.5" customHeight="1">
      <c r="A352" s="87"/>
      <c r="B352" s="85"/>
      <c r="C352" s="85"/>
      <c r="D352" s="85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3.5" customHeight="1">
      <c r="A353" s="87"/>
      <c r="B353" s="85"/>
      <c r="C353" s="85"/>
      <c r="D353" s="85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3.5" customHeight="1">
      <c r="A354" s="87"/>
      <c r="B354" s="85"/>
      <c r="C354" s="85"/>
      <c r="D354" s="85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3.5" customHeight="1">
      <c r="A355" s="87"/>
      <c r="B355" s="85"/>
      <c r="C355" s="85"/>
      <c r="D355" s="85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3.5" customHeight="1">
      <c r="A356" s="87"/>
      <c r="B356" s="85"/>
      <c r="C356" s="85"/>
      <c r="D356" s="85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3.5" customHeight="1">
      <c r="A357" s="87"/>
      <c r="B357" s="85"/>
      <c r="C357" s="85"/>
      <c r="D357" s="85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3.5" customHeight="1">
      <c r="A358" s="87"/>
      <c r="B358" s="85"/>
      <c r="C358" s="85"/>
      <c r="D358" s="85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3.5" customHeight="1">
      <c r="A359" s="87"/>
      <c r="B359" s="85"/>
      <c r="C359" s="85"/>
      <c r="D359" s="85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3.5" customHeight="1">
      <c r="A360" s="87"/>
      <c r="B360" s="85"/>
      <c r="C360" s="85"/>
      <c r="D360" s="85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3.5" customHeight="1">
      <c r="A361" s="87"/>
      <c r="B361" s="85"/>
      <c r="C361" s="85"/>
      <c r="D361" s="85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3.5" customHeight="1">
      <c r="A362" s="87"/>
      <c r="B362" s="85"/>
      <c r="C362" s="85"/>
      <c r="D362" s="85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3.5" customHeight="1">
      <c r="A363" s="87"/>
      <c r="B363" s="85"/>
      <c r="C363" s="85"/>
      <c r="D363" s="85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3.5" customHeight="1">
      <c r="A364" s="87"/>
      <c r="B364" s="85"/>
      <c r="C364" s="85"/>
      <c r="D364" s="85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3.5" customHeight="1">
      <c r="A365" s="87"/>
      <c r="B365" s="85"/>
      <c r="C365" s="85"/>
      <c r="D365" s="85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3.5" customHeight="1">
      <c r="A366" s="87"/>
      <c r="B366" s="85"/>
      <c r="C366" s="85"/>
      <c r="D366" s="85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3.5" customHeight="1">
      <c r="A367" s="87"/>
      <c r="B367" s="85"/>
      <c r="C367" s="85"/>
      <c r="D367" s="85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3.5" customHeight="1">
      <c r="A368" s="87"/>
      <c r="B368" s="85"/>
      <c r="C368" s="85"/>
      <c r="D368" s="85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3.5" customHeight="1">
      <c r="A369" s="87"/>
      <c r="B369" s="85"/>
      <c r="C369" s="85"/>
      <c r="D369" s="85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3.5" customHeight="1">
      <c r="A370" s="87"/>
      <c r="B370" s="85"/>
      <c r="C370" s="85"/>
      <c r="D370" s="85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3.5" customHeight="1">
      <c r="A371" s="87"/>
      <c r="B371" s="85"/>
      <c r="C371" s="85"/>
      <c r="D371" s="85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3.5" customHeight="1">
      <c r="A372" s="87"/>
      <c r="B372" s="85"/>
      <c r="C372" s="85"/>
      <c r="D372" s="85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3.5" customHeight="1">
      <c r="A373" s="87"/>
      <c r="B373" s="85"/>
      <c r="C373" s="85"/>
      <c r="D373" s="85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3.5" customHeight="1">
      <c r="A374" s="87"/>
      <c r="B374" s="85"/>
      <c r="C374" s="85"/>
      <c r="D374" s="85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3.5" customHeight="1">
      <c r="A375" s="87"/>
      <c r="B375" s="85"/>
      <c r="C375" s="85"/>
      <c r="D375" s="85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3.5" customHeight="1">
      <c r="A376" s="87"/>
      <c r="B376" s="85"/>
      <c r="C376" s="85"/>
      <c r="D376" s="85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3.5" customHeight="1">
      <c r="A377" s="87"/>
      <c r="B377" s="85"/>
      <c r="C377" s="85"/>
      <c r="D377" s="85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3.5" customHeight="1">
      <c r="A378" s="87"/>
      <c r="B378" s="85"/>
      <c r="C378" s="85"/>
      <c r="D378" s="85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3.5" customHeight="1">
      <c r="A379" s="87"/>
      <c r="B379" s="85"/>
      <c r="C379" s="85"/>
      <c r="D379" s="85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3.5" customHeight="1">
      <c r="A380" s="87"/>
      <c r="B380" s="85"/>
      <c r="C380" s="85"/>
      <c r="D380" s="85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3.5" customHeight="1">
      <c r="A381" s="87"/>
      <c r="B381" s="85"/>
      <c r="C381" s="85"/>
      <c r="D381" s="85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3.5" customHeight="1">
      <c r="A382" s="87"/>
      <c r="B382" s="85"/>
      <c r="C382" s="85"/>
      <c r="D382" s="85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3.5" customHeight="1">
      <c r="A383" s="87"/>
      <c r="B383" s="85"/>
      <c r="C383" s="85"/>
      <c r="D383" s="85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3.5" customHeight="1">
      <c r="A384" s="87"/>
      <c r="B384" s="85"/>
      <c r="C384" s="85"/>
      <c r="D384" s="85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3.5" customHeight="1">
      <c r="A385" s="87"/>
      <c r="B385" s="85"/>
      <c r="C385" s="85"/>
      <c r="D385" s="85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3.5" customHeight="1">
      <c r="A386" s="87"/>
      <c r="B386" s="85"/>
      <c r="C386" s="85"/>
      <c r="D386" s="85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3.5" customHeight="1">
      <c r="A387" s="87"/>
      <c r="B387" s="85"/>
      <c r="C387" s="85"/>
      <c r="D387" s="85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3.5" customHeight="1">
      <c r="A388" s="87"/>
      <c r="B388" s="85"/>
      <c r="C388" s="85"/>
      <c r="D388" s="85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3.5" customHeight="1">
      <c r="A389" s="87"/>
      <c r="B389" s="85"/>
      <c r="C389" s="85"/>
      <c r="D389" s="85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3.5" customHeight="1">
      <c r="A390" s="87"/>
      <c r="B390" s="85"/>
      <c r="C390" s="85"/>
      <c r="D390" s="85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3.5" customHeight="1">
      <c r="A391" s="87"/>
      <c r="B391" s="85"/>
      <c r="C391" s="85"/>
      <c r="D391" s="85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3.5" customHeight="1">
      <c r="A392" s="87"/>
      <c r="B392" s="85"/>
      <c r="C392" s="85"/>
      <c r="D392" s="85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3.5" customHeight="1">
      <c r="A393" s="87"/>
      <c r="B393" s="85"/>
      <c r="C393" s="85"/>
      <c r="D393" s="85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3.5" customHeight="1">
      <c r="A394" s="87"/>
      <c r="B394" s="85"/>
      <c r="C394" s="85"/>
      <c r="D394" s="85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3.5" customHeight="1">
      <c r="A395" s="87"/>
      <c r="B395" s="85"/>
      <c r="C395" s="85"/>
      <c r="D395" s="85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3.5" customHeight="1">
      <c r="A396" s="87"/>
      <c r="B396" s="85"/>
      <c r="C396" s="85"/>
      <c r="D396" s="85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3.5" customHeight="1">
      <c r="A397" s="87"/>
      <c r="B397" s="85"/>
      <c r="C397" s="85"/>
      <c r="D397" s="85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3.5" customHeight="1">
      <c r="A398" s="87"/>
      <c r="B398" s="85"/>
      <c r="C398" s="85"/>
      <c r="D398" s="85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3.5" customHeight="1">
      <c r="A399" s="87"/>
      <c r="B399" s="85"/>
      <c r="C399" s="85"/>
      <c r="D399" s="85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3.5" customHeight="1">
      <c r="A400" s="87"/>
      <c r="B400" s="85"/>
      <c r="C400" s="85"/>
      <c r="D400" s="85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3.5" customHeight="1">
      <c r="A401" s="87"/>
      <c r="B401" s="85"/>
      <c r="C401" s="85"/>
      <c r="D401" s="85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3.5" customHeight="1">
      <c r="A402" s="87"/>
      <c r="B402" s="85"/>
      <c r="C402" s="85"/>
      <c r="D402" s="85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3.5" customHeight="1">
      <c r="A403" s="87"/>
      <c r="B403" s="85"/>
      <c r="C403" s="85"/>
      <c r="D403" s="85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3.5" customHeight="1">
      <c r="A404" s="87"/>
      <c r="B404" s="85"/>
      <c r="C404" s="85"/>
      <c r="D404" s="85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3.5" customHeight="1">
      <c r="A405" s="87"/>
      <c r="B405" s="85"/>
      <c r="C405" s="85"/>
      <c r="D405" s="85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3.5" customHeight="1">
      <c r="A406" s="87"/>
      <c r="B406" s="85"/>
      <c r="C406" s="85"/>
      <c r="D406" s="85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3.5" customHeight="1">
      <c r="A407" s="87"/>
      <c r="B407" s="85"/>
      <c r="C407" s="85"/>
      <c r="D407" s="85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3.5" customHeight="1">
      <c r="A408" s="87"/>
      <c r="B408" s="85"/>
      <c r="C408" s="85"/>
      <c r="D408" s="85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3.5" customHeight="1">
      <c r="A409" s="87"/>
      <c r="B409" s="85"/>
      <c r="C409" s="85"/>
      <c r="D409" s="85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3.5" customHeight="1">
      <c r="A410" s="87"/>
      <c r="B410" s="85"/>
      <c r="C410" s="85"/>
      <c r="D410" s="85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3.5" customHeight="1">
      <c r="A411" s="87"/>
      <c r="B411" s="85"/>
      <c r="C411" s="85"/>
      <c r="D411" s="85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3.5" customHeight="1">
      <c r="A412" s="87"/>
      <c r="B412" s="85"/>
      <c r="C412" s="85"/>
      <c r="D412" s="85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3.5" customHeight="1">
      <c r="A413" s="87"/>
      <c r="B413" s="85"/>
      <c r="C413" s="85"/>
      <c r="D413" s="85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3.5" customHeight="1">
      <c r="A414" s="87"/>
      <c r="B414" s="85"/>
      <c r="C414" s="85"/>
      <c r="D414" s="85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3.5" customHeight="1">
      <c r="A415" s="87"/>
      <c r="B415" s="85"/>
      <c r="C415" s="85"/>
      <c r="D415" s="85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3.5" customHeight="1">
      <c r="A416" s="87"/>
      <c r="B416" s="85"/>
      <c r="C416" s="85"/>
      <c r="D416" s="85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3.5" customHeight="1">
      <c r="A417" s="87"/>
      <c r="B417" s="85"/>
      <c r="C417" s="85"/>
      <c r="D417" s="85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3.5" customHeight="1">
      <c r="A418" s="87"/>
      <c r="B418" s="85"/>
      <c r="C418" s="85"/>
      <c r="D418" s="85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3.5" customHeight="1">
      <c r="A419" s="87"/>
      <c r="B419" s="85"/>
      <c r="C419" s="85"/>
      <c r="D419" s="85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3.5" customHeight="1">
      <c r="A420" s="87"/>
      <c r="B420" s="85"/>
      <c r="C420" s="85"/>
      <c r="D420" s="85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3.5" customHeight="1">
      <c r="A421" s="87"/>
      <c r="B421" s="85"/>
      <c r="C421" s="85"/>
      <c r="D421" s="85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3.5" customHeight="1">
      <c r="A422" s="87"/>
      <c r="B422" s="85"/>
      <c r="C422" s="85"/>
      <c r="D422" s="85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3.5" customHeight="1">
      <c r="A423" s="87"/>
      <c r="B423" s="85"/>
      <c r="C423" s="85"/>
      <c r="D423" s="85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3.5" customHeight="1">
      <c r="A424" s="87"/>
      <c r="B424" s="85"/>
      <c r="C424" s="85"/>
      <c r="D424" s="85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3.5" customHeight="1">
      <c r="A425" s="87"/>
      <c r="B425" s="85"/>
      <c r="C425" s="85"/>
      <c r="D425" s="85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3.5" customHeight="1">
      <c r="A426" s="87"/>
      <c r="B426" s="85"/>
      <c r="C426" s="85"/>
      <c r="D426" s="85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3.5" customHeight="1">
      <c r="A427" s="87"/>
      <c r="B427" s="85"/>
      <c r="C427" s="85"/>
      <c r="D427" s="85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3.5" customHeight="1">
      <c r="A428" s="87"/>
      <c r="B428" s="85"/>
      <c r="C428" s="85"/>
      <c r="D428" s="85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3.5" customHeight="1">
      <c r="A429" s="87"/>
      <c r="B429" s="85"/>
      <c r="C429" s="85"/>
      <c r="D429" s="85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3.5" customHeight="1">
      <c r="A430" s="87"/>
      <c r="B430" s="85"/>
      <c r="C430" s="85"/>
      <c r="D430" s="85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3.5" customHeight="1">
      <c r="A431" s="87"/>
      <c r="B431" s="85"/>
      <c r="C431" s="85"/>
      <c r="D431" s="85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3.5" customHeight="1">
      <c r="A432" s="87"/>
      <c r="B432" s="85"/>
      <c r="C432" s="85"/>
      <c r="D432" s="85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3.5" customHeight="1">
      <c r="A433" s="87"/>
      <c r="B433" s="85"/>
      <c r="C433" s="85"/>
      <c r="D433" s="85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3.5" customHeight="1">
      <c r="A434" s="87"/>
      <c r="B434" s="85"/>
      <c r="C434" s="85"/>
      <c r="D434" s="85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3.5" customHeight="1">
      <c r="A435" s="87"/>
      <c r="B435" s="85"/>
      <c r="C435" s="85"/>
      <c r="D435" s="85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3.5" customHeight="1">
      <c r="A436" s="87"/>
      <c r="B436" s="85"/>
      <c r="C436" s="85"/>
      <c r="D436" s="85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3.5" customHeight="1">
      <c r="A437" s="87"/>
      <c r="B437" s="85"/>
      <c r="C437" s="85"/>
      <c r="D437" s="85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3.5" customHeight="1">
      <c r="A438" s="87"/>
      <c r="B438" s="85"/>
      <c r="C438" s="85"/>
      <c r="D438" s="85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3.5" customHeight="1">
      <c r="A439" s="87"/>
      <c r="B439" s="85"/>
      <c r="C439" s="85"/>
      <c r="D439" s="85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3.5" customHeight="1">
      <c r="A440" s="87"/>
      <c r="B440" s="85"/>
      <c r="C440" s="85"/>
      <c r="D440" s="85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3.5" customHeight="1">
      <c r="A441" s="87"/>
      <c r="B441" s="85"/>
      <c r="C441" s="85"/>
      <c r="D441" s="85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3.5" customHeight="1">
      <c r="A442" s="87"/>
      <c r="B442" s="85"/>
      <c r="C442" s="85"/>
      <c r="D442" s="85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3.5" customHeight="1">
      <c r="A443" s="87"/>
      <c r="B443" s="85"/>
      <c r="C443" s="85"/>
      <c r="D443" s="85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3.5" customHeight="1">
      <c r="A444" s="87"/>
      <c r="B444" s="85"/>
      <c r="C444" s="85"/>
      <c r="D444" s="85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3.5" customHeight="1">
      <c r="A445" s="87"/>
      <c r="B445" s="85"/>
      <c r="C445" s="85"/>
      <c r="D445" s="85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3.5" customHeight="1">
      <c r="A446" s="87"/>
      <c r="B446" s="85"/>
      <c r="C446" s="85"/>
      <c r="D446" s="85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3.5" customHeight="1">
      <c r="A447" s="87"/>
      <c r="B447" s="85"/>
      <c r="C447" s="85"/>
      <c r="D447" s="85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3.5" customHeight="1">
      <c r="A448" s="87"/>
      <c r="B448" s="85"/>
      <c r="C448" s="85"/>
      <c r="D448" s="85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3.5" customHeight="1">
      <c r="A449" s="87"/>
      <c r="B449" s="85"/>
      <c r="C449" s="85"/>
      <c r="D449" s="85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3.5" customHeight="1">
      <c r="A450" s="87"/>
      <c r="B450" s="85"/>
      <c r="C450" s="85"/>
      <c r="D450" s="85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3.5" customHeight="1">
      <c r="A451" s="87"/>
      <c r="B451" s="85"/>
      <c r="C451" s="85"/>
      <c r="D451" s="85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3.5" customHeight="1">
      <c r="A452" s="87"/>
      <c r="B452" s="85"/>
      <c r="C452" s="85"/>
      <c r="D452" s="85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3.5" customHeight="1">
      <c r="A453" s="87"/>
      <c r="B453" s="85"/>
      <c r="C453" s="85"/>
      <c r="D453" s="85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3.5" customHeight="1">
      <c r="A454" s="87"/>
      <c r="B454" s="85"/>
      <c r="C454" s="85"/>
      <c r="D454" s="85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3.5" customHeight="1">
      <c r="A455" s="87"/>
      <c r="B455" s="85"/>
      <c r="C455" s="85"/>
      <c r="D455" s="85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3.5" customHeight="1">
      <c r="A456" s="87"/>
      <c r="B456" s="85"/>
      <c r="C456" s="85"/>
      <c r="D456" s="85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3.5" customHeight="1">
      <c r="A457" s="87"/>
      <c r="B457" s="85"/>
      <c r="C457" s="85"/>
      <c r="D457" s="85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3.5" customHeight="1">
      <c r="A458" s="87"/>
      <c r="B458" s="85"/>
      <c r="C458" s="85"/>
      <c r="D458" s="85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3.5" customHeight="1">
      <c r="A459" s="87"/>
      <c r="B459" s="85"/>
      <c r="C459" s="85"/>
      <c r="D459" s="85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3.5" customHeight="1">
      <c r="A460" s="87"/>
      <c r="B460" s="85"/>
      <c r="C460" s="85"/>
      <c r="D460" s="85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3.5" customHeight="1">
      <c r="A461" s="87"/>
      <c r="B461" s="85"/>
      <c r="C461" s="85"/>
      <c r="D461" s="85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3.5" customHeight="1">
      <c r="A462" s="87"/>
      <c r="B462" s="85"/>
      <c r="C462" s="85"/>
      <c r="D462" s="85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3.5" customHeight="1">
      <c r="A463" s="87"/>
      <c r="B463" s="85"/>
      <c r="C463" s="85"/>
      <c r="D463" s="85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3.5" customHeight="1">
      <c r="A464" s="87"/>
      <c r="B464" s="85"/>
      <c r="C464" s="85"/>
      <c r="D464" s="85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3.5" customHeight="1">
      <c r="A465" s="87"/>
      <c r="B465" s="85"/>
      <c r="C465" s="85"/>
      <c r="D465" s="85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3.5" customHeight="1">
      <c r="A466" s="87"/>
      <c r="B466" s="85"/>
      <c r="C466" s="85"/>
      <c r="D466" s="85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3.5" customHeight="1">
      <c r="A467" s="87"/>
      <c r="B467" s="85"/>
      <c r="C467" s="85"/>
      <c r="D467" s="85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3.5" customHeight="1">
      <c r="A468" s="87"/>
      <c r="B468" s="85"/>
      <c r="C468" s="85"/>
      <c r="D468" s="85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3.5" customHeight="1">
      <c r="A469" s="87"/>
      <c r="B469" s="85"/>
      <c r="C469" s="85"/>
      <c r="D469" s="85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3.5" customHeight="1">
      <c r="A470" s="87"/>
      <c r="B470" s="85"/>
      <c r="C470" s="85"/>
      <c r="D470" s="85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3.5" customHeight="1">
      <c r="A471" s="87"/>
      <c r="B471" s="85"/>
      <c r="C471" s="85"/>
      <c r="D471" s="85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3.5" customHeight="1">
      <c r="A472" s="87"/>
      <c r="B472" s="85"/>
      <c r="C472" s="85"/>
      <c r="D472" s="85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3.5" customHeight="1">
      <c r="A473" s="87"/>
      <c r="B473" s="85"/>
      <c r="C473" s="85"/>
      <c r="D473" s="85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3.5" customHeight="1">
      <c r="A474" s="87"/>
      <c r="B474" s="85"/>
      <c r="C474" s="85"/>
      <c r="D474" s="85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3.5" customHeight="1">
      <c r="A475" s="87"/>
      <c r="B475" s="85"/>
      <c r="C475" s="85"/>
      <c r="D475" s="85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3.5" customHeight="1">
      <c r="A476" s="87"/>
      <c r="B476" s="85"/>
      <c r="C476" s="85"/>
      <c r="D476" s="85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3.5" customHeight="1">
      <c r="A477" s="87"/>
      <c r="B477" s="85"/>
      <c r="C477" s="85"/>
      <c r="D477" s="85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3.5" customHeight="1">
      <c r="A478" s="87"/>
      <c r="B478" s="85"/>
      <c r="C478" s="85"/>
      <c r="D478" s="85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3.5" customHeight="1">
      <c r="A479" s="87"/>
      <c r="B479" s="85"/>
      <c r="C479" s="85"/>
      <c r="D479" s="85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3.5" customHeight="1">
      <c r="A480" s="87"/>
      <c r="B480" s="85"/>
      <c r="C480" s="85"/>
      <c r="D480" s="85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3.5" customHeight="1">
      <c r="A481" s="87"/>
      <c r="B481" s="85"/>
      <c r="C481" s="85"/>
      <c r="D481" s="85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3.5" customHeight="1">
      <c r="A482" s="87"/>
      <c r="B482" s="85"/>
      <c r="C482" s="85"/>
      <c r="D482" s="85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3.5" customHeight="1">
      <c r="A483" s="87"/>
      <c r="B483" s="85"/>
      <c r="C483" s="85"/>
      <c r="D483" s="85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3.5" customHeight="1">
      <c r="A484" s="87"/>
      <c r="B484" s="85"/>
      <c r="C484" s="85"/>
      <c r="D484" s="85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3.5" customHeight="1">
      <c r="A485" s="87"/>
      <c r="B485" s="85"/>
      <c r="C485" s="85"/>
      <c r="D485" s="85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3.5" customHeight="1">
      <c r="A486" s="87"/>
      <c r="B486" s="85"/>
      <c r="C486" s="85"/>
      <c r="D486" s="85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3.5" customHeight="1">
      <c r="A487" s="87"/>
      <c r="B487" s="85"/>
      <c r="C487" s="85"/>
      <c r="D487" s="85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3.5" customHeight="1">
      <c r="A488" s="87"/>
      <c r="B488" s="85"/>
      <c r="C488" s="85"/>
      <c r="D488" s="85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3.5" customHeight="1">
      <c r="A489" s="87"/>
      <c r="B489" s="85"/>
      <c r="C489" s="85"/>
      <c r="D489" s="85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3.5" customHeight="1">
      <c r="A490" s="87"/>
      <c r="B490" s="85"/>
      <c r="C490" s="85"/>
      <c r="D490" s="85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3.5" customHeight="1">
      <c r="A491" s="87"/>
      <c r="B491" s="85"/>
      <c r="C491" s="85"/>
      <c r="D491" s="85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3.5" customHeight="1">
      <c r="A492" s="87"/>
      <c r="B492" s="85"/>
      <c r="C492" s="85"/>
      <c r="D492" s="85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3.5" customHeight="1">
      <c r="A493" s="87"/>
      <c r="B493" s="85"/>
      <c r="C493" s="85"/>
      <c r="D493" s="85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3.5" customHeight="1">
      <c r="A494" s="87"/>
      <c r="B494" s="85"/>
      <c r="C494" s="85"/>
      <c r="D494" s="85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3.5" customHeight="1">
      <c r="A495" s="87"/>
      <c r="B495" s="85"/>
      <c r="C495" s="85"/>
      <c r="D495" s="85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3.5" customHeight="1">
      <c r="A496" s="87"/>
      <c r="B496" s="85"/>
      <c r="C496" s="85"/>
      <c r="D496" s="85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3.5" customHeight="1">
      <c r="A497" s="87"/>
      <c r="B497" s="85"/>
      <c r="C497" s="85"/>
      <c r="D497" s="85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3.5" customHeight="1">
      <c r="A498" s="87"/>
      <c r="B498" s="85"/>
      <c r="C498" s="85"/>
      <c r="D498" s="85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3.5" customHeight="1">
      <c r="A499" s="87"/>
      <c r="B499" s="85"/>
      <c r="C499" s="85"/>
      <c r="D499" s="85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3.5" customHeight="1">
      <c r="A500" s="87"/>
      <c r="B500" s="85"/>
      <c r="C500" s="85"/>
      <c r="D500" s="85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3.5" customHeight="1">
      <c r="A501" s="87"/>
      <c r="B501" s="85"/>
      <c r="C501" s="85"/>
      <c r="D501" s="85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3.5" customHeight="1">
      <c r="A502" s="87"/>
      <c r="B502" s="85"/>
      <c r="C502" s="85"/>
      <c r="D502" s="85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3.5" customHeight="1">
      <c r="A503" s="87"/>
      <c r="B503" s="85"/>
      <c r="C503" s="85"/>
      <c r="D503" s="85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3.5" customHeight="1">
      <c r="A504" s="87"/>
      <c r="B504" s="85"/>
      <c r="C504" s="85"/>
      <c r="D504" s="85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3.5" customHeight="1">
      <c r="A505" s="87"/>
      <c r="B505" s="85"/>
      <c r="C505" s="85"/>
      <c r="D505" s="85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3.5" customHeight="1">
      <c r="A506" s="87"/>
      <c r="B506" s="85"/>
      <c r="C506" s="85"/>
      <c r="D506" s="85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3.5" customHeight="1">
      <c r="A507" s="87"/>
      <c r="B507" s="85"/>
      <c r="C507" s="85"/>
      <c r="D507" s="85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3.5" customHeight="1">
      <c r="A508" s="87"/>
      <c r="B508" s="85"/>
      <c r="C508" s="85"/>
      <c r="D508" s="85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3.5" customHeight="1">
      <c r="A509" s="87"/>
      <c r="B509" s="85"/>
      <c r="C509" s="85"/>
      <c r="D509" s="85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3.5" customHeight="1">
      <c r="A510" s="87"/>
      <c r="B510" s="85"/>
      <c r="C510" s="85"/>
      <c r="D510" s="85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3.5" customHeight="1">
      <c r="A511" s="87"/>
      <c r="B511" s="85"/>
      <c r="C511" s="85"/>
      <c r="D511" s="85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3.5" customHeight="1">
      <c r="A512" s="87"/>
      <c r="B512" s="85"/>
      <c r="C512" s="85"/>
      <c r="D512" s="85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3.5" customHeight="1">
      <c r="A513" s="87"/>
      <c r="B513" s="85"/>
      <c r="C513" s="85"/>
      <c r="D513" s="85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3.5" customHeight="1">
      <c r="A514" s="87"/>
      <c r="B514" s="85"/>
      <c r="C514" s="85"/>
      <c r="D514" s="85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3.5" customHeight="1">
      <c r="A515" s="87"/>
      <c r="B515" s="85"/>
      <c r="C515" s="85"/>
      <c r="D515" s="85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3.5" customHeight="1">
      <c r="A516" s="87"/>
      <c r="B516" s="85"/>
      <c r="C516" s="85"/>
      <c r="D516" s="85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3.5" customHeight="1">
      <c r="A517" s="87"/>
      <c r="B517" s="85"/>
      <c r="C517" s="85"/>
      <c r="D517" s="85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3.5" customHeight="1">
      <c r="A518" s="87"/>
      <c r="B518" s="85"/>
      <c r="C518" s="85"/>
      <c r="D518" s="85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3.5" customHeight="1">
      <c r="A519" s="87"/>
      <c r="B519" s="85"/>
      <c r="C519" s="85"/>
      <c r="D519" s="85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3.5" customHeight="1">
      <c r="A520" s="87"/>
      <c r="B520" s="85"/>
      <c r="C520" s="85"/>
      <c r="D520" s="85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3.5" customHeight="1">
      <c r="A521" s="87"/>
      <c r="B521" s="85"/>
      <c r="C521" s="85"/>
      <c r="D521" s="85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3.5" customHeight="1">
      <c r="A522" s="87"/>
      <c r="B522" s="85"/>
      <c r="C522" s="85"/>
      <c r="D522" s="85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3.5" customHeight="1">
      <c r="A523" s="87"/>
      <c r="B523" s="85"/>
      <c r="C523" s="85"/>
      <c r="D523" s="85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3.5" customHeight="1">
      <c r="A524" s="87"/>
      <c r="B524" s="85"/>
      <c r="C524" s="85"/>
      <c r="D524" s="85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3.5" customHeight="1">
      <c r="A525" s="87"/>
      <c r="B525" s="85"/>
      <c r="C525" s="85"/>
      <c r="D525" s="85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3.5" customHeight="1">
      <c r="A526" s="87"/>
      <c r="B526" s="85"/>
      <c r="C526" s="85"/>
      <c r="D526" s="85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3.5" customHeight="1">
      <c r="A527" s="87"/>
      <c r="B527" s="85"/>
      <c r="C527" s="85"/>
      <c r="D527" s="85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3.5" customHeight="1">
      <c r="A528" s="87"/>
      <c r="B528" s="85"/>
      <c r="C528" s="85"/>
      <c r="D528" s="85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3.5" customHeight="1">
      <c r="A529" s="87"/>
      <c r="B529" s="85"/>
      <c r="C529" s="85"/>
      <c r="D529" s="85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3.5" customHeight="1">
      <c r="A530" s="87"/>
      <c r="B530" s="85"/>
      <c r="C530" s="85"/>
      <c r="D530" s="85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3.5" customHeight="1">
      <c r="A531" s="87"/>
      <c r="B531" s="85"/>
      <c r="C531" s="85"/>
      <c r="D531" s="85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3.5" customHeight="1">
      <c r="A532" s="87"/>
      <c r="B532" s="85"/>
      <c r="C532" s="85"/>
      <c r="D532" s="85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3.5" customHeight="1">
      <c r="A533" s="87"/>
      <c r="B533" s="85"/>
      <c r="C533" s="85"/>
      <c r="D533" s="85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3.5" customHeight="1">
      <c r="A534" s="87"/>
      <c r="B534" s="85"/>
      <c r="C534" s="85"/>
      <c r="D534" s="85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3.5" customHeight="1">
      <c r="A535" s="87"/>
      <c r="B535" s="85"/>
      <c r="C535" s="85"/>
      <c r="D535" s="85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3.5" customHeight="1">
      <c r="A536" s="87"/>
      <c r="B536" s="85"/>
      <c r="C536" s="85"/>
      <c r="D536" s="85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3.5" customHeight="1">
      <c r="A537" s="87"/>
      <c r="B537" s="85"/>
      <c r="C537" s="85"/>
      <c r="D537" s="85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3.5" customHeight="1">
      <c r="A538" s="87"/>
      <c r="B538" s="85"/>
      <c r="C538" s="85"/>
      <c r="D538" s="85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3.5" customHeight="1">
      <c r="A539" s="87"/>
      <c r="B539" s="85"/>
      <c r="C539" s="85"/>
      <c r="D539" s="85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3.5" customHeight="1">
      <c r="A540" s="87"/>
      <c r="B540" s="85"/>
      <c r="C540" s="85"/>
      <c r="D540" s="85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3.5" customHeight="1">
      <c r="A541" s="87"/>
      <c r="B541" s="85"/>
      <c r="C541" s="85"/>
      <c r="D541" s="85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3.5" customHeight="1">
      <c r="A542" s="87"/>
      <c r="B542" s="85"/>
      <c r="C542" s="85"/>
      <c r="D542" s="85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3.5" customHeight="1">
      <c r="A543" s="87"/>
      <c r="B543" s="85"/>
      <c r="C543" s="85"/>
      <c r="D543" s="85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3.5" customHeight="1">
      <c r="A544" s="87"/>
      <c r="B544" s="85"/>
      <c r="C544" s="85"/>
      <c r="D544" s="85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3.5" customHeight="1">
      <c r="A545" s="87"/>
      <c r="B545" s="85"/>
      <c r="C545" s="85"/>
      <c r="D545" s="85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3.5" customHeight="1">
      <c r="A546" s="87"/>
      <c r="B546" s="85"/>
      <c r="C546" s="85"/>
      <c r="D546" s="85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3.5" customHeight="1">
      <c r="A547" s="87"/>
      <c r="B547" s="85"/>
      <c r="C547" s="85"/>
      <c r="D547" s="85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3.5" customHeight="1">
      <c r="A548" s="87"/>
      <c r="B548" s="85"/>
      <c r="C548" s="85"/>
      <c r="D548" s="85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3.5" customHeight="1">
      <c r="A549" s="87"/>
      <c r="B549" s="85"/>
      <c r="C549" s="85"/>
      <c r="D549" s="85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3.5" customHeight="1">
      <c r="A550" s="87"/>
      <c r="B550" s="85"/>
      <c r="C550" s="85"/>
      <c r="D550" s="85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3.5" customHeight="1">
      <c r="A551" s="87"/>
      <c r="B551" s="85"/>
      <c r="C551" s="85"/>
      <c r="D551" s="85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3.5" customHeight="1">
      <c r="A552" s="87"/>
      <c r="B552" s="85"/>
      <c r="C552" s="85"/>
      <c r="D552" s="85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3.5" customHeight="1">
      <c r="A553" s="87"/>
      <c r="B553" s="85"/>
      <c r="C553" s="85"/>
      <c r="D553" s="85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3.5" customHeight="1">
      <c r="A554" s="87"/>
      <c r="B554" s="85"/>
      <c r="C554" s="85"/>
      <c r="D554" s="85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3.5" customHeight="1">
      <c r="A555" s="87"/>
      <c r="B555" s="85"/>
      <c r="C555" s="85"/>
      <c r="D555" s="85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3.5" customHeight="1">
      <c r="A556" s="87"/>
      <c r="B556" s="85"/>
      <c r="C556" s="85"/>
      <c r="D556" s="85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3.5" customHeight="1">
      <c r="A557" s="87"/>
      <c r="B557" s="85"/>
      <c r="C557" s="85"/>
      <c r="D557" s="85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3.5" customHeight="1">
      <c r="A558" s="87"/>
      <c r="B558" s="85"/>
      <c r="C558" s="85"/>
      <c r="D558" s="85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3.5" customHeight="1">
      <c r="A559" s="87"/>
      <c r="B559" s="85"/>
      <c r="C559" s="85"/>
      <c r="D559" s="85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3.5" customHeight="1">
      <c r="A560" s="87"/>
      <c r="B560" s="85"/>
      <c r="C560" s="85"/>
      <c r="D560" s="85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3.5" customHeight="1">
      <c r="A561" s="87"/>
      <c r="B561" s="85"/>
      <c r="C561" s="85"/>
      <c r="D561" s="85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3.5" customHeight="1">
      <c r="A562" s="87"/>
      <c r="B562" s="85"/>
      <c r="C562" s="85"/>
      <c r="D562" s="85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3.5" customHeight="1">
      <c r="A563" s="87"/>
      <c r="B563" s="85"/>
      <c r="C563" s="85"/>
      <c r="D563" s="85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3.5" customHeight="1">
      <c r="A564" s="87"/>
      <c r="B564" s="85"/>
      <c r="C564" s="85"/>
      <c r="D564" s="85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3.5" customHeight="1">
      <c r="A565" s="87"/>
      <c r="B565" s="85"/>
      <c r="C565" s="85"/>
      <c r="D565" s="85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3.5" customHeight="1">
      <c r="A566" s="87"/>
      <c r="B566" s="85"/>
      <c r="C566" s="85"/>
      <c r="D566" s="85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3.5" customHeight="1">
      <c r="A567" s="87"/>
      <c r="B567" s="85"/>
      <c r="C567" s="85"/>
      <c r="D567" s="85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3.5" customHeight="1">
      <c r="A568" s="87"/>
      <c r="B568" s="85"/>
      <c r="C568" s="85"/>
      <c r="D568" s="85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3.5" customHeight="1">
      <c r="A569" s="87"/>
      <c r="B569" s="85"/>
      <c r="C569" s="85"/>
      <c r="D569" s="85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3.5" customHeight="1">
      <c r="A570" s="87"/>
      <c r="B570" s="85"/>
      <c r="C570" s="85"/>
      <c r="D570" s="85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3.5" customHeight="1">
      <c r="A571" s="87"/>
      <c r="B571" s="85"/>
      <c r="C571" s="85"/>
      <c r="D571" s="85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3.5" customHeight="1">
      <c r="A572" s="87"/>
      <c r="B572" s="85"/>
      <c r="C572" s="85"/>
      <c r="D572" s="85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3.5" customHeight="1">
      <c r="A573" s="87"/>
      <c r="B573" s="85"/>
      <c r="C573" s="85"/>
      <c r="D573" s="85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3.5" customHeight="1">
      <c r="A574" s="87"/>
      <c r="B574" s="85"/>
      <c r="C574" s="85"/>
      <c r="D574" s="85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3.5" customHeight="1">
      <c r="A575" s="87"/>
      <c r="B575" s="85"/>
      <c r="C575" s="85"/>
      <c r="D575" s="85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3.5" customHeight="1">
      <c r="A576" s="87"/>
      <c r="B576" s="85"/>
      <c r="C576" s="85"/>
      <c r="D576" s="85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3.5" customHeight="1">
      <c r="A577" s="87"/>
      <c r="B577" s="85"/>
      <c r="C577" s="85"/>
      <c r="D577" s="85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3.5" customHeight="1">
      <c r="A578" s="87"/>
      <c r="B578" s="85"/>
      <c r="C578" s="85"/>
      <c r="D578" s="85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3.5" customHeight="1">
      <c r="A579" s="87"/>
      <c r="B579" s="85"/>
      <c r="C579" s="85"/>
      <c r="D579" s="85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3.5" customHeight="1">
      <c r="A580" s="87"/>
      <c r="B580" s="85"/>
      <c r="C580" s="85"/>
      <c r="D580" s="85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3.5" customHeight="1">
      <c r="A581" s="87"/>
      <c r="B581" s="85"/>
      <c r="C581" s="85"/>
      <c r="D581" s="85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3.5" customHeight="1">
      <c r="A582" s="87"/>
      <c r="B582" s="85"/>
      <c r="C582" s="85"/>
      <c r="D582" s="85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3.5" customHeight="1">
      <c r="A583" s="87"/>
      <c r="B583" s="85"/>
      <c r="C583" s="85"/>
      <c r="D583" s="85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3.5" customHeight="1">
      <c r="A584" s="87"/>
      <c r="B584" s="85"/>
      <c r="C584" s="85"/>
      <c r="D584" s="85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3.5" customHeight="1">
      <c r="A585" s="87"/>
      <c r="B585" s="85"/>
      <c r="C585" s="85"/>
      <c r="D585" s="85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3.5" customHeight="1">
      <c r="A586" s="87"/>
      <c r="B586" s="85"/>
      <c r="C586" s="85"/>
      <c r="D586" s="85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3.5" customHeight="1">
      <c r="A587" s="87"/>
      <c r="B587" s="85"/>
      <c r="C587" s="85"/>
      <c r="D587" s="85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3.5" customHeight="1">
      <c r="A588" s="87"/>
      <c r="B588" s="85"/>
      <c r="C588" s="85"/>
      <c r="D588" s="85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3.5" customHeight="1">
      <c r="A589" s="87"/>
      <c r="B589" s="85"/>
      <c r="C589" s="85"/>
      <c r="D589" s="85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3.5" customHeight="1">
      <c r="A590" s="87"/>
      <c r="B590" s="85"/>
      <c r="C590" s="85"/>
      <c r="D590" s="85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3.5" customHeight="1">
      <c r="A591" s="87"/>
      <c r="B591" s="85"/>
      <c r="C591" s="85"/>
      <c r="D591" s="85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3.5" customHeight="1">
      <c r="A592" s="87"/>
      <c r="B592" s="85"/>
      <c r="C592" s="85"/>
      <c r="D592" s="85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3.5" customHeight="1">
      <c r="A593" s="87"/>
      <c r="B593" s="85"/>
      <c r="C593" s="85"/>
      <c r="D593" s="85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3.5" customHeight="1">
      <c r="A594" s="87"/>
      <c r="B594" s="85"/>
      <c r="C594" s="85"/>
      <c r="D594" s="85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3.5" customHeight="1">
      <c r="A595" s="87"/>
      <c r="B595" s="85"/>
      <c r="C595" s="85"/>
      <c r="D595" s="85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3.5" customHeight="1">
      <c r="A596" s="87"/>
      <c r="B596" s="85"/>
      <c r="C596" s="85"/>
      <c r="D596" s="85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3.5" customHeight="1">
      <c r="A597" s="87"/>
      <c r="B597" s="85"/>
      <c r="C597" s="85"/>
      <c r="D597" s="85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3.5" customHeight="1">
      <c r="A598" s="87"/>
      <c r="B598" s="85"/>
      <c r="C598" s="85"/>
      <c r="D598" s="85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3.5" customHeight="1">
      <c r="A599" s="87"/>
      <c r="B599" s="85"/>
      <c r="C599" s="85"/>
      <c r="D599" s="85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3.5" customHeight="1">
      <c r="A600" s="87"/>
      <c r="B600" s="85"/>
      <c r="C600" s="85"/>
      <c r="D600" s="85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3.5" customHeight="1">
      <c r="A601" s="87"/>
      <c r="B601" s="85"/>
      <c r="C601" s="85"/>
      <c r="D601" s="85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3.5" customHeight="1">
      <c r="A602" s="87"/>
      <c r="B602" s="85"/>
      <c r="C602" s="85"/>
      <c r="D602" s="85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3.5" customHeight="1">
      <c r="A603" s="87"/>
      <c r="B603" s="85"/>
      <c r="C603" s="85"/>
      <c r="D603" s="85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3.5" customHeight="1">
      <c r="A604" s="87"/>
      <c r="B604" s="85"/>
      <c r="C604" s="85"/>
      <c r="D604" s="85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3.5" customHeight="1">
      <c r="A605" s="87"/>
      <c r="B605" s="85"/>
      <c r="C605" s="85"/>
      <c r="D605" s="85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3.5" customHeight="1">
      <c r="A606" s="87"/>
      <c r="B606" s="85"/>
      <c r="C606" s="85"/>
      <c r="D606" s="85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3.5" customHeight="1">
      <c r="A607" s="87"/>
      <c r="B607" s="85"/>
      <c r="C607" s="85"/>
      <c r="D607" s="85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3.5" customHeight="1">
      <c r="A608" s="87"/>
      <c r="B608" s="85"/>
      <c r="C608" s="85"/>
      <c r="D608" s="85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3.5" customHeight="1">
      <c r="A609" s="87"/>
      <c r="B609" s="85"/>
      <c r="C609" s="85"/>
      <c r="D609" s="85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3.5" customHeight="1">
      <c r="A610" s="87"/>
      <c r="B610" s="85"/>
      <c r="C610" s="85"/>
      <c r="D610" s="85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3.5" customHeight="1">
      <c r="A611" s="87"/>
      <c r="B611" s="85"/>
      <c r="C611" s="85"/>
      <c r="D611" s="85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3.5" customHeight="1">
      <c r="A612" s="87"/>
      <c r="B612" s="85"/>
      <c r="C612" s="85"/>
      <c r="D612" s="85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3.5" customHeight="1">
      <c r="A613" s="87"/>
      <c r="B613" s="85"/>
      <c r="C613" s="85"/>
      <c r="D613" s="85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3.5" customHeight="1">
      <c r="A614" s="87"/>
      <c r="B614" s="85"/>
      <c r="C614" s="85"/>
      <c r="D614" s="85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3.5" customHeight="1">
      <c r="A615" s="87"/>
      <c r="B615" s="85"/>
      <c r="C615" s="85"/>
      <c r="D615" s="85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3.5" customHeight="1">
      <c r="A616" s="87"/>
      <c r="B616" s="85"/>
      <c r="C616" s="85"/>
      <c r="D616" s="85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3.5" customHeight="1">
      <c r="A617" s="87"/>
      <c r="B617" s="85"/>
      <c r="C617" s="85"/>
      <c r="D617" s="85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3.5" customHeight="1">
      <c r="A618" s="87"/>
      <c r="B618" s="85"/>
      <c r="C618" s="85"/>
      <c r="D618" s="85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3.5" customHeight="1">
      <c r="A619" s="87"/>
      <c r="B619" s="85"/>
      <c r="C619" s="85"/>
      <c r="D619" s="85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3.5" customHeight="1">
      <c r="A620" s="87"/>
      <c r="B620" s="85"/>
      <c r="C620" s="85"/>
      <c r="D620" s="85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3.5" customHeight="1">
      <c r="A621" s="87"/>
      <c r="B621" s="85"/>
      <c r="C621" s="85"/>
      <c r="D621" s="85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3.5" customHeight="1">
      <c r="A622" s="87"/>
      <c r="B622" s="85"/>
      <c r="C622" s="85"/>
      <c r="D622" s="85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3.5" customHeight="1">
      <c r="A623" s="87"/>
      <c r="B623" s="85"/>
      <c r="C623" s="85"/>
      <c r="D623" s="85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3.5" customHeight="1">
      <c r="A624" s="87"/>
      <c r="B624" s="85"/>
      <c r="C624" s="85"/>
      <c r="D624" s="85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3.5" customHeight="1">
      <c r="A625" s="87"/>
      <c r="B625" s="85"/>
      <c r="C625" s="85"/>
      <c r="D625" s="85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3.5" customHeight="1">
      <c r="A626" s="87"/>
      <c r="B626" s="85"/>
      <c r="C626" s="85"/>
      <c r="D626" s="85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3.5" customHeight="1">
      <c r="A627" s="87"/>
      <c r="B627" s="85"/>
      <c r="C627" s="85"/>
      <c r="D627" s="85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3.5" customHeight="1">
      <c r="A628" s="87"/>
      <c r="B628" s="85"/>
      <c r="C628" s="85"/>
      <c r="D628" s="85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3.5" customHeight="1">
      <c r="A629" s="87"/>
      <c r="B629" s="85"/>
      <c r="C629" s="85"/>
      <c r="D629" s="85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3.5" customHeight="1">
      <c r="A630" s="87"/>
      <c r="B630" s="85"/>
      <c r="C630" s="85"/>
      <c r="D630" s="85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3.5" customHeight="1">
      <c r="A631" s="87"/>
      <c r="B631" s="85"/>
      <c r="C631" s="85"/>
      <c r="D631" s="85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3.5" customHeight="1">
      <c r="A632" s="87"/>
      <c r="B632" s="85"/>
      <c r="C632" s="85"/>
      <c r="D632" s="85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3.5" customHeight="1">
      <c r="A633" s="87"/>
      <c r="B633" s="85"/>
      <c r="C633" s="85"/>
      <c r="D633" s="85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3.5" customHeight="1">
      <c r="A634" s="87"/>
      <c r="B634" s="85"/>
      <c r="C634" s="85"/>
      <c r="D634" s="85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3.5" customHeight="1">
      <c r="A635" s="87"/>
      <c r="B635" s="85"/>
      <c r="C635" s="85"/>
      <c r="D635" s="85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3.5" customHeight="1">
      <c r="A636" s="87"/>
      <c r="B636" s="85"/>
      <c r="C636" s="85"/>
      <c r="D636" s="85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3.5" customHeight="1">
      <c r="A637" s="87"/>
      <c r="B637" s="85"/>
      <c r="C637" s="85"/>
      <c r="D637" s="85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3.5" customHeight="1">
      <c r="A638" s="87"/>
      <c r="B638" s="85"/>
      <c r="C638" s="85"/>
      <c r="D638" s="85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3.5" customHeight="1">
      <c r="A639" s="87"/>
      <c r="B639" s="85"/>
      <c r="C639" s="85"/>
      <c r="D639" s="85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3.5" customHeight="1">
      <c r="A640" s="87"/>
      <c r="B640" s="85"/>
      <c r="C640" s="85"/>
      <c r="D640" s="85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3.5" customHeight="1">
      <c r="A641" s="87"/>
      <c r="B641" s="85"/>
      <c r="C641" s="85"/>
      <c r="D641" s="85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3.5" customHeight="1">
      <c r="A642" s="87"/>
      <c r="B642" s="85"/>
      <c r="C642" s="85"/>
      <c r="D642" s="85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3.5" customHeight="1">
      <c r="A643" s="87"/>
      <c r="B643" s="85"/>
      <c r="C643" s="85"/>
      <c r="D643" s="85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3.5" customHeight="1">
      <c r="A644" s="87"/>
      <c r="B644" s="85"/>
      <c r="C644" s="85"/>
      <c r="D644" s="85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3.5" customHeight="1">
      <c r="A645" s="87"/>
      <c r="B645" s="85"/>
      <c r="C645" s="85"/>
      <c r="D645" s="85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3.5" customHeight="1">
      <c r="A646" s="87"/>
      <c r="B646" s="85"/>
      <c r="C646" s="85"/>
      <c r="D646" s="85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3.5" customHeight="1">
      <c r="A647" s="87"/>
      <c r="B647" s="85"/>
      <c r="C647" s="85"/>
      <c r="D647" s="85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3.5" customHeight="1">
      <c r="A648" s="87"/>
      <c r="B648" s="85"/>
      <c r="C648" s="85"/>
      <c r="D648" s="85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3.5" customHeight="1">
      <c r="A649" s="87"/>
      <c r="B649" s="85"/>
      <c r="C649" s="85"/>
      <c r="D649" s="85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3.5" customHeight="1">
      <c r="A650" s="87"/>
      <c r="B650" s="85"/>
      <c r="C650" s="85"/>
      <c r="D650" s="85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3.5" customHeight="1">
      <c r="A651" s="87"/>
      <c r="B651" s="85"/>
      <c r="C651" s="85"/>
      <c r="D651" s="85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3.5" customHeight="1">
      <c r="A652" s="87"/>
      <c r="B652" s="85"/>
      <c r="C652" s="85"/>
      <c r="D652" s="85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3.5" customHeight="1">
      <c r="A653" s="87"/>
      <c r="B653" s="85"/>
      <c r="C653" s="85"/>
      <c r="D653" s="85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3.5" customHeight="1">
      <c r="A654" s="87"/>
      <c r="B654" s="85"/>
      <c r="C654" s="85"/>
      <c r="D654" s="85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3.5" customHeight="1">
      <c r="A655" s="87"/>
      <c r="B655" s="85"/>
      <c r="C655" s="85"/>
      <c r="D655" s="85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3.5" customHeight="1">
      <c r="A656" s="87"/>
      <c r="B656" s="85"/>
      <c r="C656" s="85"/>
      <c r="D656" s="85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3.5" customHeight="1">
      <c r="A657" s="87"/>
      <c r="B657" s="85"/>
      <c r="C657" s="85"/>
      <c r="D657" s="85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3.5" customHeight="1">
      <c r="A658" s="87"/>
      <c r="B658" s="85"/>
      <c r="C658" s="85"/>
      <c r="D658" s="85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3.5" customHeight="1">
      <c r="A659" s="87"/>
      <c r="B659" s="85"/>
      <c r="C659" s="85"/>
      <c r="D659" s="85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3.5" customHeight="1">
      <c r="A660" s="87"/>
      <c r="B660" s="85"/>
      <c r="C660" s="85"/>
      <c r="D660" s="85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3.5" customHeight="1">
      <c r="A661" s="87"/>
      <c r="B661" s="85"/>
      <c r="C661" s="85"/>
      <c r="D661" s="85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3.5" customHeight="1">
      <c r="A662" s="87"/>
      <c r="B662" s="85"/>
      <c r="C662" s="85"/>
      <c r="D662" s="85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3.5" customHeight="1">
      <c r="A663" s="87"/>
      <c r="B663" s="85"/>
      <c r="C663" s="85"/>
      <c r="D663" s="85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3.5" customHeight="1">
      <c r="A664" s="87"/>
      <c r="B664" s="85"/>
      <c r="C664" s="85"/>
      <c r="D664" s="85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3.5" customHeight="1">
      <c r="A665" s="87"/>
      <c r="B665" s="85"/>
      <c r="C665" s="85"/>
      <c r="D665" s="85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3.5" customHeight="1">
      <c r="A666" s="87"/>
      <c r="B666" s="85"/>
      <c r="C666" s="85"/>
      <c r="D666" s="85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3.5" customHeight="1">
      <c r="A667" s="87"/>
      <c r="B667" s="85"/>
      <c r="C667" s="85"/>
      <c r="D667" s="85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3.5" customHeight="1">
      <c r="A668" s="87"/>
      <c r="B668" s="85"/>
      <c r="C668" s="85"/>
      <c r="D668" s="85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3.5" customHeight="1">
      <c r="A669" s="87"/>
      <c r="B669" s="85"/>
      <c r="C669" s="85"/>
      <c r="D669" s="85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3.5" customHeight="1">
      <c r="A670" s="87"/>
      <c r="B670" s="85"/>
      <c r="C670" s="85"/>
      <c r="D670" s="85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3.5" customHeight="1">
      <c r="A671" s="87"/>
      <c r="B671" s="85"/>
      <c r="C671" s="85"/>
      <c r="D671" s="85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3.5" customHeight="1">
      <c r="A672" s="87"/>
      <c r="B672" s="85"/>
      <c r="C672" s="85"/>
      <c r="D672" s="85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3.5" customHeight="1">
      <c r="A673" s="87"/>
      <c r="B673" s="85"/>
      <c r="C673" s="85"/>
      <c r="D673" s="85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3.5" customHeight="1">
      <c r="A674" s="87"/>
      <c r="B674" s="85"/>
      <c r="C674" s="85"/>
      <c r="D674" s="85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3.5" customHeight="1">
      <c r="A675" s="87"/>
      <c r="B675" s="85"/>
      <c r="C675" s="85"/>
      <c r="D675" s="85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3.5" customHeight="1">
      <c r="A676" s="87"/>
      <c r="B676" s="85"/>
      <c r="C676" s="85"/>
      <c r="D676" s="85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3.5" customHeight="1">
      <c r="A677" s="87"/>
      <c r="B677" s="85"/>
      <c r="C677" s="85"/>
      <c r="D677" s="85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3.5" customHeight="1">
      <c r="A678" s="87"/>
      <c r="B678" s="85"/>
      <c r="C678" s="85"/>
      <c r="D678" s="85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3.5" customHeight="1">
      <c r="A679" s="87"/>
      <c r="B679" s="85"/>
      <c r="C679" s="85"/>
      <c r="D679" s="85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3.5" customHeight="1">
      <c r="A680" s="87"/>
      <c r="B680" s="85"/>
      <c r="C680" s="85"/>
      <c r="D680" s="85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3.5" customHeight="1">
      <c r="A681" s="87"/>
      <c r="B681" s="85"/>
      <c r="C681" s="85"/>
      <c r="D681" s="85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3.5" customHeight="1">
      <c r="A682" s="87"/>
      <c r="B682" s="85"/>
      <c r="C682" s="85"/>
      <c r="D682" s="85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3.5" customHeight="1">
      <c r="A683" s="87"/>
      <c r="B683" s="85"/>
      <c r="C683" s="85"/>
      <c r="D683" s="85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3.5" customHeight="1">
      <c r="A684" s="87"/>
      <c r="B684" s="85"/>
      <c r="C684" s="85"/>
      <c r="D684" s="85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3.5" customHeight="1">
      <c r="A685" s="87"/>
      <c r="B685" s="85"/>
      <c r="C685" s="85"/>
      <c r="D685" s="85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3.5" customHeight="1">
      <c r="A686" s="87"/>
      <c r="B686" s="85"/>
      <c r="C686" s="85"/>
      <c r="D686" s="85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3.5" customHeight="1">
      <c r="A687" s="87"/>
      <c r="B687" s="85"/>
      <c r="C687" s="85"/>
      <c r="D687" s="85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3.5" customHeight="1">
      <c r="A688" s="87"/>
      <c r="B688" s="85"/>
      <c r="C688" s="85"/>
      <c r="D688" s="85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3.5" customHeight="1">
      <c r="A689" s="87"/>
      <c r="B689" s="85"/>
      <c r="C689" s="85"/>
      <c r="D689" s="85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3.5" customHeight="1">
      <c r="A690" s="87"/>
      <c r="B690" s="85"/>
      <c r="C690" s="85"/>
      <c r="D690" s="85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3.5" customHeight="1">
      <c r="A691" s="87"/>
      <c r="B691" s="85"/>
      <c r="C691" s="85"/>
      <c r="D691" s="85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3.5" customHeight="1">
      <c r="A692" s="87"/>
      <c r="B692" s="85"/>
      <c r="C692" s="85"/>
      <c r="D692" s="85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3.5" customHeight="1">
      <c r="A693" s="87"/>
      <c r="B693" s="85"/>
      <c r="C693" s="85"/>
      <c r="D693" s="85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3.5" customHeight="1">
      <c r="A694" s="87"/>
      <c r="B694" s="85"/>
      <c r="C694" s="85"/>
      <c r="D694" s="85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3.5" customHeight="1">
      <c r="A695" s="87"/>
      <c r="B695" s="85"/>
      <c r="C695" s="85"/>
      <c r="D695" s="85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3.5" customHeight="1">
      <c r="A696" s="87"/>
      <c r="B696" s="85"/>
      <c r="C696" s="85"/>
      <c r="D696" s="85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3.5" customHeight="1">
      <c r="A697" s="87"/>
      <c r="B697" s="85"/>
      <c r="C697" s="85"/>
      <c r="D697" s="85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3.5" customHeight="1">
      <c r="A698" s="87"/>
      <c r="B698" s="85"/>
      <c r="C698" s="85"/>
      <c r="D698" s="85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3.5" customHeight="1">
      <c r="A699" s="87"/>
      <c r="B699" s="85"/>
      <c r="C699" s="85"/>
      <c r="D699" s="85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3.5" customHeight="1">
      <c r="A700" s="87"/>
      <c r="B700" s="85"/>
      <c r="C700" s="85"/>
      <c r="D700" s="85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3.5" customHeight="1">
      <c r="A701" s="87"/>
      <c r="B701" s="85"/>
      <c r="C701" s="85"/>
      <c r="D701" s="85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3.5" customHeight="1">
      <c r="A702" s="87"/>
      <c r="B702" s="85"/>
      <c r="C702" s="85"/>
      <c r="D702" s="85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3.5" customHeight="1">
      <c r="A703" s="87"/>
      <c r="B703" s="85"/>
      <c r="C703" s="85"/>
      <c r="D703" s="85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3.5" customHeight="1">
      <c r="A704" s="87"/>
      <c r="B704" s="85"/>
      <c r="C704" s="85"/>
      <c r="D704" s="85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3.5" customHeight="1">
      <c r="A705" s="87"/>
      <c r="B705" s="85"/>
      <c r="C705" s="85"/>
      <c r="D705" s="85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3.5" customHeight="1">
      <c r="A706" s="87"/>
      <c r="B706" s="85"/>
      <c r="C706" s="85"/>
      <c r="D706" s="85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3.5" customHeight="1">
      <c r="A707" s="87"/>
      <c r="B707" s="85"/>
      <c r="C707" s="85"/>
      <c r="D707" s="85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3.5" customHeight="1">
      <c r="A708" s="87"/>
      <c r="B708" s="85"/>
      <c r="C708" s="85"/>
      <c r="D708" s="85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3.5" customHeight="1">
      <c r="A709" s="87"/>
      <c r="B709" s="85"/>
      <c r="C709" s="85"/>
      <c r="D709" s="85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3.5" customHeight="1">
      <c r="A710" s="87"/>
      <c r="B710" s="85"/>
      <c r="C710" s="85"/>
      <c r="D710" s="85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3.5" customHeight="1">
      <c r="A711" s="87"/>
      <c r="B711" s="85"/>
      <c r="C711" s="85"/>
      <c r="D711" s="85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3.5" customHeight="1">
      <c r="A712" s="87"/>
      <c r="B712" s="85"/>
      <c r="C712" s="85"/>
      <c r="D712" s="85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3.5" customHeight="1">
      <c r="A713" s="87"/>
      <c r="B713" s="85"/>
      <c r="C713" s="85"/>
      <c r="D713" s="85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3.5" customHeight="1">
      <c r="A714" s="87"/>
      <c r="B714" s="85"/>
      <c r="C714" s="85"/>
      <c r="D714" s="85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3.5" customHeight="1">
      <c r="A715" s="87"/>
      <c r="B715" s="85"/>
      <c r="C715" s="85"/>
      <c r="D715" s="85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3.5" customHeight="1">
      <c r="A716" s="87"/>
      <c r="B716" s="85"/>
      <c r="C716" s="85"/>
      <c r="D716" s="85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3.5" customHeight="1">
      <c r="A717" s="87"/>
      <c r="B717" s="85"/>
      <c r="C717" s="85"/>
      <c r="D717" s="85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3.5" customHeight="1">
      <c r="A718" s="87"/>
      <c r="B718" s="85"/>
      <c r="C718" s="85"/>
      <c r="D718" s="85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3.5" customHeight="1">
      <c r="A719" s="87"/>
      <c r="B719" s="85"/>
      <c r="C719" s="85"/>
      <c r="D719" s="85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3.5" customHeight="1">
      <c r="A720" s="87"/>
      <c r="B720" s="85"/>
      <c r="C720" s="85"/>
      <c r="D720" s="85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3.5" customHeight="1">
      <c r="A721" s="87"/>
      <c r="B721" s="85"/>
      <c r="C721" s="85"/>
      <c r="D721" s="85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3.5" customHeight="1">
      <c r="A722" s="87"/>
      <c r="B722" s="85"/>
      <c r="C722" s="85"/>
      <c r="D722" s="85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3.5" customHeight="1">
      <c r="A723" s="87"/>
      <c r="B723" s="85"/>
      <c r="C723" s="85"/>
      <c r="D723" s="85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3.5" customHeight="1">
      <c r="A724" s="87"/>
      <c r="B724" s="85"/>
      <c r="C724" s="85"/>
      <c r="D724" s="85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3.5" customHeight="1">
      <c r="A725" s="87"/>
      <c r="B725" s="85"/>
      <c r="C725" s="85"/>
      <c r="D725" s="85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3.5" customHeight="1">
      <c r="A726" s="87"/>
      <c r="B726" s="85"/>
      <c r="C726" s="85"/>
      <c r="D726" s="85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3.5" customHeight="1">
      <c r="A727" s="87"/>
      <c r="B727" s="85"/>
      <c r="C727" s="85"/>
      <c r="D727" s="85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3.5" customHeight="1">
      <c r="A728" s="87"/>
      <c r="B728" s="85"/>
      <c r="C728" s="85"/>
      <c r="D728" s="85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3.5" customHeight="1">
      <c r="A729" s="87"/>
      <c r="B729" s="85"/>
      <c r="C729" s="85"/>
      <c r="D729" s="85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3.5" customHeight="1">
      <c r="A730" s="87"/>
      <c r="B730" s="85"/>
      <c r="C730" s="85"/>
      <c r="D730" s="85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3.5" customHeight="1">
      <c r="A731" s="87"/>
      <c r="B731" s="85"/>
      <c r="C731" s="85"/>
      <c r="D731" s="85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3.5" customHeight="1">
      <c r="A732" s="87"/>
      <c r="B732" s="85"/>
      <c r="C732" s="85"/>
      <c r="D732" s="85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3.5" customHeight="1">
      <c r="A733" s="87"/>
      <c r="B733" s="85"/>
      <c r="C733" s="85"/>
      <c r="D733" s="85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3.5" customHeight="1">
      <c r="A734" s="87"/>
      <c r="B734" s="85"/>
      <c r="C734" s="85"/>
      <c r="D734" s="85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3.5" customHeight="1">
      <c r="A735" s="87"/>
      <c r="B735" s="85"/>
      <c r="C735" s="85"/>
      <c r="D735" s="85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3.5" customHeight="1">
      <c r="A736" s="87"/>
      <c r="B736" s="85"/>
      <c r="C736" s="85"/>
      <c r="D736" s="85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3.5" customHeight="1">
      <c r="A737" s="87"/>
      <c r="B737" s="85"/>
      <c r="C737" s="85"/>
      <c r="D737" s="85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3.5" customHeight="1">
      <c r="A738" s="87"/>
      <c r="B738" s="85"/>
      <c r="C738" s="85"/>
      <c r="D738" s="85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3.5" customHeight="1">
      <c r="A739" s="87"/>
      <c r="B739" s="85"/>
      <c r="C739" s="85"/>
      <c r="D739" s="85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3.5" customHeight="1">
      <c r="A740" s="87"/>
      <c r="B740" s="85"/>
      <c r="C740" s="85"/>
      <c r="D740" s="85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3.5" customHeight="1">
      <c r="A741" s="87"/>
      <c r="B741" s="85"/>
      <c r="C741" s="85"/>
      <c r="D741" s="85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3.5" customHeight="1">
      <c r="A742" s="87"/>
      <c r="B742" s="85"/>
      <c r="C742" s="85"/>
      <c r="D742" s="85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3.5" customHeight="1">
      <c r="A743" s="87"/>
      <c r="B743" s="85"/>
      <c r="C743" s="85"/>
      <c r="D743" s="85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3.5" customHeight="1">
      <c r="A744" s="87"/>
      <c r="B744" s="85"/>
      <c r="C744" s="85"/>
      <c r="D744" s="85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3.5" customHeight="1">
      <c r="A745" s="87"/>
      <c r="B745" s="85"/>
      <c r="C745" s="85"/>
      <c r="D745" s="85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3.5" customHeight="1">
      <c r="A746" s="87"/>
      <c r="B746" s="85"/>
      <c r="C746" s="85"/>
      <c r="D746" s="85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3.5" customHeight="1">
      <c r="A747" s="87"/>
      <c r="B747" s="85"/>
      <c r="C747" s="85"/>
      <c r="D747" s="85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3.5" customHeight="1">
      <c r="A748" s="87"/>
      <c r="B748" s="85"/>
      <c r="C748" s="85"/>
      <c r="D748" s="85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3.5" customHeight="1">
      <c r="A749" s="87"/>
      <c r="B749" s="85"/>
      <c r="C749" s="85"/>
      <c r="D749" s="85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3.5" customHeight="1">
      <c r="A750" s="87"/>
      <c r="B750" s="85"/>
      <c r="C750" s="85"/>
      <c r="D750" s="85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3.5" customHeight="1">
      <c r="A751" s="87"/>
      <c r="B751" s="85"/>
      <c r="C751" s="85"/>
      <c r="D751" s="85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3.5" customHeight="1">
      <c r="A752" s="87"/>
      <c r="B752" s="85"/>
      <c r="C752" s="85"/>
      <c r="D752" s="85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3.5" customHeight="1">
      <c r="A753" s="87"/>
      <c r="B753" s="85"/>
      <c r="C753" s="85"/>
      <c r="D753" s="85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3.5" customHeight="1">
      <c r="A754" s="87"/>
      <c r="B754" s="85"/>
      <c r="C754" s="85"/>
      <c r="D754" s="85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3.5" customHeight="1">
      <c r="A755" s="87"/>
      <c r="B755" s="85"/>
      <c r="C755" s="85"/>
      <c r="D755" s="85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3.5" customHeight="1">
      <c r="A756" s="87"/>
      <c r="B756" s="85"/>
      <c r="C756" s="85"/>
      <c r="D756" s="85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3.5" customHeight="1">
      <c r="A757" s="87"/>
      <c r="B757" s="85"/>
      <c r="C757" s="85"/>
      <c r="D757" s="85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3.5" customHeight="1">
      <c r="A758" s="87"/>
      <c r="B758" s="85"/>
      <c r="C758" s="85"/>
      <c r="D758" s="85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3.5" customHeight="1">
      <c r="A759" s="87"/>
      <c r="B759" s="85"/>
      <c r="C759" s="85"/>
      <c r="D759" s="85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3.5" customHeight="1">
      <c r="A760" s="87"/>
      <c r="B760" s="85"/>
      <c r="C760" s="85"/>
      <c r="D760" s="85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3.5" customHeight="1">
      <c r="A761" s="87"/>
      <c r="B761" s="85"/>
      <c r="C761" s="85"/>
      <c r="D761" s="85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3.5" customHeight="1">
      <c r="A762" s="87"/>
      <c r="B762" s="85"/>
      <c r="C762" s="85"/>
      <c r="D762" s="85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3.5" customHeight="1">
      <c r="A763" s="87"/>
      <c r="B763" s="85"/>
      <c r="C763" s="85"/>
      <c r="D763" s="85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3.5" customHeight="1">
      <c r="A764" s="87"/>
      <c r="B764" s="85"/>
      <c r="C764" s="85"/>
      <c r="D764" s="85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3.5" customHeight="1">
      <c r="A765" s="87"/>
      <c r="B765" s="85"/>
      <c r="C765" s="85"/>
      <c r="D765" s="85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3.5" customHeight="1">
      <c r="A766" s="87"/>
      <c r="B766" s="85"/>
      <c r="C766" s="85"/>
      <c r="D766" s="85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3.5" customHeight="1">
      <c r="A767" s="87"/>
      <c r="B767" s="85"/>
      <c r="C767" s="85"/>
      <c r="D767" s="85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3.5" customHeight="1">
      <c r="A768" s="87"/>
      <c r="B768" s="85"/>
      <c r="C768" s="85"/>
      <c r="D768" s="85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3.5" customHeight="1">
      <c r="A769" s="87"/>
      <c r="B769" s="85"/>
      <c r="C769" s="85"/>
      <c r="D769" s="85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3.5" customHeight="1">
      <c r="A770" s="87"/>
      <c r="B770" s="85"/>
      <c r="C770" s="85"/>
      <c r="D770" s="85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3.5" customHeight="1">
      <c r="A771" s="87"/>
      <c r="B771" s="85"/>
      <c r="C771" s="85"/>
      <c r="D771" s="85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3.5" customHeight="1">
      <c r="A772" s="87"/>
      <c r="B772" s="85"/>
      <c r="C772" s="85"/>
      <c r="D772" s="85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3.5" customHeight="1">
      <c r="A773" s="87"/>
      <c r="B773" s="85"/>
      <c r="C773" s="85"/>
      <c r="D773" s="85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3.5" customHeight="1">
      <c r="A774" s="87"/>
      <c r="B774" s="85"/>
      <c r="C774" s="85"/>
      <c r="D774" s="85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3.5" customHeight="1">
      <c r="A775" s="87"/>
      <c r="B775" s="85"/>
      <c r="C775" s="85"/>
      <c r="D775" s="85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3.5" customHeight="1">
      <c r="A776" s="87"/>
      <c r="B776" s="85"/>
      <c r="C776" s="85"/>
      <c r="D776" s="85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3.5" customHeight="1">
      <c r="A777" s="87"/>
      <c r="B777" s="85"/>
      <c r="C777" s="85"/>
      <c r="D777" s="85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3.5" customHeight="1">
      <c r="A778" s="87"/>
      <c r="B778" s="85"/>
      <c r="C778" s="85"/>
      <c r="D778" s="85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3.5" customHeight="1">
      <c r="A779" s="87"/>
      <c r="B779" s="85"/>
      <c r="C779" s="85"/>
      <c r="D779" s="85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3.5" customHeight="1">
      <c r="A780" s="87"/>
      <c r="B780" s="85"/>
      <c r="C780" s="85"/>
      <c r="D780" s="85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3.5" customHeight="1">
      <c r="A781" s="87"/>
      <c r="B781" s="85"/>
      <c r="C781" s="85"/>
      <c r="D781" s="85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3.5" customHeight="1">
      <c r="A782" s="87"/>
      <c r="B782" s="85"/>
      <c r="C782" s="85"/>
      <c r="D782" s="85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3.5" customHeight="1">
      <c r="A783" s="87"/>
      <c r="B783" s="85"/>
      <c r="C783" s="85"/>
      <c r="D783" s="85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3.5" customHeight="1">
      <c r="A784" s="87"/>
      <c r="B784" s="85"/>
      <c r="C784" s="85"/>
      <c r="D784" s="85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3.5" customHeight="1">
      <c r="A785" s="87"/>
      <c r="B785" s="85"/>
      <c r="C785" s="85"/>
      <c r="D785" s="85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3.5" customHeight="1">
      <c r="A786" s="87"/>
      <c r="B786" s="85"/>
      <c r="C786" s="85"/>
      <c r="D786" s="85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3.5" customHeight="1">
      <c r="A787" s="87"/>
      <c r="B787" s="85"/>
      <c r="C787" s="85"/>
      <c r="D787" s="85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3.5" customHeight="1">
      <c r="A788" s="87"/>
      <c r="B788" s="85"/>
      <c r="C788" s="85"/>
      <c r="D788" s="85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3.5" customHeight="1">
      <c r="A789" s="87"/>
      <c r="B789" s="85"/>
      <c r="C789" s="85"/>
      <c r="D789" s="85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3.5" customHeight="1">
      <c r="A790" s="87"/>
      <c r="B790" s="85"/>
      <c r="C790" s="85"/>
      <c r="D790" s="85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3.5" customHeight="1">
      <c r="A791" s="87"/>
      <c r="B791" s="85"/>
      <c r="C791" s="85"/>
      <c r="D791" s="85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3.5" customHeight="1">
      <c r="A792" s="87"/>
      <c r="B792" s="85"/>
      <c r="C792" s="85"/>
      <c r="D792" s="85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3.5" customHeight="1">
      <c r="A793" s="87"/>
      <c r="B793" s="85"/>
      <c r="C793" s="85"/>
      <c r="D793" s="85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3.5" customHeight="1">
      <c r="A794" s="87"/>
      <c r="B794" s="85"/>
      <c r="C794" s="85"/>
      <c r="D794" s="85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3.5" customHeight="1">
      <c r="A795" s="87"/>
      <c r="B795" s="85"/>
      <c r="C795" s="85"/>
      <c r="D795" s="85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3.5" customHeight="1">
      <c r="A796" s="87"/>
      <c r="B796" s="85"/>
      <c r="C796" s="85"/>
      <c r="D796" s="85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3.5" customHeight="1">
      <c r="A797" s="87"/>
      <c r="B797" s="85"/>
      <c r="C797" s="85"/>
      <c r="D797" s="85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3.5" customHeight="1">
      <c r="A798" s="87"/>
      <c r="B798" s="85"/>
      <c r="C798" s="85"/>
      <c r="D798" s="85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3.5" customHeight="1">
      <c r="A799" s="87"/>
      <c r="B799" s="85"/>
      <c r="C799" s="85"/>
      <c r="D799" s="85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3.5" customHeight="1">
      <c r="A800" s="87"/>
      <c r="B800" s="85"/>
      <c r="C800" s="85"/>
      <c r="D800" s="85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3.5" customHeight="1">
      <c r="A801" s="87"/>
      <c r="B801" s="85"/>
      <c r="C801" s="85"/>
      <c r="D801" s="85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3.5" customHeight="1">
      <c r="A802" s="87"/>
      <c r="B802" s="85"/>
      <c r="C802" s="85"/>
      <c r="D802" s="85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3.5" customHeight="1">
      <c r="A803" s="87"/>
      <c r="B803" s="85"/>
      <c r="C803" s="85"/>
      <c r="D803" s="85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3.5" customHeight="1">
      <c r="A804" s="87"/>
      <c r="B804" s="85"/>
      <c r="C804" s="85"/>
      <c r="D804" s="85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3.5" customHeight="1">
      <c r="A805" s="87"/>
      <c r="B805" s="85"/>
      <c r="C805" s="85"/>
      <c r="D805" s="85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3.5" customHeight="1">
      <c r="A806" s="87"/>
      <c r="B806" s="85"/>
      <c r="C806" s="85"/>
      <c r="D806" s="85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3.5" customHeight="1">
      <c r="A807" s="87"/>
      <c r="B807" s="85"/>
      <c r="C807" s="85"/>
      <c r="D807" s="85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3.5" customHeight="1">
      <c r="A808" s="87"/>
      <c r="B808" s="85"/>
      <c r="C808" s="85"/>
      <c r="D808" s="85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3.5" customHeight="1">
      <c r="A809" s="87"/>
      <c r="B809" s="85"/>
      <c r="C809" s="85"/>
      <c r="D809" s="85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3.5" customHeight="1">
      <c r="A810" s="87"/>
      <c r="B810" s="85"/>
      <c r="C810" s="85"/>
      <c r="D810" s="85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3.5" customHeight="1">
      <c r="A811" s="87"/>
      <c r="B811" s="85"/>
      <c r="C811" s="85"/>
      <c r="D811" s="85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3.5" customHeight="1">
      <c r="A812" s="87"/>
      <c r="B812" s="85"/>
      <c r="C812" s="85"/>
      <c r="D812" s="85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3.5" customHeight="1">
      <c r="A813" s="87"/>
      <c r="B813" s="85"/>
      <c r="C813" s="85"/>
      <c r="D813" s="85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3.5" customHeight="1">
      <c r="A814" s="87"/>
      <c r="B814" s="85"/>
      <c r="C814" s="85"/>
      <c r="D814" s="85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3.5" customHeight="1">
      <c r="A815" s="87"/>
      <c r="B815" s="85"/>
      <c r="C815" s="85"/>
      <c r="D815" s="85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3.5" customHeight="1">
      <c r="A816" s="87"/>
      <c r="B816" s="85"/>
      <c r="C816" s="85"/>
      <c r="D816" s="85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3.5" customHeight="1">
      <c r="A817" s="87"/>
      <c r="B817" s="85"/>
      <c r="C817" s="85"/>
      <c r="D817" s="85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3.5" customHeight="1">
      <c r="A818" s="87"/>
      <c r="B818" s="85"/>
      <c r="C818" s="85"/>
      <c r="D818" s="85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3.5" customHeight="1">
      <c r="A819" s="87"/>
      <c r="B819" s="85"/>
      <c r="C819" s="85"/>
      <c r="D819" s="85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3.5" customHeight="1">
      <c r="A820" s="87"/>
      <c r="B820" s="85"/>
      <c r="C820" s="85"/>
      <c r="D820" s="85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3.5" customHeight="1">
      <c r="A821" s="87"/>
      <c r="B821" s="85"/>
      <c r="C821" s="85"/>
      <c r="D821" s="85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3.5" customHeight="1">
      <c r="A822" s="87"/>
      <c r="B822" s="85"/>
      <c r="C822" s="85"/>
      <c r="D822" s="85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3.5" customHeight="1">
      <c r="A823" s="87"/>
      <c r="B823" s="85"/>
      <c r="C823" s="85"/>
      <c r="D823" s="85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3.5" customHeight="1">
      <c r="A824" s="87"/>
      <c r="B824" s="85"/>
      <c r="C824" s="85"/>
      <c r="D824" s="85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3.5" customHeight="1">
      <c r="A825" s="87"/>
      <c r="B825" s="85"/>
      <c r="C825" s="85"/>
      <c r="D825" s="85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3.5" customHeight="1">
      <c r="A826" s="87"/>
      <c r="B826" s="85"/>
      <c r="C826" s="85"/>
      <c r="D826" s="85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3.5" customHeight="1">
      <c r="A827" s="87"/>
      <c r="B827" s="85"/>
      <c r="C827" s="85"/>
      <c r="D827" s="85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3.5" customHeight="1">
      <c r="A828" s="87"/>
      <c r="B828" s="85"/>
      <c r="C828" s="85"/>
      <c r="D828" s="85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3.5" customHeight="1">
      <c r="A829" s="87"/>
      <c r="B829" s="85"/>
      <c r="C829" s="85"/>
      <c r="D829" s="85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3.5" customHeight="1">
      <c r="A830" s="87"/>
      <c r="B830" s="85"/>
      <c r="C830" s="85"/>
      <c r="D830" s="85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3.5" customHeight="1">
      <c r="A831" s="87"/>
      <c r="B831" s="85"/>
      <c r="C831" s="85"/>
      <c r="D831" s="85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3.5" customHeight="1">
      <c r="A832" s="87"/>
      <c r="B832" s="85"/>
      <c r="C832" s="85"/>
      <c r="D832" s="85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3.5" customHeight="1">
      <c r="A833" s="87"/>
      <c r="B833" s="85"/>
      <c r="C833" s="85"/>
      <c r="D833" s="85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3.5" customHeight="1">
      <c r="A834" s="87"/>
      <c r="B834" s="85"/>
      <c r="C834" s="85"/>
      <c r="D834" s="85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3.5" customHeight="1">
      <c r="A835" s="87"/>
      <c r="B835" s="85"/>
      <c r="C835" s="85"/>
      <c r="D835" s="85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3.5" customHeight="1">
      <c r="A836" s="87"/>
      <c r="B836" s="85"/>
      <c r="C836" s="85"/>
      <c r="D836" s="85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3.5" customHeight="1">
      <c r="A837" s="87"/>
      <c r="B837" s="85"/>
      <c r="C837" s="85"/>
      <c r="D837" s="85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3.5" customHeight="1">
      <c r="A838" s="87"/>
      <c r="B838" s="85"/>
      <c r="C838" s="85"/>
      <c r="D838" s="85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3.5" customHeight="1">
      <c r="A839" s="87"/>
      <c r="B839" s="85"/>
      <c r="C839" s="85"/>
      <c r="D839" s="85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3.5" customHeight="1">
      <c r="A840" s="87"/>
      <c r="B840" s="85"/>
      <c r="C840" s="85"/>
      <c r="D840" s="85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3.5" customHeight="1">
      <c r="A841" s="87"/>
      <c r="B841" s="85"/>
      <c r="C841" s="85"/>
      <c r="D841" s="85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3.5" customHeight="1">
      <c r="A842" s="87"/>
      <c r="B842" s="85"/>
      <c r="C842" s="85"/>
      <c r="D842" s="85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3.5" customHeight="1">
      <c r="A843" s="87"/>
      <c r="B843" s="85"/>
      <c r="C843" s="85"/>
      <c r="D843" s="85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3.5" customHeight="1">
      <c r="A844" s="87"/>
      <c r="B844" s="85"/>
      <c r="C844" s="85"/>
      <c r="D844" s="85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3.5" customHeight="1">
      <c r="A845" s="87"/>
      <c r="B845" s="85"/>
      <c r="C845" s="85"/>
      <c r="D845" s="85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3.5" customHeight="1">
      <c r="A846" s="87"/>
      <c r="B846" s="85"/>
      <c r="C846" s="85"/>
      <c r="D846" s="85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3.5" customHeight="1">
      <c r="A847" s="87"/>
      <c r="B847" s="85"/>
      <c r="C847" s="85"/>
      <c r="D847" s="85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3.5" customHeight="1">
      <c r="A848" s="87"/>
      <c r="B848" s="85"/>
      <c r="C848" s="85"/>
      <c r="D848" s="85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3.5" customHeight="1">
      <c r="A849" s="87"/>
      <c r="B849" s="85"/>
      <c r="C849" s="85"/>
      <c r="D849" s="85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3.5" customHeight="1">
      <c r="A850" s="87"/>
      <c r="B850" s="85"/>
      <c r="C850" s="85"/>
      <c r="D850" s="85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3.5" customHeight="1">
      <c r="A851" s="87"/>
      <c r="B851" s="85"/>
      <c r="C851" s="85"/>
      <c r="D851" s="85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3.5" customHeight="1">
      <c r="A852" s="87"/>
      <c r="B852" s="85"/>
      <c r="C852" s="85"/>
      <c r="D852" s="85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3.5" customHeight="1">
      <c r="A853" s="87"/>
      <c r="B853" s="85"/>
      <c r="C853" s="85"/>
      <c r="D853" s="85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3.5" customHeight="1">
      <c r="A854" s="87"/>
      <c r="B854" s="85"/>
      <c r="C854" s="85"/>
      <c r="D854" s="85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3.5" customHeight="1">
      <c r="A855" s="87"/>
      <c r="B855" s="85"/>
      <c r="C855" s="85"/>
      <c r="D855" s="85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3.5" customHeight="1">
      <c r="A856" s="87"/>
      <c r="B856" s="85"/>
      <c r="C856" s="85"/>
      <c r="D856" s="85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3.5" customHeight="1">
      <c r="A857" s="87"/>
      <c r="B857" s="85"/>
      <c r="C857" s="85"/>
      <c r="D857" s="85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3.5" customHeight="1">
      <c r="A858" s="87"/>
      <c r="B858" s="85"/>
      <c r="C858" s="85"/>
      <c r="D858" s="85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3.5" customHeight="1">
      <c r="A859" s="87"/>
      <c r="B859" s="85"/>
      <c r="C859" s="85"/>
      <c r="D859" s="85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3.5" customHeight="1">
      <c r="A860" s="87"/>
      <c r="B860" s="85"/>
      <c r="C860" s="85"/>
      <c r="D860" s="85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3.5" customHeight="1">
      <c r="A861" s="87"/>
      <c r="B861" s="85"/>
      <c r="C861" s="85"/>
      <c r="D861" s="85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3.5" customHeight="1">
      <c r="A862" s="87"/>
      <c r="B862" s="85"/>
      <c r="C862" s="85"/>
      <c r="D862" s="85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3.5" customHeight="1">
      <c r="A863" s="87"/>
      <c r="B863" s="85"/>
      <c r="C863" s="85"/>
      <c r="D863" s="85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3.5" customHeight="1">
      <c r="A864" s="87"/>
      <c r="B864" s="85"/>
      <c r="C864" s="85"/>
      <c r="D864" s="85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3.5" customHeight="1">
      <c r="A865" s="87"/>
      <c r="B865" s="85"/>
      <c r="C865" s="85"/>
      <c r="D865" s="85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3.5" customHeight="1">
      <c r="A866" s="87"/>
      <c r="B866" s="85"/>
      <c r="C866" s="85"/>
      <c r="D866" s="85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3.5" customHeight="1">
      <c r="A867" s="87"/>
      <c r="B867" s="85"/>
      <c r="C867" s="85"/>
      <c r="D867" s="85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3.5" customHeight="1">
      <c r="A868" s="87"/>
      <c r="B868" s="85"/>
      <c r="C868" s="85"/>
      <c r="D868" s="85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3.5" customHeight="1">
      <c r="A869" s="87"/>
      <c r="B869" s="85"/>
      <c r="C869" s="85"/>
      <c r="D869" s="85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3.5" customHeight="1">
      <c r="A870" s="87"/>
      <c r="B870" s="85"/>
      <c r="C870" s="85"/>
      <c r="D870" s="85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3.5" customHeight="1">
      <c r="A871" s="87"/>
      <c r="B871" s="85"/>
      <c r="C871" s="85"/>
      <c r="D871" s="85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3.5" customHeight="1">
      <c r="A872" s="87"/>
      <c r="B872" s="85"/>
      <c r="C872" s="85"/>
      <c r="D872" s="85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3.5" customHeight="1">
      <c r="A873" s="87"/>
      <c r="B873" s="85"/>
      <c r="C873" s="85"/>
      <c r="D873" s="85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3.5" customHeight="1">
      <c r="A874" s="87"/>
      <c r="B874" s="85"/>
      <c r="C874" s="85"/>
      <c r="D874" s="85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3.5" customHeight="1">
      <c r="A875" s="87"/>
      <c r="B875" s="85"/>
      <c r="C875" s="85"/>
      <c r="D875" s="85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3.5" customHeight="1">
      <c r="A876" s="87"/>
      <c r="B876" s="85"/>
      <c r="C876" s="85"/>
      <c r="D876" s="85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3.5" customHeight="1">
      <c r="A877" s="87"/>
      <c r="B877" s="85"/>
      <c r="C877" s="85"/>
      <c r="D877" s="85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3.5" customHeight="1">
      <c r="A878" s="87"/>
      <c r="B878" s="85"/>
      <c r="C878" s="85"/>
      <c r="D878" s="85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3.5" customHeight="1">
      <c r="A879" s="87"/>
      <c r="B879" s="85"/>
      <c r="C879" s="85"/>
      <c r="D879" s="85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3.5" customHeight="1">
      <c r="A880" s="87"/>
      <c r="B880" s="85"/>
      <c r="C880" s="85"/>
      <c r="D880" s="85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3.5" customHeight="1">
      <c r="A881" s="87"/>
      <c r="B881" s="85"/>
      <c r="C881" s="85"/>
      <c r="D881" s="85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3.5" customHeight="1">
      <c r="A882" s="87"/>
      <c r="B882" s="85"/>
      <c r="C882" s="85"/>
      <c r="D882" s="85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3.5" customHeight="1">
      <c r="A883" s="87"/>
      <c r="B883" s="85"/>
      <c r="C883" s="85"/>
      <c r="D883" s="85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3.5" customHeight="1">
      <c r="A884" s="87"/>
      <c r="B884" s="85"/>
      <c r="C884" s="85"/>
      <c r="D884" s="85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3.5" customHeight="1">
      <c r="A885" s="87"/>
      <c r="B885" s="85"/>
      <c r="C885" s="85"/>
      <c r="D885" s="85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3.5" customHeight="1">
      <c r="A886" s="87"/>
      <c r="B886" s="85"/>
      <c r="C886" s="85"/>
      <c r="D886" s="85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3.5" customHeight="1">
      <c r="A887" s="87"/>
      <c r="B887" s="85"/>
      <c r="C887" s="85"/>
      <c r="D887" s="85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3.5" customHeight="1">
      <c r="A888" s="87"/>
      <c r="B888" s="85"/>
      <c r="C888" s="85"/>
      <c r="D888" s="85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3.5" customHeight="1">
      <c r="A889" s="87"/>
      <c r="B889" s="85"/>
      <c r="C889" s="85"/>
      <c r="D889" s="85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3.5" customHeight="1">
      <c r="A890" s="87"/>
      <c r="B890" s="85"/>
      <c r="C890" s="85"/>
      <c r="D890" s="85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3.5" customHeight="1">
      <c r="A891" s="87"/>
      <c r="B891" s="85"/>
      <c r="C891" s="85"/>
      <c r="D891" s="85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3.5" customHeight="1">
      <c r="A892" s="87"/>
      <c r="B892" s="85"/>
      <c r="C892" s="85"/>
      <c r="D892" s="85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3.5" customHeight="1">
      <c r="A893" s="87"/>
      <c r="B893" s="85"/>
      <c r="C893" s="85"/>
      <c r="D893" s="85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3.5" customHeight="1">
      <c r="A894" s="87"/>
      <c r="B894" s="85"/>
      <c r="C894" s="85"/>
      <c r="D894" s="85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3.5" customHeight="1">
      <c r="A895" s="87"/>
      <c r="B895" s="85"/>
      <c r="C895" s="85"/>
      <c r="D895" s="85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3.5" customHeight="1">
      <c r="A896" s="87"/>
      <c r="B896" s="85"/>
      <c r="C896" s="85"/>
      <c r="D896" s="85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3.5" customHeight="1">
      <c r="A897" s="87"/>
      <c r="B897" s="85"/>
      <c r="C897" s="85"/>
      <c r="D897" s="85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3.5" customHeight="1">
      <c r="A898" s="87"/>
      <c r="B898" s="85"/>
      <c r="C898" s="85"/>
      <c r="D898" s="85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3.5" customHeight="1">
      <c r="A899" s="87"/>
      <c r="B899" s="85"/>
      <c r="C899" s="85"/>
      <c r="D899" s="85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3.5" customHeight="1">
      <c r="A900" s="87"/>
      <c r="B900" s="85"/>
      <c r="C900" s="85"/>
      <c r="D900" s="85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3.5" customHeight="1">
      <c r="A901" s="87"/>
      <c r="B901" s="85"/>
      <c r="C901" s="85"/>
      <c r="D901" s="85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3.5" customHeight="1">
      <c r="A902" s="87"/>
      <c r="B902" s="85"/>
      <c r="C902" s="85"/>
      <c r="D902" s="85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3.5" customHeight="1">
      <c r="A903" s="87"/>
      <c r="B903" s="85"/>
      <c r="C903" s="85"/>
      <c r="D903" s="85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3.5" customHeight="1">
      <c r="A904" s="87"/>
      <c r="B904" s="85"/>
      <c r="C904" s="85"/>
      <c r="D904" s="85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3.5" customHeight="1">
      <c r="A905" s="87"/>
      <c r="B905" s="85"/>
      <c r="C905" s="85"/>
      <c r="D905" s="85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3.5" customHeight="1">
      <c r="A906" s="87"/>
      <c r="B906" s="85"/>
      <c r="C906" s="85"/>
      <c r="D906" s="85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3.5" customHeight="1">
      <c r="A907" s="87"/>
      <c r="B907" s="85"/>
      <c r="C907" s="85"/>
      <c r="D907" s="85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3.5" customHeight="1">
      <c r="A908" s="87"/>
      <c r="B908" s="85"/>
      <c r="C908" s="85"/>
      <c r="D908" s="85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3.5" customHeight="1">
      <c r="A909" s="87"/>
      <c r="B909" s="85"/>
      <c r="C909" s="85"/>
      <c r="D909" s="85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3.5" customHeight="1">
      <c r="A910" s="87"/>
      <c r="B910" s="85"/>
      <c r="C910" s="85"/>
      <c r="D910" s="85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3.5" customHeight="1">
      <c r="A911" s="87"/>
      <c r="B911" s="85"/>
      <c r="C911" s="85"/>
      <c r="D911" s="85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3.5" customHeight="1">
      <c r="A912" s="87"/>
      <c r="B912" s="85"/>
      <c r="C912" s="85"/>
      <c r="D912" s="85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3.5" customHeight="1">
      <c r="A913" s="87"/>
      <c r="B913" s="85"/>
      <c r="C913" s="85"/>
      <c r="D913" s="85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3.5" customHeight="1">
      <c r="A914" s="87"/>
      <c r="B914" s="85"/>
      <c r="C914" s="85"/>
      <c r="D914" s="85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3.5" customHeight="1">
      <c r="A915" s="87"/>
      <c r="B915" s="85"/>
      <c r="C915" s="85"/>
      <c r="D915" s="85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3.5" customHeight="1">
      <c r="A916" s="87"/>
      <c r="B916" s="85"/>
      <c r="C916" s="85"/>
      <c r="D916" s="85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3.5" customHeight="1">
      <c r="A917" s="87"/>
      <c r="B917" s="85"/>
      <c r="C917" s="85"/>
      <c r="D917" s="85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3.5" customHeight="1">
      <c r="A918" s="87"/>
      <c r="B918" s="85"/>
      <c r="C918" s="85"/>
      <c r="D918" s="85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3.5" customHeight="1">
      <c r="A919" s="87"/>
      <c r="B919" s="85"/>
      <c r="C919" s="85"/>
      <c r="D919" s="85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3.5" customHeight="1">
      <c r="A920" s="87"/>
      <c r="B920" s="85"/>
      <c r="C920" s="85"/>
      <c r="D920" s="85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3.5" customHeight="1">
      <c r="A921" s="87"/>
      <c r="B921" s="85"/>
      <c r="C921" s="85"/>
      <c r="D921" s="85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3.5" customHeight="1">
      <c r="A922" s="87"/>
      <c r="B922" s="85"/>
      <c r="C922" s="85"/>
      <c r="D922" s="85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3.5" customHeight="1">
      <c r="A923" s="87"/>
      <c r="B923" s="85"/>
      <c r="C923" s="85"/>
      <c r="D923" s="85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3.5" customHeight="1">
      <c r="A924" s="87"/>
      <c r="B924" s="85"/>
      <c r="C924" s="85"/>
      <c r="D924" s="85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3.5" customHeight="1">
      <c r="A925" s="87"/>
      <c r="B925" s="85"/>
      <c r="C925" s="85"/>
      <c r="D925" s="85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3.5" customHeight="1">
      <c r="A926" s="87"/>
      <c r="B926" s="85"/>
      <c r="C926" s="85"/>
      <c r="D926" s="85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3.5" customHeight="1">
      <c r="A927" s="87"/>
      <c r="B927" s="85"/>
      <c r="C927" s="85"/>
      <c r="D927" s="85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3.5" customHeight="1">
      <c r="A928" s="87"/>
      <c r="B928" s="85"/>
      <c r="C928" s="85"/>
      <c r="D928" s="85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3.5" customHeight="1">
      <c r="A929" s="87"/>
      <c r="B929" s="85"/>
      <c r="C929" s="85"/>
      <c r="D929" s="85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3.5" customHeight="1">
      <c r="A930" s="87"/>
      <c r="B930" s="85"/>
      <c r="C930" s="85"/>
      <c r="D930" s="85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3.5" customHeight="1">
      <c r="A931" s="87"/>
      <c r="B931" s="85"/>
      <c r="C931" s="85"/>
      <c r="D931" s="85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3.5" customHeight="1">
      <c r="A932" s="87"/>
      <c r="B932" s="85"/>
      <c r="C932" s="85"/>
      <c r="D932" s="85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3.5" customHeight="1">
      <c r="A933" s="87"/>
      <c r="B933" s="85"/>
      <c r="C933" s="85"/>
      <c r="D933" s="85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3.5" customHeight="1">
      <c r="A934" s="87"/>
      <c r="B934" s="85"/>
      <c r="C934" s="85"/>
      <c r="D934" s="85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3.5" customHeight="1">
      <c r="A935" s="87"/>
      <c r="B935" s="85"/>
      <c r="C935" s="85"/>
      <c r="D935" s="85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3.5" customHeight="1">
      <c r="A936" s="87"/>
      <c r="B936" s="85"/>
      <c r="C936" s="85"/>
      <c r="D936" s="85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3.5" customHeight="1">
      <c r="A937" s="87"/>
      <c r="B937" s="85"/>
      <c r="C937" s="85"/>
      <c r="D937" s="85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3.5" customHeight="1">
      <c r="A938" s="87"/>
      <c r="B938" s="85"/>
      <c r="C938" s="85"/>
      <c r="D938" s="85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3.5" customHeight="1">
      <c r="A939" s="87"/>
      <c r="B939" s="85"/>
      <c r="C939" s="85"/>
      <c r="D939" s="85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3.5" customHeight="1">
      <c r="A940" s="87"/>
      <c r="B940" s="85"/>
      <c r="C940" s="85"/>
      <c r="D940" s="85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3.5" customHeight="1">
      <c r="A941" s="87"/>
      <c r="B941" s="85"/>
      <c r="C941" s="85"/>
      <c r="D941" s="85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3.5" customHeight="1">
      <c r="A942" s="87"/>
      <c r="B942" s="85"/>
      <c r="C942" s="85"/>
      <c r="D942" s="85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3.5" customHeight="1">
      <c r="A943" s="87"/>
      <c r="B943" s="85"/>
      <c r="C943" s="85"/>
      <c r="D943" s="85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3.5" customHeight="1">
      <c r="A944" s="87"/>
      <c r="B944" s="85"/>
      <c r="C944" s="85"/>
      <c r="D944" s="85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3.5" customHeight="1">
      <c r="A945" s="87"/>
      <c r="B945" s="85"/>
      <c r="C945" s="85"/>
      <c r="D945" s="85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3.5" customHeight="1">
      <c r="A946" s="87"/>
      <c r="B946" s="85"/>
      <c r="C946" s="85"/>
      <c r="D946" s="85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3.5" customHeight="1">
      <c r="A947" s="87"/>
      <c r="B947" s="85"/>
      <c r="C947" s="85"/>
      <c r="D947" s="85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3.5" customHeight="1">
      <c r="A948" s="87"/>
      <c r="B948" s="85"/>
      <c r="C948" s="85"/>
      <c r="D948" s="85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3.5" customHeight="1">
      <c r="A949" s="87"/>
      <c r="B949" s="85"/>
      <c r="C949" s="85"/>
      <c r="D949" s="85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3.5" customHeight="1">
      <c r="A950" s="87"/>
      <c r="B950" s="85"/>
      <c r="C950" s="85"/>
      <c r="D950" s="85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3.5" customHeight="1">
      <c r="A951" s="87"/>
      <c r="B951" s="85"/>
      <c r="C951" s="85"/>
      <c r="D951" s="85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3.5" customHeight="1">
      <c r="A952" s="87"/>
      <c r="B952" s="85"/>
      <c r="C952" s="85"/>
      <c r="D952" s="85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3.5" customHeight="1">
      <c r="A953" s="87"/>
      <c r="B953" s="85"/>
      <c r="C953" s="85"/>
      <c r="D953" s="85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3.5" customHeight="1">
      <c r="A954" s="87"/>
      <c r="B954" s="85"/>
      <c r="C954" s="85"/>
      <c r="D954" s="85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3.5" customHeight="1">
      <c r="A955" s="87"/>
      <c r="B955" s="85"/>
      <c r="C955" s="85"/>
      <c r="D955" s="85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3.5" customHeight="1">
      <c r="A956" s="87"/>
      <c r="B956" s="85"/>
      <c r="C956" s="85"/>
      <c r="D956" s="85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3.5" customHeight="1">
      <c r="A957" s="87"/>
      <c r="B957" s="85"/>
      <c r="C957" s="85"/>
      <c r="D957" s="85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3.5" customHeight="1">
      <c r="A958" s="87"/>
      <c r="B958" s="85"/>
      <c r="C958" s="85"/>
      <c r="D958" s="85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3.5" customHeight="1">
      <c r="A959" s="87"/>
      <c r="B959" s="85"/>
      <c r="C959" s="85"/>
      <c r="D959" s="85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3.5" customHeight="1">
      <c r="A960" s="87"/>
      <c r="B960" s="85"/>
      <c r="C960" s="85"/>
      <c r="D960" s="85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3.5" customHeight="1">
      <c r="A961" s="87"/>
      <c r="B961" s="85"/>
      <c r="C961" s="85"/>
      <c r="D961" s="85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3.5" customHeight="1">
      <c r="A962" s="87"/>
      <c r="B962" s="85"/>
      <c r="C962" s="85"/>
      <c r="D962" s="85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3.5" customHeight="1">
      <c r="A963" s="87"/>
      <c r="B963" s="85"/>
      <c r="C963" s="85"/>
      <c r="D963" s="85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3.5" customHeight="1">
      <c r="A964" s="87"/>
      <c r="B964" s="85"/>
      <c r="C964" s="85"/>
      <c r="D964" s="85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3.5" customHeight="1">
      <c r="A965" s="87"/>
      <c r="B965" s="85"/>
      <c r="C965" s="85"/>
      <c r="D965" s="85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3.5" customHeight="1">
      <c r="A966" s="87"/>
      <c r="B966" s="85"/>
      <c r="C966" s="85"/>
      <c r="D966" s="85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3.5" customHeight="1">
      <c r="A967" s="87"/>
      <c r="B967" s="85"/>
      <c r="C967" s="85"/>
      <c r="D967" s="85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3.5" customHeight="1">
      <c r="A968" s="87"/>
      <c r="B968" s="85"/>
      <c r="C968" s="85"/>
      <c r="D968" s="85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3.5" customHeight="1">
      <c r="A969" s="87"/>
      <c r="B969" s="85"/>
      <c r="C969" s="85"/>
      <c r="D969" s="85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3.5" customHeight="1">
      <c r="A970" s="87"/>
      <c r="B970" s="85"/>
      <c r="C970" s="85"/>
      <c r="D970" s="85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3.5" customHeight="1">
      <c r="A971" s="87"/>
      <c r="B971" s="85"/>
      <c r="C971" s="85"/>
      <c r="D971" s="85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3.5" customHeight="1">
      <c r="A972" s="87"/>
      <c r="B972" s="85"/>
      <c r="C972" s="85"/>
      <c r="D972" s="85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3.5" customHeight="1">
      <c r="A973" s="87"/>
      <c r="B973" s="85"/>
      <c r="C973" s="85"/>
      <c r="D973" s="85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3.5" customHeight="1">
      <c r="A974" s="87"/>
      <c r="B974" s="85"/>
      <c r="C974" s="85"/>
      <c r="D974" s="85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3.5" customHeight="1">
      <c r="A975" s="87"/>
      <c r="B975" s="85"/>
      <c r="C975" s="85"/>
      <c r="D975" s="85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3.5" customHeight="1">
      <c r="A976" s="87"/>
      <c r="B976" s="85"/>
      <c r="C976" s="85"/>
      <c r="D976" s="85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3.5" customHeight="1">
      <c r="A977" s="87"/>
      <c r="B977" s="85"/>
      <c r="C977" s="85"/>
      <c r="D977" s="85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3.5" customHeight="1">
      <c r="A978" s="87"/>
      <c r="B978" s="85"/>
      <c r="C978" s="85"/>
      <c r="D978" s="85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3.5" customHeight="1">
      <c r="A979" s="87"/>
      <c r="B979" s="85"/>
      <c r="C979" s="85"/>
      <c r="D979" s="85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3.5" customHeight="1">
      <c r="A980" s="87"/>
      <c r="B980" s="85"/>
      <c r="C980" s="85"/>
      <c r="D980" s="85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3.5" customHeight="1">
      <c r="A981" s="87"/>
      <c r="B981" s="85"/>
      <c r="C981" s="85"/>
      <c r="D981" s="85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3.5" customHeight="1">
      <c r="A982" s="87"/>
      <c r="B982" s="85"/>
      <c r="C982" s="85"/>
      <c r="D982" s="85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3.5" customHeight="1">
      <c r="A983" s="87"/>
      <c r="B983" s="85"/>
      <c r="C983" s="85"/>
      <c r="D983" s="85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3.5" customHeight="1">
      <c r="A984" s="87"/>
      <c r="B984" s="85"/>
      <c r="C984" s="85"/>
      <c r="D984" s="85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3.5" customHeight="1">
      <c r="A985" s="87"/>
      <c r="B985" s="85"/>
      <c r="C985" s="85"/>
      <c r="D985" s="85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3.5" customHeight="1">
      <c r="A986" s="87"/>
      <c r="B986" s="85"/>
      <c r="C986" s="85"/>
      <c r="D986" s="85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3.5" customHeight="1">
      <c r="A987" s="87"/>
      <c r="B987" s="85"/>
      <c r="C987" s="85"/>
      <c r="D987" s="85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3.5" customHeight="1">
      <c r="A988" s="87"/>
      <c r="B988" s="85"/>
      <c r="C988" s="85"/>
      <c r="D988" s="85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3.5" customHeight="1">
      <c r="A989" s="87"/>
      <c r="B989" s="85"/>
      <c r="C989" s="85"/>
      <c r="D989" s="85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3.5" customHeight="1">
      <c r="A990" s="87"/>
      <c r="B990" s="85"/>
      <c r="C990" s="85"/>
      <c r="D990" s="85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3.5" customHeight="1">
      <c r="A991" s="87"/>
      <c r="B991" s="85"/>
      <c r="C991" s="85"/>
      <c r="D991" s="85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3.5" customHeight="1">
      <c r="A992" s="87"/>
      <c r="B992" s="85"/>
      <c r="C992" s="85"/>
      <c r="D992" s="85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3.5" customHeight="1">
      <c r="A993" s="87"/>
      <c r="B993" s="85"/>
      <c r="C993" s="85"/>
      <c r="D993" s="85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3.5" customHeight="1">
      <c r="A994" s="87"/>
      <c r="B994" s="85"/>
      <c r="C994" s="85"/>
      <c r="D994" s="85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3.5" customHeight="1">
      <c r="A995" s="87"/>
      <c r="B995" s="85"/>
      <c r="C995" s="85"/>
      <c r="D995" s="85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3.5" customHeight="1">
      <c r="A996" s="87"/>
      <c r="B996" s="85"/>
      <c r="C996" s="85"/>
      <c r="D996" s="85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3.5" customHeight="1">
      <c r="A997" s="87"/>
      <c r="B997" s="85"/>
      <c r="C997" s="85"/>
      <c r="D997" s="85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3.5" customHeight="1">
      <c r="A998" s="87"/>
      <c r="B998" s="85"/>
      <c r="C998" s="85"/>
      <c r="D998" s="85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3.5" customHeight="1">
      <c r="A999" s="87"/>
      <c r="B999" s="85"/>
      <c r="C999" s="85"/>
      <c r="D999" s="85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3.5" customHeight="1">
      <c r="A1000" s="87"/>
      <c r="B1000" s="85"/>
      <c r="C1000" s="85"/>
      <c r="D1000" s="85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12">
    <mergeCell ref="K5:V5"/>
    <mergeCell ref="Q6:V6"/>
    <mergeCell ref="F1:J1"/>
    <mergeCell ref="A2:B2"/>
    <mergeCell ref="A3:B3"/>
    <mergeCell ref="A4:B4"/>
    <mergeCell ref="F5:J5"/>
    <mergeCell ref="A6:A8"/>
    <mergeCell ref="B6:B8"/>
    <mergeCell ref="C6:C8"/>
    <mergeCell ref="D6:D8"/>
    <mergeCell ref="A1:B1"/>
  </mergeCells>
  <pageMargins left="0.16" right="0.16" top="0.31" bottom="0.2800000000000000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9.33203125" customWidth="1"/>
    <col min="5" max="5" width="11.109375" customWidth="1"/>
    <col min="6" max="10" width="9.33203125" customWidth="1"/>
    <col min="11" max="11" width="8.109375" customWidth="1"/>
    <col min="12" max="26" width="7.6640625" customWidth="1"/>
  </cols>
  <sheetData>
    <row r="1" spans="1:26" ht="9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9.75" customHeight="1">
      <c r="A2" s="221" t="s">
        <v>0</v>
      </c>
      <c r="B2" s="196"/>
      <c r="C2" s="88"/>
      <c r="D2" s="88"/>
      <c r="E2" s="118" t="s">
        <v>1</v>
      </c>
      <c r="F2" s="222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9.75" customHeight="1">
      <c r="A3" s="221" t="s">
        <v>229</v>
      </c>
      <c r="B3" s="196"/>
      <c r="C3" s="88"/>
      <c r="D3" s="88"/>
      <c r="E3" s="12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9.75" customHeight="1">
      <c r="A4" s="221" t="s">
        <v>306</v>
      </c>
      <c r="B4" s="196"/>
      <c r="C4" s="88"/>
      <c r="D4" s="88"/>
      <c r="E4" s="12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9.75" customHeight="1">
      <c r="A5" s="221" t="s">
        <v>230</v>
      </c>
      <c r="B5" s="196"/>
      <c r="C5" s="88"/>
      <c r="D5" s="88"/>
      <c r="E5" s="12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309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9.75" customHeight="1">
      <c r="A8" s="199"/>
      <c r="B8" s="199"/>
      <c r="C8" s="199"/>
      <c r="D8" s="199"/>
      <c r="E8" s="199"/>
      <c r="F8" s="65" t="s">
        <v>29</v>
      </c>
      <c r="G8" s="66" t="s">
        <v>30</v>
      </c>
      <c r="H8" s="67" t="s">
        <v>31</v>
      </c>
      <c r="I8" s="68" t="s">
        <v>32</v>
      </c>
      <c r="J8" s="69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9.75" customHeight="1">
      <c r="A9" s="200"/>
      <c r="B9" s="200"/>
      <c r="C9" s="200"/>
      <c r="D9" s="200"/>
      <c r="E9" s="199"/>
      <c r="F9" s="99">
        <v>1</v>
      </c>
      <c r="G9" s="99">
        <v>1</v>
      </c>
      <c r="H9" s="99">
        <v>1.5</v>
      </c>
      <c r="I9" s="99">
        <v>0.5</v>
      </c>
      <c r="J9" s="99">
        <v>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07" t="s">
        <v>39</v>
      </c>
      <c r="C10" s="108">
        <v>23110187</v>
      </c>
      <c r="D10" s="109" t="s">
        <v>234</v>
      </c>
      <c r="E10" s="108">
        <v>3</v>
      </c>
      <c r="F10" s="73">
        <v>1</v>
      </c>
      <c r="G10" s="73">
        <v>0</v>
      </c>
      <c r="H10" s="73">
        <v>1.5</v>
      </c>
      <c r="I10" s="123">
        <v>0.5</v>
      </c>
      <c r="J10" s="123">
        <v>1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07" t="s">
        <v>41</v>
      </c>
      <c r="C11" s="108" t="s">
        <v>235</v>
      </c>
      <c r="D11" s="109" t="s">
        <v>234</v>
      </c>
      <c r="E11" s="108" t="s">
        <v>310</v>
      </c>
      <c r="F11" s="73">
        <v>1</v>
      </c>
      <c r="G11" s="73">
        <v>0</v>
      </c>
      <c r="H11" s="73">
        <v>0</v>
      </c>
      <c r="I11" s="123">
        <v>0</v>
      </c>
      <c r="J11" s="123">
        <v>0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07" t="s">
        <v>42</v>
      </c>
      <c r="C12" s="108" t="s">
        <v>236</v>
      </c>
      <c r="D12" s="109" t="s">
        <v>234</v>
      </c>
      <c r="E12" s="108" t="s">
        <v>311</v>
      </c>
      <c r="F12" s="73">
        <v>1</v>
      </c>
      <c r="G12" s="73">
        <v>1</v>
      </c>
      <c r="H12" s="73">
        <v>0</v>
      </c>
      <c r="I12" s="123">
        <v>0</v>
      </c>
      <c r="J12" s="123">
        <v>1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07" t="s">
        <v>43</v>
      </c>
      <c r="C13" s="108" t="s">
        <v>237</v>
      </c>
      <c r="D13" s="109" t="s">
        <v>234</v>
      </c>
      <c r="E13" s="108" t="s">
        <v>312</v>
      </c>
      <c r="F13" s="73">
        <v>1</v>
      </c>
      <c r="G13" s="73">
        <v>1</v>
      </c>
      <c r="H13" s="73">
        <v>1</v>
      </c>
      <c r="I13" s="123">
        <v>0</v>
      </c>
      <c r="J13" s="123">
        <v>1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07" t="s">
        <v>44</v>
      </c>
      <c r="C14" s="108" t="s">
        <v>238</v>
      </c>
      <c r="D14" s="109" t="s">
        <v>234</v>
      </c>
      <c r="E14" s="108" t="s">
        <v>312</v>
      </c>
      <c r="F14" s="73">
        <v>1</v>
      </c>
      <c r="G14" s="73">
        <v>1</v>
      </c>
      <c r="H14" s="73">
        <v>1</v>
      </c>
      <c r="I14" s="123">
        <v>0</v>
      </c>
      <c r="J14" s="123">
        <v>1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07" t="s">
        <v>45</v>
      </c>
      <c r="C15" s="108" t="s">
        <v>239</v>
      </c>
      <c r="D15" s="109" t="s">
        <v>234</v>
      </c>
      <c r="E15" s="108" t="s">
        <v>311</v>
      </c>
      <c r="F15" s="73">
        <v>1</v>
      </c>
      <c r="G15" s="73">
        <v>1</v>
      </c>
      <c r="H15" s="73">
        <v>0</v>
      </c>
      <c r="I15" s="123">
        <v>0</v>
      </c>
      <c r="J15" s="123">
        <v>1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07" t="s">
        <v>46</v>
      </c>
      <c r="C16" s="108" t="s">
        <v>240</v>
      </c>
      <c r="D16" s="109" t="s">
        <v>234</v>
      </c>
      <c r="E16" s="108" t="s">
        <v>313</v>
      </c>
      <c r="F16" s="73">
        <v>1</v>
      </c>
      <c r="G16" s="73">
        <v>1</v>
      </c>
      <c r="H16" s="73">
        <v>1</v>
      </c>
      <c r="I16" s="123">
        <v>0</v>
      </c>
      <c r="J16" s="123">
        <v>1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07" t="s">
        <v>47</v>
      </c>
      <c r="C17" s="108" t="s">
        <v>241</v>
      </c>
      <c r="D17" s="109" t="s">
        <v>234</v>
      </c>
      <c r="E17" s="108" t="s">
        <v>312</v>
      </c>
      <c r="F17" s="73">
        <v>1</v>
      </c>
      <c r="G17" s="73">
        <v>1</v>
      </c>
      <c r="H17" s="73">
        <v>1</v>
      </c>
      <c r="I17" s="123">
        <v>0</v>
      </c>
      <c r="J17" s="123">
        <v>1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07" t="s">
        <v>48</v>
      </c>
      <c r="C18" s="108" t="s">
        <v>242</v>
      </c>
      <c r="D18" s="109" t="s">
        <v>234</v>
      </c>
      <c r="E18" s="108" t="s">
        <v>312</v>
      </c>
      <c r="F18" s="73">
        <v>1</v>
      </c>
      <c r="G18" s="73">
        <v>0</v>
      </c>
      <c r="H18" s="73">
        <v>1.5</v>
      </c>
      <c r="I18" s="123">
        <v>0.5</v>
      </c>
      <c r="J18" s="123">
        <v>1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07" t="s">
        <v>49</v>
      </c>
      <c r="C19" s="108" t="s">
        <v>243</v>
      </c>
      <c r="D19" s="109" t="s">
        <v>234</v>
      </c>
      <c r="E19" s="108" t="s">
        <v>311</v>
      </c>
      <c r="F19" s="73">
        <v>1</v>
      </c>
      <c r="G19" s="73">
        <v>0</v>
      </c>
      <c r="H19" s="73">
        <v>1</v>
      </c>
      <c r="I19" s="123">
        <v>0</v>
      </c>
      <c r="J19" s="123">
        <v>1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07" t="s">
        <v>50</v>
      </c>
      <c r="C20" s="108" t="s">
        <v>244</v>
      </c>
      <c r="D20" s="109" t="s">
        <v>234</v>
      </c>
      <c r="E20" s="108" t="s">
        <v>313</v>
      </c>
      <c r="F20" s="73">
        <v>0</v>
      </c>
      <c r="G20" s="73">
        <v>1</v>
      </c>
      <c r="H20" s="73">
        <v>0</v>
      </c>
      <c r="I20" s="123">
        <v>0</v>
      </c>
      <c r="J20" s="123">
        <v>1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07" t="s">
        <v>51</v>
      </c>
      <c r="C21" s="108" t="s">
        <v>245</v>
      </c>
      <c r="D21" s="109" t="s">
        <v>234</v>
      </c>
      <c r="E21" s="108" t="s">
        <v>312</v>
      </c>
      <c r="F21" s="73">
        <v>1</v>
      </c>
      <c r="G21" s="73">
        <v>1</v>
      </c>
      <c r="H21" s="73">
        <v>1</v>
      </c>
      <c r="I21" s="123">
        <v>0</v>
      </c>
      <c r="J21" s="123">
        <v>1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07" t="s">
        <v>52</v>
      </c>
      <c r="C22" s="108" t="s">
        <v>246</v>
      </c>
      <c r="D22" s="109" t="s">
        <v>234</v>
      </c>
      <c r="E22" s="108" t="s">
        <v>312</v>
      </c>
      <c r="F22" s="73">
        <v>1</v>
      </c>
      <c r="G22" s="73">
        <v>1</v>
      </c>
      <c r="H22" s="73">
        <v>1</v>
      </c>
      <c r="I22" s="123">
        <v>0</v>
      </c>
      <c r="J22" s="123">
        <v>1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07" t="s">
        <v>53</v>
      </c>
      <c r="C23" s="108" t="s">
        <v>247</v>
      </c>
      <c r="D23" s="109" t="s">
        <v>234</v>
      </c>
      <c r="E23" s="108" t="s">
        <v>312</v>
      </c>
      <c r="F23" s="73">
        <v>1</v>
      </c>
      <c r="G23" s="73">
        <v>0.5</v>
      </c>
      <c r="H23" s="73">
        <v>1</v>
      </c>
      <c r="I23" s="123">
        <v>0.5</v>
      </c>
      <c r="J23" s="123">
        <v>1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07" t="s">
        <v>54</v>
      </c>
      <c r="C24" s="108" t="s">
        <v>248</v>
      </c>
      <c r="D24" s="109" t="s">
        <v>234</v>
      </c>
      <c r="E24" s="108" t="s">
        <v>312</v>
      </c>
      <c r="F24" s="73">
        <v>1</v>
      </c>
      <c r="G24" s="73">
        <v>1</v>
      </c>
      <c r="H24" s="73">
        <v>1</v>
      </c>
      <c r="I24" s="123">
        <v>0</v>
      </c>
      <c r="J24" s="123">
        <v>1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07" t="s">
        <v>55</v>
      </c>
      <c r="C25" s="108" t="s">
        <v>249</v>
      </c>
      <c r="D25" s="109" t="s">
        <v>234</v>
      </c>
      <c r="E25" s="108" t="s">
        <v>312</v>
      </c>
      <c r="F25" s="73">
        <v>1</v>
      </c>
      <c r="G25" s="73">
        <v>1</v>
      </c>
      <c r="H25" s="73">
        <v>1</v>
      </c>
      <c r="I25" s="123">
        <v>0</v>
      </c>
      <c r="J25" s="123">
        <v>1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07" t="s">
        <v>56</v>
      </c>
      <c r="C26" s="108" t="s">
        <v>250</v>
      </c>
      <c r="D26" s="109" t="s">
        <v>234</v>
      </c>
      <c r="E26" s="108" t="s">
        <v>312</v>
      </c>
      <c r="F26" s="73">
        <v>1</v>
      </c>
      <c r="G26" s="73">
        <v>1</v>
      </c>
      <c r="H26" s="73">
        <v>1</v>
      </c>
      <c r="I26" s="123">
        <v>0</v>
      </c>
      <c r="J26" s="123">
        <v>1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07" t="s">
        <v>57</v>
      </c>
      <c r="C27" s="108" t="s">
        <v>251</v>
      </c>
      <c r="D27" s="109" t="s">
        <v>234</v>
      </c>
      <c r="E27" s="108" t="s">
        <v>311</v>
      </c>
      <c r="F27" s="73">
        <v>1</v>
      </c>
      <c r="G27" s="73">
        <v>0</v>
      </c>
      <c r="H27" s="73">
        <v>0.5</v>
      </c>
      <c r="I27" s="123">
        <v>0.5</v>
      </c>
      <c r="J27" s="123">
        <v>1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07" t="s">
        <v>58</v>
      </c>
      <c r="C28" s="108" t="s">
        <v>252</v>
      </c>
      <c r="D28" s="109" t="s">
        <v>234</v>
      </c>
      <c r="E28" s="108" t="s">
        <v>311</v>
      </c>
      <c r="F28" s="73">
        <v>1</v>
      </c>
      <c r="G28" s="73">
        <v>0.5</v>
      </c>
      <c r="H28" s="73">
        <v>0</v>
      </c>
      <c r="I28" s="123">
        <v>0.5</v>
      </c>
      <c r="J28" s="123">
        <v>1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07" t="s">
        <v>59</v>
      </c>
      <c r="C29" s="108" t="s">
        <v>253</v>
      </c>
      <c r="D29" s="109" t="s">
        <v>234</v>
      </c>
      <c r="E29" s="108" t="s">
        <v>312</v>
      </c>
      <c r="F29" s="73">
        <v>1</v>
      </c>
      <c r="G29" s="73">
        <v>0</v>
      </c>
      <c r="H29" s="73">
        <v>1.5</v>
      </c>
      <c r="I29" s="123">
        <v>0.5</v>
      </c>
      <c r="J29" s="123">
        <v>1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07" t="s">
        <v>60</v>
      </c>
      <c r="C30" s="108" t="s">
        <v>254</v>
      </c>
      <c r="D30" s="109" t="s">
        <v>234</v>
      </c>
      <c r="E30" s="108" t="s">
        <v>312</v>
      </c>
      <c r="F30" s="73">
        <v>1</v>
      </c>
      <c r="G30" s="73">
        <v>0</v>
      </c>
      <c r="H30" s="73">
        <v>1.5</v>
      </c>
      <c r="I30" s="123">
        <v>0.5</v>
      </c>
      <c r="J30" s="123">
        <v>1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07" t="s">
        <v>61</v>
      </c>
      <c r="C31" s="108" t="s">
        <v>255</v>
      </c>
      <c r="D31" s="109" t="s">
        <v>234</v>
      </c>
      <c r="E31" s="108" t="s">
        <v>310</v>
      </c>
      <c r="F31" s="73">
        <v>1</v>
      </c>
      <c r="G31" s="73">
        <v>0</v>
      </c>
      <c r="H31" s="73">
        <v>0</v>
      </c>
      <c r="I31" s="123">
        <v>0</v>
      </c>
      <c r="J31" s="123">
        <v>0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07" t="s">
        <v>62</v>
      </c>
      <c r="C32" s="108" t="s">
        <v>256</v>
      </c>
      <c r="D32" s="109" t="s">
        <v>234</v>
      </c>
      <c r="E32" s="108" t="s">
        <v>311</v>
      </c>
      <c r="F32" s="73">
        <v>1</v>
      </c>
      <c r="G32" s="73">
        <v>0</v>
      </c>
      <c r="H32" s="73">
        <v>1</v>
      </c>
      <c r="I32" s="123">
        <v>0</v>
      </c>
      <c r="J32" s="123">
        <v>1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07" t="s">
        <v>63</v>
      </c>
      <c r="C33" s="108" t="s">
        <v>257</v>
      </c>
      <c r="D33" s="109" t="s">
        <v>234</v>
      </c>
      <c r="E33" s="108" t="s">
        <v>312</v>
      </c>
      <c r="F33" s="73">
        <v>1</v>
      </c>
      <c r="G33" s="73">
        <v>1</v>
      </c>
      <c r="H33" s="73">
        <v>1</v>
      </c>
      <c r="I33" s="123">
        <v>0</v>
      </c>
      <c r="J33" s="123">
        <v>1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07" t="s">
        <v>64</v>
      </c>
      <c r="C34" s="108" t="s">
        <v>258</v>
      </c>
      <c r="D34" s="109" t="s">
        <v>234</v>
      </c>
      <c r="E34" s="108" t="s">
        <v>314</v>
      </c>
      <c r="F34" s="73">
        <v>1</v>
      </c>
      <c r="G34" s="73">
        <v>1</v>
      </c>
      <c r="H34" s="73">
        <v>1</v>
      </c>
      <c r="I34" s="123">
        <v>1</v>
      </c>
      <c r="J34" s="123">
        <v>1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07" t="s">
        <v>65</v>
      </c>
      <c r="C35" s="108" t="s">
        <v>259</v>
      </c>
      <c r="D35" s="109" t="s">
        <v>234</v>
      </c>
      <c r="E35" s="108" t="s">
        <v>312</v>
      </c>
      <c r="F35" s="73">
        <v>1</v>
      </c>
      <c r="G35" s="73">
        <v>1</v>
      </c>
      <c r="H35" s="73">
        <v>1</v>
      </c>
      <c r="I35" s="123">
        <v>0</v>
      </c>
      <c r="J35" s="123">
        <v>1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07" t="s">
        <v>66</v>
      </c>
      <c r="C36" s="108" t="s">
        <v>260</v>
      </c>
      <c r="D36" s="109" t="s">
        <v>234</v>
      </c>
      <c r="E36" s="108" t="s">
        <v>312</v>
      </c>
      <c r="F36" s="73">
        <v>1</v>
      </c>
      <c r="G36" s="73">
        <v>1</v>
      </c>
      <c r="H36" s="73">
        <v>1</v>
      </c>
      <c r="I36" s="123">
        <v>0</v>
      </c>
      <c r="J36" s="123">
        <v>1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07" t="s">
        <v>67</v>
      </c>
      <c r="C37" s="108" t="s">
        <v>261</v>
      </c>
      <c r="D37" s="109" t="s">
        <v>234</v>
      </c>
      <c r="E37" s="108" t="s">
        <v>312</v>
      </c>
      <c r="F37" s="73">
        <v>1</v>
      </c>
      <c r="G37" s="73">
        <v>1</v>
      </c>
      <c r="H37" s="73">
        <v>1</v>
      </c>
      <c r="I37" s="123">
        <v>0</v>
      </c>
      <c r="J37" s="123">
        <v>1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07" t="s">
        <v>68</v>
      </c>
      <c r="C38" s="108" t="s">
        <v>262</v>
      </c>
      <c r="D38" s="109" t="s">
        <v>234</v>
      </c>
      <c r="E38" s="108" t="s">
        <v>312</v>
      </c>
      <c r="F38" s="73">
        <v>1</v>
      </c>
      <c r="G38" s="73">
        <v>1</v>
      </c>
      <c r="H38" s="73">
        <v>1</v>
      </c>
      <c r="I38" s="123">
        <v>0</v>
      </c>
      <c r="J38" s="123">
        <v>1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07" t="s">
        <v>69</v>
      </c>
      <c r="C39" s="108" t="s">
        <v>263</v>
      </c>
      <c r="D39" s="109" t="s">
        <v>234</v>
      </c>
      <c r="E39" s="108" t="s">
        <v>313</v>
      </c>
      <c r="F39" s="73">
        <v>1</v>
      </c>
      <c r="G39" s="73">
        <v>0</v>
      </c>
      <c r="H39" s="73">
        <v>0</v>
      </c>
      <c r="I39" s="123">
        <v>0</v>
      </c>
      <c r="J39" s="123">
        <v>1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07" t="s">
        <v>70</v>
      </c>
      <c r="C40" s="108" t="s">
        <v>264</v>
      </c>
      <c r="D40" s="109" t="s">
        <v>234</v>
      </c>
      <c r="E40" s="108" t="s">
        <v>312</v>
      </c>
      <c r="F40" s="73">
        <v>1</v>
      </c>
      <c r="G40" s="73">
        <v>1</v>
      </c>
      <c r="H40" s="73">
        <v>1</v>
      </c>
      <c r="I40" s="123">
        <v>0</v>
      </c>
      <c r="J40" s="123">
        <v>1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07" t="s">
        <v>71</v>
      </c>
      <c r="C41" s="108" t="s">
        <v>265</v>
      </c>
      <c r="D41" s="109" t="s">
        <v>234</v>
      </c>
      <c r="E41" s="108" t="s">
        <v>311</v>
      </c>
      <c r="F41" s="73">
        <v>1</v>
      </c>
      <c r="G41" s="73">
        <v>0</v>
      </c>
      <c r="H41" s="73">
        <v>1</v>
      </c>
      <c r="I41" s="123">
        <v>0</v>
      </c>
      <c r="J41" s="123">
        <v>1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07" t="s">
        <v>72</v>
      </c>
      <c r="C42" s="108" t="s">
        <v>266</v>
      </c>
      <c r="D42" s="109" t="s">
        <v>234</v>
      </c>
      <c r="E42" s="108" t="s">
        <v>312</v>
      </c>
      <c r="F42" s="73">
        <v>1</v>
      </c>
      <c r="G42" s="73">
        <v>1</v>
      </c>
      <c r="H42" s="73">
        <v>1</v>
      </c>
      <c r="I42" s="123">
        <v>0</v>
      </c>
      <c r="J42" s="123">
        <v>1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07" t="s">
        <v>73</v>
      </c>
      <c r="C43" s="108" t="s">
        <v>267</v>
      </c>
      <c r="D43" s="109" t="s">
        <v>234</v>
      </c>
      <c r="E43" s="108" t="s">
        <v>312</v>
      </c>
      <c r="F43" s="73">
        <v>1</v>
      </c>
      <c r="G43" s="73">
        <v>1</v>
      </c>
      <c r="H43" s="73">
        <v>1</v>
      </c>
      <c r="I43" s="123">
        <v>0</v>
      </c>
      <c r="J43" s="123">
        <v>1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07" t="s">
        <v>74</v>
      </c>
      <c r="C44" s="108" t="s">
        <v>268</v>
      </c>
      <c r="D44" s="109" t="s">
        <v>234</v>
      </c>
      <c r="E44" s="108" t="s">
        <v>312</v>
      </c>
      <c r="F44" s="73">
        <v>1</v>
      </c>
      <c r="G44" s="73">
        <v>1</v>
      </c>
      <c r="H44" s="73">
        <v>1</v>
      </c>
      <c r="I44" s="123">
        <v>0</v>
      </c>
      <c r="J44" s="123">
        <v>1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07" t="s">
        <v>75</v>
      </c>
      <c r="C45" s="108" t="s">
        <v>269</v>
      </c>
      <c r="D45" s="109" t="s">
        <v>234</v>
      </c>
      <c r="E45" s="108" t="s">
        <v>311</v>
      </c>
      <c r="F45" s="73">
        <v>1</v>
      </c>
      <c r="G45" s="73">
        <v>0</v>
      </c>
      <c r="H45" s="73">
        <v>1</v>
      </c>
      <c r="I45" s="123">
        <v>0</v>
      </c>
      <c r="J45" s="123">
        <v>1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07" t="s">
        <v>76</v>
      </c>
      <c r="C46" s="108" t="s">
        <v>270</v>
      </c>
      <c r="D46" s="109" t="s">
        <v>234</v>
      </c>
      <c r="E46" s="108" t="s">
        <v>313</v>
      </c>
      <c r="F46" s="73">
        <v>1</v>
      </c>
      <c r="G46" s="73">
        <v>0</v>
      </c>
      <c r="H46" s="73">
        <v>0</v>
      </c>
      <c r="I46" s="123">
        <v>0</v>
      </c>
      <c r="J46" s="123">
        <v>1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07" t="s">
        <v>77</v>
      </c>
      <c r="C47" s="108" t="s">
        <v>271</v>
      </c>
      <c r="D47" s="109" t="s">
        <v>234</v>
      </c>
      <c r="E47" s="108" t="s">
        <v>313</v>
      </c>
      <c r="F47" s="73">
        <v>1</v>
      </c>
      <c r="G47" s="73">
        <v>0</v>
      </c>
      <c r="H47" s="73">
        <v>0</v>
      </c>
      <c r="I47" s="123">
        <v>0</v>
      </c>
      <c r="J47" s="123">
        <v>1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07" t="s">
        <v>78</v>
      </c>
      <c r="C48" s="108" t="s">
        <v>272</v>
      </c>
      <c r="D48" s="109" t="s">
        <v>234</v>
      </c>
      <c r="E48" s="108" t="s">
        <v>312</v>
      </c>
      <c r="F48" s="73">
        <v>1</v>
      </c>
      <c r="G48" s="73">
        <v>1</v>
      </c>
      <c r="H48" s="73">
        <v>1</v>
      </c>
      <c r="I48" s="123">
        <v>0</v>
      </c>
      <c r="J48" s="123">
        <v>1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07" t="s">
        <v>79</v>
      </c>
      <c r="C49" s="108" t="s">
        <v>273</v>
      </c>
      <c r="D49" s="109" t="s">
        <v>234</v>
      </c>
      <c r="E49" s="108" t="s">
        <v>311</v>
      </c>
      <c r="F49" s="73">
        <v>1</v>
      </c>
      <c r="G49" s="73">
        <v>1</v>
      </c>
      <c r="H49" s="73">
        <v>0</v>
      </c>
      <c r="I49" s="123">
        <v>0</v>
      </c>
      <c r="J49" s="123">
        <v>1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07" t="s">
        <v>80</v>
      </c>
      <c r="C50" s="108" t="s">
        <v>274</v>
      </c>
      <c r="D50" s="109" t="s">
        <v>234</v>
      </c>
      <c r="E50" s="108" t="s">
        <v>311</v>
      </c>
      <c r="F50" s="73">
        <v>1</v>
      </c>
      <c r="G50" s="73">
        <v>0</v>
      </c>
      <c r="H50" s="73">
        <v>1</v>
      </c>
      <c r="I50" s="123">
        <v>0</v>
      </c>
      <c r="J50" s="123">
        <v>1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07" t="s">
        <v>81</v>
      </c>
      <c r="C51" s="108" t="s">
        <v>275</v>
      </c>
      <c r="D51" s="109" t="s">
        <v>234</v>
      </c>
      <c r="E51" s="108" t="s">
        <v>312</v>
      </c>
      <c r="F51" s="73">
        <v>1</v>
      </c>
      <c r="G51" s="73">
        <v>1</v>
      </c>
      <c r="H51" s="73">
        <v>1</v>
      </c>
      <c r="I51" s="123">
        <v>0</v>
      </c>
      <c r="J51" s="123">
        <v>1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07" t="s">
        <v>82</v>
      </c>
      <c r="C52" s="108" t="s">
        <v>276</v>
      </c>
      <c r="D52" s="109" t="s">
        <v>234</v>
      </c>
      <c r="E52" s="108" t="s">
        <v>313</v>
      </c>
      <c r="F52" s="73">
        <v>1</v>
      </c>
      <c r="G52" s="73">
        <v>0</v>
      </c>
      <c r="H52" s="73">
        <v>0</v>
      </c>
      <c r="I52" s="123">
        <v>0</v>
      </c>
      <c r="J52" s="123">
        <v>1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07" t="s">
        <v>83</v>
      </c>
      <c r="C53" s="108" t="s">
        <v>277</v>
      </c>
      <c r="D53" s="109" t="s">
        <v>234</v>
      </c>
      <c r="E53" s="108" t="s">
        <v>313</v>
      </c>
      <c r="F53" s="73">
        <v>1</v>
      </c>
      <c r="G53" s="73">
        <v>0</v>
      </c>
      <c r="H53" s="73">
        <v>0</v>
      </c>
      <c r="I53" s="123">
        <v>0</v>
      </c>
      <c r="J53" s="123">
        <v>1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07" t="s">
        <v>84</v>
      </c>
      <c r="C54" s="108" t="s">
        <v>278</v>
      </c>
      <c r="D54" s="109" t="s">
        <v>234</v>
      </c>
      <c r="E54" s="108" t="s">
        <v>313</v>
      </c>
      <c r="F54" s="73">
        <v>1</v>
      </c>
      <c r="G54" s="73">
        <v>0</v>
      </c>
      <c r="H54" s="73">
        <v>0</v>
      </c>
      <c r="I54" s="123">
        <v>0</v>
      </c>
      <c r="J54" s="123">
        <v>1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07" t="s">
        <v>85</v>
      </c>
      <c r="C55" s="108" t="s">
        <v>279</v>
      </c>
      <c r="D55" s="109" t="s">
        <v>234</v>
      </c>
      <c r="E55" s="108" t="s">
        <v>312</v>
      </c>
      <c r="F55" s="73">
        <v>1</v>
      </c>
      <c r="G55" s="73">
        <v>1</v>
      </c>
      <c r="H55" s="73">
        <v>1</v>
      </c>
      <c r="I55" s="123">
        <v>0</v>
      </c>
      <c r="J55" s="123">
        <v>1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07" t="s">
        <v>86</v>
      </c>
      <c r="C56" s="108" t="s">
        <v>280</v>
      </c>
      <c r="D56" s="109" t="s">
        <v>234</v>
      </c>
      <c r="E56" s="108" t="s">
        <v>310</v>
      </c>
      <c r="F56" s="73">
        <v>1</v>
      </c>
      <c r="G56" s="73">
        <v>0</v>
      </c>
      <c r="H56" s="73">
        <v>0</v>
      </c>
      <c r="I56" s="123">
        <v>0</v>
      </c>
      <c r="J56" s="123"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07" t="s">
        <v>87</v>
      </c>
      <c r="C57" s="108" t="s">
        <v>281</v>
      </c>
      <c r="D57" s="109" t="s">
        <v>234</v>
      </c>
      <c r="E57" s="108" t="s">
        <v>311</v>
      </c>
      <c r="F57" s="73">
        <v>1</v>
      </c>
      <c r="G57" s="73">
        <v>0</v>
      </c>
      <c r="H57" s="73">
        <v>1</v>
      </c>
      <c r="I57" s="123">
        <v>0</v>
      </c>
      <c r="J57" s="123">
        <v>1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07" t="s">
        <v>88</v>
      </c>
      <c r="C58" s="108" t="s">
        <v>282</v>
      </c>
      <c r="D58" s="109" t="s">
        <v>234</v>
      </c>
      <c r="E58" s="108" t="s">
        <v>310</v>
      </c>
      <c r="F58" s="73">
        <v>1</v>
      </c>
      <c r="G58" s="73">
        <v>0</v>
      </c>
      <c r="H58" s="73">
        <v>0</v>
      </c>
      <c r="I58" s="123">
        <v>0</v>
      </c>
      <c r="J58" s="123"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07" t="s">
        <v>283</v>
      </c>
      <c r="C59" s="108" t="s">
        <v>284</v>
      </c>
      <c r="D59" s="109" t="s">
        <v>234</v>
      </c>
      <c r="E59" s="108" t="s">
        <v>312</v>
      </c>
      <c r="F59" s="73">
        <v>1</v>
      </c>
      <c r="G59" s="73">
        <v>1</v>
      </c>
      <c r="H59" s="73">
        <v>1</v>
      </c>
      <c r="I59" s="123">
        <v>0</v>
      </c>
      <c r="J59" s="123">
        <v>1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07" t="s">
        <v>90</v>
      </c>
      <c r="C60" s="108" t="s">
        <v>285</v>
      </c>
      <c r="D60" s="109" t="s">
        <v>234</v>
      </c>
      <c r="E60" s="108" t="s">
        <v>313</v>
      </c>
      <c r="F60" s="73">
        <v>1</v>
      </c>
      <c r="G60" s="73">
        <v>0</v>
      </c>
      <c r="H60" s="73">
        <v>0</v>
      </c>
      <c r="I60" s="123">
        <v>0</v>
      </c>
      <c r="J60" s="123">
        <v>1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07" t="s">
        <v>91</v>
      </c>
      <c r="C61" s="108" t="s">
        <v>286</v>
      </c>
      <c r="D61" s="109" t="s">
        <v>234</v>
      </c>
      <c r="E61" s="108" t="s">
        <v>312</v>
      </c>
      <c r="F61" s="73">
        <v>1</v>
      </c>
      <c r="G61" s="73">
        <v>1</v>
      </c>
      <c r="H61" s="73">
        <v>1</v>
      </c>
      <c r="I61" s="123">
        <v>0</v>
      </c>
      <c r="J61" s="123">
        <v>1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07" t="s">
        <v>92</v>
      </c>
      <c r="C62" s="108" t="s">
        <v>287</v>
      </c>
      <c r="D62" s="109" t="s">
        <v>234</v>
      </c>
      <c r="E62" s="108" t="s">
        <v>312</v>
      </c>
      <c r="F62" s="73">
        <v>1</v>
      </c>
      <c r="G62" s="73">
        <v>1</v>
      </c>
      <c r="H62" s="73">
        <v>1</v>
      </c>
      <c r="I62" s="123">
        <v>0</v>
      </c>
      <c r="J62" s="123">
        <v>1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07" t="s">
        <v>93</v>
      </c>
      <c r="C63" s="108" t="s">
        <v>288</v>
      </c>
      <c r="D63" s="109" t="s">
        <v>234</v>
      </c>
      <c r="E63" s="108" t="s">
        <v>313</v>
      </c>
      <c r="F63" s="73">
        <v>1</v>
      </c>
      <c r="G63" s="73">
        <v>0</v>
      </c>
      <c r="H63" s="73">
        <v>0</v>
      </c>
      <c r="I63" s="123">
        <v>0</v>
      </c>
      <c r="J63" s="123">
        <v>1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07" t="s">
        <v>94</v>
      </c>
      <c r="C64" s="108" t="s">
        <v>289</v>
      </c>
      <c r="D64" s="109" t="s">
        <v>234</v>
      </c>
      <c r="E64" s="108" t="s">
        <v>311</v>
      </c>
      <c r="F64" s="73">
        <v>1</v>
      </c>
      <c r="G64" s="73">
        <v>0</v>
      </c>
      <c r="H64" s="73">
        <v>1</v>
      </c>
      <c r="I64" s="123">
        <v>0</v>
      </c>
      <c r="J64" s="123">
        <v>1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07" t="s">
        <v>95</v>
      </c>
      <c r="C65" s="108" t="s">
        <v>290</v>
      </c>
      <c r="D65" s="109" t="s">
        <v>234</v>
      </c>
      <c r="E65" s="108" t="s">
        <v>313</v>
      </c>
      <c r="F65" s="73">
        <v>1</v>
      </c>
      <c r="G65" s="73">
        <v>0</v>
      </c>
      <c r="H65" s="73">
        <v>0</v>
      </c>
      <c r="I65" s="123">
        <v>0</v>
      </c>
      <c r="J65" s="123">
        <v>1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07" t="s">
        <v>96</v>
      </c>
      <c r="C66" s="108" t="s">
        <v>291</v>
      </c>
      <c r="D66" s="109" t="s">
        <v>234</v>
      </c>
      <c r="E66" s="108" t="s">
        <v>311</v>
      </c>
      <c r="F66" s="73">
        <v>1</v>
      </c>
      <c r="G66" s="73">
        <v>0</v>
      </c>
      <c r="H66" s="73">
        <v>1</v>
      </c>
      <c r="I66" s="123">
        <v>0</v>
      </c>
      <c r="J66" s="123">
        <v>1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07" t="s">
        <v>97</v>
      </c>
      <c r="C67" s="108" t="s">
        <v>292</v>
      </c>
      <c r="D67" s="109" t="s">
        <v>234</v>
      </c>
      <c r="E67" s="108" t="s">
        <v>312</v>
      </c>
      <c r="F67" s="73">
        <v>1</v>
      </c>
      <c r="G67" s="73">
        <v>1</v>
      </c>
      <c r="H67" s="73">
        <v>1</v>
      </c>
      <c r="I67" s="123">
        <v>0</v>
      </c>
      <c r="J67" s="123">
        <v>1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07" t="s">
        <v>98</v>
      </c>
      <c r="C68" s="108" t="s">
        <v>293</v>
      </c>
      <c r="D68" s="109" t="s">
        <v>234</v>
      </c>
      <c r="E68" s="108" t="s">
        <v>313</v>
      </c>
      <c r="F68" s="73">
        <v>0</v>
      </c>
      <c r="G68" s="73">
        <v>0</v>
      </c>
      <c r="H68" s="73">
        <v>0</v>
      </c>
      <c r="I68" s="123">
        <v>0</v>
      </c>
      <c r="J68" s="123">
        <v>1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07" t="s">
        <v>99</v>
      </c>
      <c r="C69" s="108" t="s">
        <v>294</v>
      </c>
      <c r="D69" s="109" t="s">
        <v>234</v>
      </c>
      <c r="E69" s="108" t="s">
        <v>311</v>
      </c>
      <c r="F69" s="73">
        <v>1</v>
      </c>
      <c r="G69" s="73">
        <v>1</v>
      </c>
      <c r="H69" s="73">
        <v>0</v>
      </c>
      <c r="I69" s="123">
        <v>0</v>
      </c>
      <c r="J69" s="123">
        <v>1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07" t="s">
        <v>112</v>
      </c>
      <c r="C70" s="108" t="s">
        <v>295</v>
      </c>
      <c r="D70" s="109" t="s">
        <v>234</v>
      </c>
      <c r="E70" s="108" t="s">
        <v>312</v>
      </c>
      <c r="F70" s="73">
        <v>1</v>
      </c>
      <c r="G70" s="73">
        <v>1</v>
      </c>
      <c r="H70" s="73">
        <v>1</v>
      </c>
      <c r="I70" s="123">
        <v>0</v>
      </c>
      <c r="J70" s="123">
        <v>1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07" t="s">
        <v>100</v>
      </c>
      <c r="C71" s="108" t="s">
        <v>296</v>
      </c>
      <c r="D71" s="109" t="s">
        <v>234</v>
      </c>
      <c r="E71" s="108" t="s">
        <v>312</v>
      </c>
      <c r="F71" s="73">
        <v>1</v>
      </c>
      <c r="G71" s="73">
        <v>1</v>
      </c>
      <c r="H71" s="73">
        <v>1</v>
      </c>
      <c r="I71" s="123">
        <v>0</v>
      </c>
      <c r="J71" s="123">
        <v>1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07" t="s">
        <v>101</v>
      </c>
      <c r="C72" s="108" t="s">
        <v>297</v>
      </c>
      <c r="D72" s="109" t="s">
        <v>234</v>
      </c>
      <c r="E72" s="108" t="s">
        <v>312</v>
      </c>
      <c r="F72" s="73">
        <v>1</v>
      </c>
      <c r="G72" s="73">
        <v>1</v>
      </c>
      <c r="H72" s="73">
        <v>1</v>
      </c>
      <c r="I72" s="123">
        <v>0</v>
      </c>
      <c r="J72" s="123">
        <v>1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07" t="s">
        <v>102</v>
      </c>
      <c r="C73" s="108" t="s">
        <v>298</v>
      </c>
      <c r="D73" s="109" t="s">
        <v>234</v>
      </c>
      <c r="E73" s="108" t="s">
        <v>311</v>
      </c>
      <c r="F73" s="73">
        <v>1</v>
      </c>
      <c r="G73" s="73">
        <v>0</v>
      </c>
      <c r="H73" s="73">
        <v>1</v>
      </c>
      <c r="I73" s="123">
        <v>0</v>
      </c>
      <c r="J73" s="123">
        <v>1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07" t="s">
        <v>103</v>
      </c>
      <c r="C74" s="108" t="s">
        <v>299</v>
      </c>
      <c r="D74" s="109" t="s">
        <v>234</v>
      </c>
      <c r="E74" s="108" t="s">
        <v>312</v>
      </c>
      <c r="F74" s="73">
        <v>1</v>
      </c>
      <c r="G74" s="73">
        <v>1</v>
      </c>
      <c r="H74" s="73">
        <v>1</v>
      </c>
      <c r="I74" s="123">
        <v>0</v>
      </c>
      <c r="J74" s="123">
        <v>1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07" t="s">
        <v>104</v>
      </c>
      <c r="C75" s="108" t="s">
        <v>300</v>
      </c>
      <c r="D75" s="109" t="s">
        <v>234</v>
      </c>
      <c r="E75" s="108" t="s">
        <v>312</v>
      </c>
      <c r="F75" s="73">
        <v>1</v>
      </c>
      <c r="G75" s="73">
        <v>1</v>
      </c>
      <c r="H75" s="73">
        <v>1</v>
      </c>
      <c r="I75" s="123">
        <v>0</v>
      </c>
      <c r="J75" s="123">
        <v>1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07" t="s">
        <v>105</v>
      </c>
      <c r="C76" s="108" t="s">
        <v>301</v>
      </c>
      <c r="D76" s="109" t="s">
        <v>234</v>
      </c>
      <c r="E76" s="108" t="s">
        <v>312</v>
      </c>
      <c r="F76" s="73">
        <v>1</v>
      </c>
      <c r="G76" s="73">
        <v>1</v>
      </c>
      <c r="H76" s="73">
        <v>1</v>
      </c>
      <c r="I76" s="123">
        <v>0</v>
      </c>
      <c r="J76" s="123">
        <v>1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07" t="s">
        <v>106</v>
      </c>
      <c r="C77" s="108" t="s">
        <v>302</v>
      </c>
      <c r="D77" s="109" t="s">
        <v>234</v>
      </c>
      <c r="E77" s="108" t="s">
        <v>312</v>
      </c>
      <c r="F77" s="73">
        <v>1</v>
      </c>
      <c r="G77" s="73">
        <v>1</v>
      </c>
      <c r="H77" s="73">
        <v>1</v>
      </c>
      <c r="I77" s="123">
        <v>0</v>
      </c>
      <c r="J77" s="123">
        <v>1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07" t="s">
        <v>107</v>
      </c>
      <c r="C78" s="108" t="s">
        <v>303</v>
      </c>
      <c r="D78" s="109" t="s">
        <v>234</v>
      </c>
      <c r="E78" s="108" t="s">
        <v>311</v>
      </c>
      <c r="F78" s="73">
        <v>1</v>
      </c>
      <c r="G78" s="73">
        <v>0</v>
      </c>
      <c r="H78" s="73">
        <v>1</v>
      </c>
      <c r="I78" s="123">
        <v>0</v>
      </c>
      <c r="J78" s="123">
        <v>1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07" t="s">
        <v>110</v>
      </c>
      <c r="C79" s="108" t="s">
        <v>304</v>
      </c>
      <c r="D79" s="109" t="s">
        <v>234</v>
      </c>
      <c r="E79" s="108" t="s">
        <v>312</v>
      </c>
      <c r="F79" s="73">
        <v>1</v>
      </c>
      <c r="G79" s="73">
        <v>1</v>
      </c>
      <c r="H79" s="73">
        <v>1</v>
      </c>
      <c r="I79" s="123">
        <v>0</v>
      </c>
      <c r="J79" s="123">
        <v>1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07" t="s">
        <v>111</v>
      </c>
      <c r="C80" s="108" t="s">
        <v>305</v>
      </c>
      <c r="D80" s="109" t="s">
        <v>234</v>
      </c>
      <c r="E80" s="108" t="s">
        <v>311</v>
      </c>
      <c r="F80" s="73">
        <v>1</v>
      </c>
      <c r="G80" s="73">
        <v>1</v>
      </c>
      <c r="H80" s="73">
        <v>0</v>
      </c>
      <c r="I80" s="123">
        <v>0</v>
      </c>
      <c r="J80" s="123">
        <v>1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4"/>
      <c r="B81" s="224" t="s">
        <v>113</v>
      </c>
      <c r="C81" s="195"/>
      <c r="D81" s="195"/>
      <c r="E81" s="196"/>
      <c r="F81" s="125">
        <f>COUNTIF(F10:F80,"&gt;=0.5")</f>
        <v>69</v>
      </c>
      <c r="G81" s="125">
        <f>COUNTIF(G10:G80,"&gt;=0.50")</f>
        <v>42</v>
      </c>
      <c r="H81" s="125">
        <f>COUNTIF(H10:H80,"&gt;=0.75")</f>
        <v>49</v>
      </c>
      <c r="I81" s="125">
        <f>COUNTIF(I10:I80,"&gt;=0.25")</f>
        <v>8</v>
      </c>
      <c r="J81" s="125">
        <f>COUNTIF(J10:J80,"&gt;=0.5")</f>
        <v>67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4"/>
      <c r="B82" s="224" t="s">
        <v>114</v>
      </c>
      <c r="C82" s="195"/>
      <c r="D82" s="195"/>
      <c r="E82" s="196"/>
      <c r="F82" s="125">
        <f t="shared" ref="F82:J82" si="0">(F81/71)*100</f>
        <v>97.183098591549296</v>
      </c>
      <c r="G82" s="125">
        <f t="shared" si="0"/>
        <v>59.154929577464785</v>
      </c>
      <c r="H82" s="125">
        <f t="shared" si="0"/>
        <v>69.014084507042256</v>
      </c>
      <c r="I82" s="125">
        <f t="shared" si="0"/>
        <v>11.267605633802818</v>
      </c>
      <c r="J82" s="125">
        <f t="shared" si="0"/>
        <v>94.366197183098592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4"/>
      <c r="B83" s="224" t="s">
        <v>115</v>
      </c>
      <c r="C83" s="195"/>
      <c r="D83" s="195"/>
      <c r="E83" s="196"/>
      <c r="F83" s="125">
        <v>3</v>
      </c>
      <c r="G83" s="125">
        <v>0</v>
      </c>
      <c r="H83" s="125">
        <v>2</v>
      </c>
      <c r="I83" s="125">
        <v>0</v>
      </c>
      <c r="J83" s="125">
        <v>3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8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8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8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8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9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9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9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9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9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9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9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9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9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9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9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9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9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9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9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9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9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9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9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9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9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9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9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9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9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9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9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9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9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9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9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9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9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9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9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9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9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9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9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9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9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9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9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9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9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9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9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9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9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9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9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9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9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9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9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9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9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9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9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9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9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9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9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9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9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9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9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9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9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9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9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9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9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9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9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9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9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9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9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9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9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9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9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9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9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9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9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9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9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9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9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9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9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9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9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9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9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9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9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9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9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9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9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9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9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9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9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9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9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9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9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9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9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9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9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9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9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9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9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9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9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9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9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9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9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9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9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9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9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9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9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9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9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9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9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9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9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9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9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9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9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9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9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9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9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9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9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9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9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9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9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9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9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9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9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9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9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9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9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9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9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9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9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9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9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9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9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9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9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9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9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9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9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9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9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9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9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9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9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9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9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9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9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9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9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9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9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9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9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9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9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9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9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9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9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9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9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9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9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9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9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9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9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9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9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9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9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9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9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9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9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9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9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9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9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9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9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9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9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9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9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9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9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9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9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9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9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9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9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9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9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9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9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9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9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9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9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9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9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9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9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9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9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9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9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9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9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9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9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9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9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9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9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9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9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9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9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9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9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9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9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9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9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9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9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9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9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9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9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9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9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9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9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9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9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9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9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9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9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9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9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9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9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9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9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9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9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9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9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9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9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9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9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9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9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9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9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9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9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9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9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9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9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9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9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9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9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9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9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9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9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9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9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9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9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9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9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9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9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9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9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9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9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9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9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9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9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9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9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9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9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9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9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9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9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9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9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9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9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9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9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9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9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9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9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9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9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9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9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9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9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9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9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9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9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9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9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9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9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9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9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9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9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9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9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9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9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9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9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9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9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9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9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9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9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9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9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9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9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9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9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9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9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9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9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9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9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9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9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9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9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9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9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9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9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9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9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9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9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9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9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9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9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9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9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9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9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9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9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9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9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9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9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9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9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9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9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9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9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9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9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9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9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9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9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9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9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9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9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9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9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9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9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9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9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9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9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9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9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9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9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9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9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9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9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9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9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9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9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9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9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9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9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9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9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9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9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9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9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9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9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9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9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9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9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9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9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9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9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9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9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9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9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9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9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9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9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9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9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9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9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9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9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9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9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9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9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9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9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9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9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9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9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9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9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9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9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9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9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9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9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9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9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9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9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9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9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9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9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9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9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9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9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9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9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9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9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9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9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9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9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9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9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9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9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9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9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9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9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9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9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9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9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9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9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9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9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9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9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9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9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9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9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9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9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9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9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9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9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9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9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9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9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9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9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9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9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9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9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9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9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9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9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9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9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9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9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9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9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9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9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9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9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9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9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9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9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9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9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9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9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9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9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9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9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9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9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9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9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9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9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9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9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9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9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9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9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9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9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9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9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9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9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9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9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9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9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9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9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9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9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9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9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9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9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9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9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9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9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9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9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9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9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9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9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9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9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9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9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9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9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9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9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9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9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9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9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9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9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9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9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9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9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9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9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9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9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9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9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9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9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9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9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9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9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9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9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9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9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9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9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9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9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9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9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9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9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9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9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9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9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9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9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9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9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9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9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9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9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9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9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9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9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9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9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9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9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9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9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9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9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9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9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9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9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9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9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9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9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9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9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9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9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9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9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9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9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9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9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9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9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9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9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9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9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9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9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9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9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9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9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9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9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9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9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9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9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9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9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9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9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9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9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9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9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9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9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9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9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9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9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9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9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9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9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9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9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9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9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9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9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9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9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9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9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9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9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9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9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9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9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9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9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9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9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9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9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9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9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9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9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9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9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9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9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9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9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9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9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9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9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9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9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9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9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9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9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9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9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9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9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9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9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9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9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9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9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9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9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9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9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9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9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9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9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9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9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9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9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9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9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9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9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9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9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9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9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9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9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9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9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9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9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9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9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9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9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9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9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9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9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9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9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9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9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9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9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9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9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9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9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9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9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9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9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9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9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9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9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9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9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9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9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9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9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9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9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9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9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9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9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9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9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9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9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9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9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9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9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9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9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9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9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9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9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9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9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9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9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9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9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9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9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9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9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9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9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9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9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9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9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9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9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9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9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9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9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9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7">
    <mergeCell ref="A7:A9"/>
    <mergeCell ref="B7:B9"/>
    <mergeCell ref="C7:C9"/>
    <mergeCell ref="D7:D9"/>
    <mergeCell ref="E7:E9"/>
    <mergeCell ref="F7:J7"/>
    <mergeCell ref="B81:E81"/>
    <mergeCell ref="B82:E82"/>
    <mergeCell ref="B83:E83"/>
    <mergeCell ref="F5:H5"/>
    <mergeCell ref="A2:B2"/>
    <mergeCell ref="F2:H2"/>
    <mergeCell ref="A3:B3"/>
    <mergeCell ref="F3:H3"/>
    <mergeCell ref="A4:B4"/>
    <mergeCell ref="F4:H4"/>
    <mergeCell ref="A5:B5"/>
  </mergeCells>
  <pageMargins left="0.21" right="0.17" top="0.33" bottom="0.35" header="0" footer="0"/>
  <pageSetup paperSize="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topLeftCell="C1" workbookViewId="0"/>
  </sheetViews>
  <sheetFormatPr defaultColWidth="12.6640625" defaultRowHeight="15.75" customHeight="1"/>
  <cols>
    <col min="1" max="1" width="3.44140625" customWidth="1"/>
    <col min="2" max="2" width="27.6640625" customWidth="1"/>
    <col min="3" max="3" width="8.33203125" customWidth="1"/>
    <col min="4" max="4" width="9.33203125" customWidth="1"/>
    <col min="5" max="5" width="12.44140625" customWidth="1"/>
    <col min="6" max="10" width="9" customWidth="1"/>
    <col min="11" max="11" width="8.33203125" customWidth="1"/>
    <col min="12" max="26" width="7.6640625" customWidth="1"/>
  </cols>
  <sheetData>
    <row r="1" spans="1:26" ht="9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9.75" customHeight="1">
      <c r="A2" s="221" t="s">
        <v>0</v>
      </c>
      <c r="B2" s="196"/>
      <c r="C2" s="88"/>
      <c r="D2" s="88"/>
      <c r="E2" s="126" t="s">
        <v>1</v>
      </c>
      <c r="F2" s="225" t="s">
        <v>2</v>
      </c>
      <c r="G2" s="226"/>
      <c r="H2" s="227"/>
      <c r="I2" s="127"/>
      <c r="J2" s="127"/>
      <c r="K2" s="127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9.75" customHeight="1">
      <c r="A3" s="221" t="s">
        <v>3</v>
      </c>
      <c r="B3" s="196"/>
      <c r="C3" s="88"/>
      <c r="D3" s="88"/>
      <c r="E3" s="128">
        <v>1</v>
      </c>
      <c r="F3" s="225" t="s">
        <v>122</v>
      </c>
      <c r="G3" s="226"/>
      <c r="H3" s="227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9.75" customHeight="1">
      <c r="A4" s="221" t="s">
        <v>315</v>
      </c>
      <c r="B4" s="196"/>
      <c r="C4" s="88"/>
      <c r="D4" s="88"/>
      <c r="E4" s="128">
        <v>2</v>
      </c>
      <c r="F4" s="228" t="s">
        <v>124</v>
      </c>
      <c r="G4" s="226"/>
      <c r="H4" s="227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9.75" customHeight="1">
      <c r="A5" s="221" t="s">
        <v>316</v>
      </c>
      <c r="B5" s="196"/>
      <c r="C5" s="88"/>
      <c r="D5" s="88"/>
      <c r="E5" s="128">
        <v>3</v>
      </c>
      <c r="F5" s="225" t="s">
        <v>126</v>
      </c>
      <c r="G5" s="226"/>
      <c r="H5" s="227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317</v>
      </c>
      <c r="F7" s="221" t="s">
        <v>318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9.75" customHeight="1">
      <c r="A8" s="199"/>
      <c r="B8" s="199"/>
      <c r="C8" s="199"/>
      <c r="D8" s="199"/>
      <c r="E8" s="199"/>
      <c r="F8" s="65" t="s">
        <v>29</v>
      </c>
      <c r="G8" s="66" t="s">
        <v>30</v>
      </c>
      <c r="H8" s="67" t="s">
        <v>31</v>
      </c>
      <c r="I8" s="68" t="s">
        <v>32</v>
      </c>
      <c r="J8" s="69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9.75" customHeight="1">
      <c r="A9" s="200"/>
      <c r="B9" s="200"/>
      <c r="C9" s="200"/>
      <c r="D9" s="200"/>
      <c r="E9" s="199"/>
      <c r="F9" s="99">
        <v>2</v>
      </c>
      <c r="G9" s="99">
        <v>3</v>
      </c>
      <c r="H9" s="99">
        <v>2</v>
      </c>
      <c r="I9" s="99">
        <v>2</v>
      </c>
      <c r="J9" s="99">
        <v>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07" t="s">
        <v>39</v>
      </c>
      <c r="C10" s="108">
        <v>23110187</v>
      </c>
      <c r="D10" s="109" t="s">
        <v>234</v>
      </c>
      <c r="E10" s="108">
        <v>10</v>
      </c>
      <c r="F10" s="99">
        <v>2</v>
      </c>
      <c r="G10" s="99">
        <v>3</v>
      </c>
      <c r="H10" s="99">
        <v>2</v>
      </c>
      <c r="I10" s="99">
        <v>2</v>
      </c>
      <c r="J10" s="99">
        <v>1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07" t="s">
        <v>41</v>
      </c>
      <c r="C11" s="108" t="s">
        <v>235</v>
      </c>
      <c r="D11" s="109" t="s">
        <v>234</v>
      </c>
      <c r="E11" s="108" t="s">
        <v>319</v>
      </c>
      <c r="F11" s="99">
        <v>2</v>
      </c>
      <c r="G11" s="99">
        <v>3</v>
      </c>
      <c r="H11" s="99">
        <v>2</v>
      </c>
      <c r="I11" s="99">
        <v>2</v>
      </c>
      <c r="J11" s="99">
        <v>1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07" t="s">
        <v>42</v>
      </c>
      <c r="C12" s="108" t="s">
        <v>236</v>
      </c>
      <c r="D12" s="109" t="s">
        <v>234</v>
      </c>
      <c r="E12" s="108" t="s">
        <v>319</v>
      </c>
      <c r="F12" s="99">
        <v>2</v>
      </c>
      <c r="G12" s="99">
        <v>3</v>
      </c>
      <c r="H12" s="99">
        <v>2</v>
      </c>
      <c r="I12" s="99">
        <v>2</v>
      </c>
      <c r="J12" s="99">
        <v>1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07" t="s">
        <v>43</v>
      </c>
      <c r="C13" s="108" t="s">
        <v>237</v>
      </c>
      <c r="D13" s="109" t="s">
        <v>234</v>
      </c>
      <c r="E13" s="108" t="s">
        <v>319</v>
      </c>
      <c r="F13" s="99">
        <v>2</v>
      </c>
      <c r="G13" s="99">
        <v>3</v>
      </c>
      <c r="H13" s="99">
        <v>2</v>
      </c>
      <c r="I13" s="99">
        <v>2</v>
      </c>
      <c r="J13" s="99">
        <v>1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07" t="s">
        <v>44</v>
      </c>
      <c r="C14" s="108" t="s">
        <v>238</v>
      </c>
      <c r="D14" s="109" t="s">
        <v>234</v>
      </c>
      <c r="E14" s="108" t="s">
        <v>319</v>
      </c>
      <c r="F14" s="99">
        <v>2</v>
      </c>
      <c r="G14" s="99">
        <v>3</v>
      </c>
      <c r="H14" s="99">
        <v>2</v>
      </c>
      <c r="I14" s="99">
        <v>2</v>
      </c>
      <c r="J14" s="99">
        <v>1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07" t="s">
        <v>45</v>
      </c>
      <c r="C15" s="108" t="s">
        <v>239</v>
      </c>
      <c r="D15" s="109" t="s">
        <v>234</v>
      </c>
      <c r="E15" s="108" t="s">
        <v>319</v>
      </c>
      <c r="F15" s="99">
        <v>2</v>
      </c>
      <c r="G15" s="99">
        <v>3</v>
      </c>
      <c r="H15" s="99">
        <v>2</v>
      </c>
      <c r="I15" s="99">
        <v>2</v>
      </c>
      <c r="J15" s="99">
        <v>1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07" t="s">
        <v>46</v>
      </c>
      <c r="C16" s="108" t="s">
        <v>240</v>
      </c>
      <c r="D16" s="109" t="s">
        <v>234</v>
      </c>
      <c r="E16" s="108" t="s">
        <v>319</v>
      </c>
      <c r="F16" s="99">
        <v>2</v>
      </c>
      <c r="G16" s="99">
        <v>3</v>
      </c>
      <c r="H16" s="99">
        <v>2</v>
      </c>
      <c r="I16" s="99">
        <v>2</v>
      </c>
      <c r="J16" s="99">
        <v>1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07" t="s">
        <v>47</v>
      </c>
      <c r="C17" s="108" t="s">
        <v>241</v>
      </c>
      <c r="D17" s="109" t="s">
        <v>234</v>
      </c>
      <c r="E17" s="108" t="s">
        <v>319</v>
      </c>
      <c r="F17" s="99">
        <v>2</v>
      </c>
      <c r="G17" s="99">
        <v>3</v>
      </c>
      <c r="H17" s="99">
        <v>2</v>
      </c>
      <c r="I17" s="99">
        <v>2</v>
      </c>
      <c r="J17" s="99">
        <v>1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07" t="s">
        <v>48</v>
      </c>
      <c r="C18" s="108" t="s">
        <v>242</v>
      </c>
      <c r="D18" s="109" t="s">
        <v>234</v>
      </c>
      <c r="E18" s="108" t="s">
        <v>319</v>
      </c>
      <c r="F18" s="99">
        <v>2</v>
      </c>
      <c r="G18" s="99">
        <v>3</v>
      </c>
      <c r="H18" s="99">
        <v>2</v>
      </c>
      <c r="I18" s="99">
        <v>2</v>
      </c>
      <c r="J18" s="99">
        <v>1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07" t="s">
        <v>49</v>
      </c>
      <c r="C19" s="108" t="s">
        <v>243</v>
      </c>
      <c r="D19" s="109" t="s">
        <v>234</v>
      </c>
      <c r="E19" s="108" t="s">
        <v>319</v>
      </c>
      <c r="F19" s="99">
        <v>2</v>
      </c>
      <c r="G19" s="99">
        <v>3</v>
      </c>
      <c r="H19" s="99">
        <v>2</v>
      </c>
      <c r="I19" s="99">
        <v>2</v>
      </c>
      <c r="J19" s="99">
        <v>1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07" t="s">
        <v>50</v>
      </c>
      <c r="C20" s="108" t="s">
        <v>244</v>
      </c>
      <c r="D20" s="109" t="s">
        <v>234</v>
      </c>
      <c r="E20" s="108" t="s">
        <v>319</v>
      </c>
      <c r="F20" s="99">
        <v>2</v>
      </c>
      <c r="G20" s="99">
        <v>3</v>
      </c>
      <c r="H20" s="99">
        <v>2</v>
      </c>
      <c r="I20" s="99">
        <v>2</v>
      </c>
      <c r="J20" s="99">
        <v>1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07" t="s">
        <v>51</v>
      </c>
      <c r="C21" s="108" t="s">
        <v>245</v>
      </c>
      <c r="D21" s="109" t="s">
        <v>234</v>
      </c>
      <c r="E21" s="108" t="s">
        <v>319</v>
      </c>
      <c r="F21" s="99">
        <v>2</v>
      </c>
      <c r="G21" s="99">
        <v>3</v>
      </c>
      <c r="H21" s="99">
        <v>2</v>
      </c>
      <c r="I21" s="99">
        <v>2</v>
      </c>
      <c r="J21" s="99">
        <v>1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07" t="s">
        <v>52</v>
      </c>
      <c r="C22" s="108" t="s">
        <v>246</v>
      </c>
      <c r="D22" s="109" t="s">
        <v>234</v>
      </c>
      <c r="E22" s="108" t="s">
        <v>319</v>
      </c>
      <c r="F22" s="99">
        <v>2</v>
      </c>
      <c r="G22" s="99">
        <v>3</v>
      </c>
      <c r="H22" s="99">
        <v>2</v>
      </c>
      <c r="I22" s="99">
        <v>2</v>
      </c>
      <c r="J22" s="99">
        <v>1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07" t="s">
        <v>53</v>
      </c>
      <c r="C23" s="108" t="s">
        <v>247</v>
      </c>
      <c r="D23" s="109" t="s">
        <v>234</v>
      </c>
      <c r="E23" s="108" t="s">
        <v>319</v>
      </c>
      <c r="F23" s="99">
        <v>2</v>
      </c>
      <c r="G23" s="99">
        <v>3</v>
      </c>
      <c r="H23" s="99">
        <v>2</v>
      </c>
      <c r="I23" s="99">
        <v>2</v>
      </c>
      <c r="J23" s="99">
        <v>1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07" t="s">
        <v>54</v>
      </c>
      <c r="C24" s="108" t="s">
        <v>248</v>
      </c>
      <c r="D24" s="109" t="s">
        <v>234</v>
      </c>
      <c r="E24" s="108" t="s">
        <v>319</v>
      </c>
      <c r="F24" s="99">
        <v>2</v>
      </c>
      <c r="G24" s="99">
        <v>3</v>
      </c>
      <c r="H24" s="99">
        <v>2</v>
      </c>
      <c r="I24" s="99">
        <v>2</v>
      </c>
      <c r="J24" s="99">
        <v>1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07" t="s">
        <v>55</v>
      </c>
      <c r="C25" s="108" t="s">
        <v>249</v>
      </c>
      <c r="D25" s="109" t="s">
        <v>234</v>
      </c>
      <c r="E25" s="108" t="s">
        <v>319</v>
      </c>
      <c r="F25" s="99">
        <v>2</v>
      </c>
      <c r="G25" s="99">
        <v>3</v>
      </c>
      <c r="H25" s="99">
        <v>2</v>
      </c>
      <c r="I25" s="99">
        <v>2</v>
      </c>
      <c r="J25" s="99">
        <v>1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07" t="s">
        <v>56</v>
      </c>
      <c r="C26" s="108" t="s">
        <v>250</v>
      </c>
      <c r="D26" s="109" t="s">
        <v>234</v>
      </c>
      <c r="E26" s="108" t="s">
        <v>319</v>
      </c>
      <c r="F26" s="99">
        <v>2</v>
      </c>
      <c r="G26" s="99">
        <v>3</v>
      </c>
      <c r="H26" s="99">
        <v>2</v>
      </c>
      <c r="I26" s="99">
        <v>2</v>
      </c>
      <c r="J26" s="99">
        <v>1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07" t="s">
        <v>57</v>
      </c>
      <c r="C27" s="108" t="s">
        <v>251</v>
      </c>
      <c r="D27" s="109" t="s">
        <v>234</v>
      </c>
      <c r="E27" s="108" t="s">
        <v>319</v>
      </c>
      <c r="F27" s="99">
        <v>2</v>
      </c>
      <c r="G27" s="99">
        <v>3</v>
      </c>
      <c r="H27" s="99">
        <v>2</v>
      </c>
      <c r="I27" s="99">
        <v>2</v>
      </c>
      <c r="J27" s="99">
        <v>1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07" t="s">
        <v>58</v>
      </c>
      <c r="C28" s="108" t="s">
        <v>252</v>
      </c>
      <c r="D28" s="109" t="s">
        <v>234</v>
      </c>
      <c r="E28" s="108" t="s">
        <v>319</v>
      </c>
      <c r="F28" s="99">
        <v>2</v>
      </c>
      <c r="G28" s="99">
        <v>3</v>
      </c>
      <c r="H28" s="99">
        <v>2</v>
      </c>
      <c r="I28" s="99">
        <v>2</v>
      </c>
      <c r="J28" s="99">
        <v>1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07" t="s">
        <v>59</v>
      </c>
      <c r="C29" s="108" t="s">
        <v>253</v>
      </c>
      <c r="D29" s="109" t="s">
        <v>234</v>
      </c>
      <c r="E29" s="108" t="s">
        <v>319</v>
      </c>
      <c r="F29" s="99">
        <v>2</v>
      </c>
      <c r="G29" s="99">
        <v>3</v>
      </c>
      <c r="H29" s="99">
        <v>2</v>
      </c>
      <c r="I29" s="99">
        <v>2</v>
      </c>
      <c r="J29" s="99">
        <v>1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07" t="s">
        <v>60</v>
      </c>
      <c r="C30" s="108" t="s">
        <v>254</v>
      </c>
      <c r="D30" s="109" t="s">
        <v>234</v>
      </c>
      <c r="E30" s="108" t="s">
        <v>319</v>
      </c>
      <c r="F30" s="99">
        <v>2</v>
      </c>
      <c r="G30" s="99">
        <v>3</v>
      </c>
      <c r="H30" s="99">
        <v>2</v>
      </c>
      <c r="I30" s="99">
        <v>2</v>
      </c>
      <c r="J30" s="99">
        <v>1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07" t="s">
        <v>61</v>
      </c>
      <c r="C31" s="108" t="s">
        <v>255</v>
      </c>
      <c r="D31" s="109" t="s">
        <v>234</v>
      </c>
      <c r="E31" s="108" t="s">
        <v>319</v>
      </c>
      <c r="F31" s="99">
        <v>2</v>
      </c>
      <c r="G31" s="99">
        <v>3</v>
      </c>
      <c r="H31" s="99">
        <v>2</v>
      </c>
      <c r="I31" s="99">
        <v>2</v>
      </c>
      <c r="J31" s="99">
        <v>1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07" t="s">
        <v>62</v>
      </c>
      <c r="C32" s="108" t="s">
        <v>256</v>
      </c>
      <c r="D32" s="109" t="s">
        <v>234</v>
      </c>
      <c r="E32" s="108" t="s">
        <v>319</v>
      </c>
      <c r="F32" s="99">
        <v>2</v>
      </c>
      <c r="G32" s="99">
        <v>3</v>
      </c>
      <c r="H32" s="99">
        <v>2</v>
      </c>
      <c r="I32" s="99">
        <v>2</v>
      </c>
      <c r="J32" s="99">
        <v>1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07" t="s">
        <v>63</v>
      </c>
      <c r="C33" s="108" t="s">
        <v>257</v>
      </c>
      <c r="D33" s="109" t="s">
        <v>234</v>
      </c>
      <c r="E33" s="108" t="s">
        <v>319</v>
      </c>
      <c r="F33" s="99">
        <v>2</v>
      </c>
      <c r="G33" s="99">
        <v>3</v>
      </c>
      <c r="H33" s="99">
        <v>2</v>
      </c>
      <c r="I33" s="99">
        <v>2</v>
      </c>
      <c r="J33" s="99">
        <v>1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07" t="s">
        <v>64</v>
      </c>
      <c r="C34" s="108" t="s">
        <v>258</v>
      </c>
      <c r="D34" s="109" t="s">
        <v>234</v>
      </c>
      <c r="E34" s="108" t="s">
        <v>319</v>
      </c>
      <c r="F34" s="99">
        <v>2</v>
      </c>
      <c r="G34" s="99">
        <v>3</v>
      </c>
      <c r="H34" s="99">
        <v>2</v>
      </c>
      <c r="I34" s="99">
        <v>2</v>
      </c>
      <c r="J34" s="99">
        <v>1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07" t="s">
        <v>65</v>
      </c>
      <c r="C35" s="108" t="s">
        <v>259</v>
      </c>
      <c r="D35" s="109" t="s">
        <v>234</v>
      </c>
      <c r="E35" s="108" t="s">
        <v>319</v>
      </c>
      <c r="F35" s="99">
        <v>2</v>
      </c>
      <c r="G35" s="99">
        <v>3</v>
      </c>
      <c r="H35" s="99">
        <v>2</v>
      </c>
      <c r="I35" s="99">
        <v>2</v>
      </c>
      <c r="J35" s="99">
        <v>1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07" t="s">
        <v>66</v>
      </c>
      <c r="C36" s="108" t="s">
        <v>260</v>
      </c>
      <c r="D36" s="109" t="s">
        <v>234</v>
      </c>
      <c r="E36" s="108" t="s">
        <v>319</v>
      </c>
      <c r="F36" s="99">
        <v>2</v>
      </c>
      <c r="G36" s="99">
        <v>3</v>
      </c>
      <c r="H36" s="99">
        <v>2</v>
      </c>
      <c r="I36" s="99">
        <v>2</v>
      </c>
      <c r="J36" s="99">
        <v>1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07" t="s">
        <v>67</v>
      </c>
      <c r="C37" s="108" t="s">
        <v>261</v>
      </c>
      <c r="D37" s="109" t="s">
        <v>234</v>
      </c>
      <c r="E37" s="108" t="s">
        <v>319</v>
      </c>
      <c r="F37" s="99">
        <v>2</v>
      </c>
      <c r="G37" s="99">
        <v>3</v>
      </c>
      <c r="H37" s="99">
        <v>2</v>
      </c>
      <c r="I37" s="99">
        <v>2</v>
      </c>
      <c r="J37" s="99">
        <v>1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07" t="s">
        <v>68</v>
      </c>
      <c r="C38" s="108" t="s">
        <v>262</v>
      </c>
      <c r="D38" s="109" t="s">
        <v>234</v>
      </c>
      <c r="E38" s="108" t="s">
        <v>319</v>
      </c>
      <c r="F38" s="99">
        <v>2</v>
      </c>
      <c r="G38" s="99">
        <v>3</v>
      </c>
      <c r="H38" s="99">
        <v>2</v>
      </c>
      <c r="I38" s="99">
        <v>2</v>
      </c>
      <c r="J38" s="99">
        <v>1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07" t="s">
        <v>69</v>
      </c>
      <c r="C39" s="108" t="s">
        <v>263</v>
      </c>
      <c r="D39" s="109" t="s">
        <v>234</v>
      </c>
      <c r="E39" s="108" t="s">
        <v>319</v>
      </c>
      <c r="F39" s="99">
        <v>2</v>
      </c>
      <c r="G39" s="99">
        <v>3</v>
      </c>
      <c r="H39" s="99">
        <v>2</v>
      </c>
      <c r="I39" s="99">
        <v>2</v>
      </c>
      <c r="J39" s="99">
        <v>1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07" t="s">
        <v>70</v>
      </c>
      <c r="C40" s="108" t="s">
        <v>264</v>
      </c>
      <c r="D40" s="109" t="s">
        <v>234</v>
      </c>
      <c r="E40" s="108" t="s">
        <v>319</v>
      </c>
      <c r="F40" s="99">
        <v>2</v>
      </c>
      <c r="G40" s="99">
        <v>3</v>
      </c>
      <c r="H40" s="99">
        <v>2</v>
      </c>
      <c r="I40" s="99">
        <v>2</v>
      </c>
      <c r="J40" s="99">
        <v>1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07" t="s">
        <v>71</v>
      </c>
      <c r="C41" s="108" t="s">
        <v>265</v>
      </c>
      <c r="D41" s="109" t="s">
        <v>234</v>
      </c>
      <c r="E41" s="108" t="s">
        <v>319</v>
      </c>
      <c r="F41" s="99">
        <v>2</v>
      </c>
      <c r="G41" s="99">
        <v>3</v>
      </c>
      <c r="H41" s="99">
        <v>2</v>
      </c>
      <c r="I41" s="99">
        <v>2</v>
      </c>
      <c r="J41" s="99">
        <v>1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07" t="s">
        <v>72</v>
      </c>
      <c r="C42" s="108" t="s">
        <v>266</v>
      </c>
      <c r="D42" s="109" t="s">
        <v>234</v>
      </c>
      <c r="E42" s="108" t="s">
        <v>319</v>
      </c>
      <c r="F42" s="99">
        <v>2</v>
      </c>
      <c r="G42" s="99">
        <v>3</v>
      </c>
      <c r="H42" s="99">
        <v>2</v>
      </c>
      <c r="I42" s="99">
        <v>2</v>
      </c>
      <c r="J42" s="99">
        <v>1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07" t="s">
        <v>73</v>
      </c>
      <c r="C43" s="108" t="s">
        <v>267</v>
      </c>
      <c r="D43" s="109" t="s">
        <v>234</v>
      </c>
      <c r="E43" s="108" t="s">
        <v>319</v>
      </c>
      <c r="F43" s="99">
        <v>2</v>
      </c>
      <c r="G43" s="99">
        <v>3</v>
      </c>
      <c r="H43" s="99">
        <v>2</v>
      </c>
      <c r="I43" s="99">
        <v>2</v>
      </c>
      <c r="J43" s="99">
        <v>1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07" t="s">
        <v>74</v>
      </c>
      <c r="C44" s="108" t="s">
        <v>268</v>
      </c>
      <c r="D44" s="109" t="s">
        <v>234</v>
      </c>
      <c r="E44" s="108" t="s">
        <v>319</v>
      </c>
      <c r="F44" s="99">
        <v>2</v>
      </c>
      <c r="G44" s="99">
        <v>3</v>
      </c>
      <c r="H44" s="99">
        <v>2</v>
      </c>
      <c r="I44" s="99">
        <v>2</v>
      </c>
      <c r="J44" s="99">
        <v>1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07" t="s">
        <v>75</v>
      </c>
      <c r="C45" s="108" t="s">
        <v>269</v>
      </c>
      <c r="D45" s="109" t="s">
        <v>234</v>
      </c>
      <c r="E45" s="108" t="s">
        <v>319</v>
      </c>
      <c r="F45" s="99">
        <v>2</v>
      </c>
      <c r="G45" s="99">
        <v>3</v>
      </c>
      <c r="H45" s="99">
        <v>2</v>
      </c>
      <c r="I45" s="99">
        <v>2</v>
      </c>
      <c r="J45" s="99">
        <v>1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07" t="s">
        <v>76</v>
      </c>
      <c r="C46" s="108" t="s">
        <v>270</v>
      </c>
      <c r="D46" s="109" t="s">
        <v>234</v>
      </c>
      <c r="E46" s="108" t="s">
        <v>319</v>
      </c>
      <c r="F46" s="99">
        <v>2</v>
      </c>
      <c r="G46" s="99">
        <v>3</v>
      </c>
      <c r="H46" s="99">
        <v>2</v>
      </c>
      <c r="I46" s="99">
        <v>2</v>
      </c>
      <c r="J46" s="99">
        <v>1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07" t="s">
        <v>77</v>
      </c>
      <c r="C47" s="108" t="s">
        <v>271</v>
      </c>
      <c r="D47" s="109" t="s">
        <v>234</v>
      </c>
      <c r="E47" s="108" t="s">
        <v>319</v>
      </c>
      <c r="F47" s="99">
        <v>2</v>
      </c>
      <c r="G47" s="99">
        <v>3</v>
      </c>
      <c r="H47" s="99">
        <v>2</v>
      </c>
      <c r="I47" s="99">
        <v>2</v>
      </c>
      <c r="J47" s="99">
        <v>1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07" t="s">
        <v>78</v>
      </c>
      <c r="C48" s="108" t="s">
        <v>272</v>
      </c>
      <c r="D48" s="109" t="s">
        <v>234</v>
      </c>
      <c r="E48" s="108" t="s">
        <v>319</v>
      </c>
      <c r="F48" s="99">
        <v>2</v>
      </c>
      <c r="G48" s="99">
        <v>3</v>
      </c>
      <c r="H48" s="99">
        <v>2</v>
      </c>
      <c r="I48" s="99">
        <v>2</v>
      </c>
      <c r="J48" s="99">
        <v>1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07" t="s">
        <v>79</v>
      </c>
      <c r="C49" s="108" t="s">
        <v>273</v>
      </c>
      <c r="D49" s="109" t="s">
        <v>234</v>
      </c>
      <c r="E49" s="108" t="s">
        <v>319</v>
      </c>
      <c r="F49" s="99">
        <v>2</v>
      </c>
      <c r="G49" s="99">
        <v>3</v>
      </c>
      <c r="H49" s="99">
        <v>2</v>
      </c>
      <c r="I49" s="99">
        <v>2</v>
      </c>
      <c r="J49" s="99">
        <v>1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07" t="s">
        <v>80</v>
      </c>
      <c r="C50" s="108" t="s">
        <v>274</v>
      </c>
      <c r="D50" s="109" t="s">
        <v>234</v>
      </c>
      <c r="E50" s="108" t="s">
        <v>319</v>
      </c>
      <c r="F50" s="99">
        <v>2</v>
      </c>
      <c r="G50" s="99">
        <v>3</v>
      </c>
      <c r="H50" s="99">
        <v>2</v>
      </c>
      <c r="I50" s="99">
        <v>2</v>
      </c>
      <c r="J50" s="99">
        <v>1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07" t="s">
        <v>81</v>
      </c>
      <c r="C51" s="108" t="s">
        <v>275</v>
      </c>
      <c r="D51" s="109" t="s">
        <v>234</v>
      </c>
      <c r="E51" s="108" t="s">
        <v>319</v>
      </c>
      <c r="F51" s="99">
        <v>2</v>
      </c>
      <c r="G51" s="99">
        <v>3</v>
      </c>
      <c r="H51" s="99">
        <v>2</v>
      </c>
      <c r="I51" s="99">
        <v>2</v>
      </c>
      <c r="J51" s="99">
        <v>1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07" t="s">
        <v>82</v>
      </c>
      <c r="C52" s="108" t="s">
        <v>276</v>
      </c>
      <c r="D52" s="109" t="s">
        <v>234</v>
      </c>
      <c r="E52" s="108" t="s">
        <v>319</v>
      </c>
      <c r="F52" s="99">
        <v>2</v>
      </c>
      <c r="G52" s="99">
        <v>3</v>
      </c>
      <c r="H52" s="99">
        <v>2</v>
      </c>
      <c r="I52" s="99">
        <v>2</v>
      </c>
      <c r="J52" s="99">
        <v>1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07" t="s">
        <v>83</v>
      </c>
      <c r="C53" s="108" t="s">
        <v>277</v>
      </c>
      <c r="D53" s="109" t="s">
        <v>234</v>
      </c>
      <c r="E53" s="108" t="s">
        <v>319</v>
      </c>
      <c r="F53" s="99">
        <v>2</v>
      </c>
      <c r="G53" s="99">
        <v>3</v>
      </c>
      <c r="H53" s="99">
        <v>2</v>
      </c>
      <c r="I53" s="99">
        <v>2</v>
      </c>
      <c r="J53" s="99">
        <v>1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07" t="s">
        <v>84</v>
      </c>
      <c r="C54" s="108" t="s">
        <v>278</v>
      </c>
      <c r="D54" s="109" t="s">
        <v>234</v>
      </c>
      <c r="E54" s="108" t="s">
        <v>319</v>
      </c>
      <c r="F54" s="99">
        <v>2</v>
      </c>
      <c r="G54" s="99">
        <v>3</v>
      </c>
      <c r="H54" s="99">
        <v>2</v>
      </c>
      <c r="I54" s="99">
        <v>2</v>
      </c>
      <c r="J54" s="99">
        <v>1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07" t="s">
        <v>85</v>
      </c>
      <c r="C55" s="108" t="s">
        <v>279</v>
      </c>
      <c r="D55" s="109" t="s">
        <v>234</v>
      </c>
      <c r="E55" s="108" t="s">
        <v>319</v>
      </c>
      <c r="F55" s="99">
        <v>2</v>
      </c>
      <c r="G55" s="99">
        <v>3</v>
      </c>
      <c r="H55" s="99">
        <v>2</v>
      </c>
      <c r="I55" s="99">
        <v>2</v>
      </c>
      <c r="J55" s="99">
        <v>1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07" t="s">
        <v>86</v>
      </c>
      <c r="C56" s="108" t="s">
        <v>280</v>
      </c>
      <c r="D56" s="109" t="s">
        <v>234</v>
      </c>
      <c r="E56" s="108" t="s">
        <v>319</v>
      </c>
      <c r="F56" s="99">
        <v>2</v>
      </c>
      <c r="G56" s="99">
        <v>3</v>
      </c>
      <c r="H56" s="99">
        <v>2</v>
      </c>
      <c r="I56" s="99">
        <v>2</v>
      </c>
      <c r="J56" s="99">
        <v>1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07" t="s">
        <v>87</v>
      </c>
      <c r="C57" s="108" t="s">
        <v>281</v>
      </c>
      <c r="D57" s="109" t="s">
        <v>234</v>
      </c>
      <c r="E57" s="108" t="s">
        <v>319</v>
      </c>
      <c r="F57" s="99">
        <v>2</v>
      </c>
      <c r="G57" s="99">
        <v>3</v>
      </c>
      <c r="H57" s="99">
        <v>2</v>
      </c>
      <c r="I57" s="99">
        <v>2</v>
      </c>
      <c r="J57" s="99">
        <v>1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07" t="s">
        <v>88</v>
      </c>
      <c r="C58" s="108" t="s">
        <v>282</v>
      </c>
      <c r="D58" s="109" t="s">
        <v>234</v>
      </c>
      <c r="E58" s="108" t="s">
        <v>319</v>
      </c>
      <c r="F58" s="99">
        <v>2</v>
      </c>
      <c r="G58" s="99">
        <v>3</v>
      </c>
      <c r="H58" s="99">
        <v>2</v>
      </c>
      <c r="I58" s="99">
        <v>2</v>
      </c>
      <c r="J58" s="99">
        <v>1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07" t="s">
        <v>283</v>
      </c>
      <c r="C59" s="108" t="s">
        <v>284</v>
      </c>
      <c r="D59" s="109" t="s">
        <v>234</v>
      </c>
      <c r="E59" s="108" t="s">
        <v>319</v>
      </c>
      <c r="F59" s="99">
        <v>2</v>
      </c>
      <c r="G59" s="99">
        <v>3</v>
      </c>
      <c r="H59" s="99">
        <v>2</v>
      </c>
      <c r="I59" s="99">
        <v>2</v>
      </c>
      <c r="J59" s="99">
        <v>1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07" t="s">
        <v>90</v>
      </c>
      <c r="C60" s="108" t="s">
        <v>285</v>
      </c>
      <c r="D60" s="109" t="s">
        <v>234</v>
      </c>
      <c r="E60" s="108" t="s">
        <v>319</v>
      </c>
      <c r="F60" s="99">
        <v>2</v>
      </c>
      <c r="G60" s="99">
        <v>3</v>
      </c>
      <c r="H60" s="99">
        <v>2</v>
      </c>
      <c r="I60" s="99">
        <v>2</v>
      </c>
      <c r="J60" s="99">
        <v>1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07" t="s">
        <v>91</v>
      </c>
      <c r="C61" s="108" t="s">
        <v>286</v>
      </c>
      <c r="D61" s="109" t="s">
        <v>234</v>
      </c>
      <c r="E61" s="108" t="s">
        <v>319</v>
      </c>
      <c r="F61" s="99">
        <v>2</v>
      </c>
      <c r="G61" s="99">
        <v>3</v>
      </c>
      <c r="H61" s="99">
        <v>2</v>
      </c>
      <c r="I61" s="99">
        <v>2</v>
      </c>
      <c r="J61" s="99">
        <v>1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07" t="s">
        <v>92</v>
      </c>
      <c r="C62" s="108" t="s">
        <v>287</v>
      </c>
      <c r="D62" s="109" t="s">
        <v>234</v>
      </c>
      <c r="E62" s="108" t="s">
        <v>319</v>
      </c>
      <c r="F62" s="99">
        <v>2</v>
      </c>
      <c r="G62" s="99">
        <v>3</v>
      </c>
      <c r="H62" s="99">
        <v>2</v>
      </c>
      <c r="I62" s="99">
        <v>2</v>
      </c>
      <c r="J62" s="99">
        <v>1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07" t="s">
        <v>93</v>
      </c>
      <c r="C63" s="108" t="s">
        <v>288</v>
      </c>
      <c r="D63" s="109" t="s">
        <v>234</v>
      </c>
      <c r="E63" s="108" t="s">
        <v>319</v>
      </c>
      <c r="F63" s="99">
        <v>2</v>
      </c>
      <c r="G63" s="99">
        <v>3</v>
      </c>
      <c r="H63" s="99">
        <v>2</v>
      </c>
      <c r="I63" s="99">
        <v>2</v>
      </c>
      <c r="J63" s="99">
        <v>1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07" t="s">
        <v>94</v>
      </c>
      <c r="C64" s="108" t="s">
        <v>289</v>
      </c>
      <c r="D64" s="109" t="s">
        <v>234</v>
      </c>
      <c r="E64" s="108" t="s">
        <v>319</v>
      </c>
      <c r="F64" s="99">
        <v>2</v>
      </c>
      <c r="G64" s="99">
        <v>3</v>
      </c>
      <c r="H64" s="99">
        <v>2</v>
      </c>
      <c r="I64" s="99">
        <v>2</v>
      </c>
      <c r="J64" s="99">
        <v>1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07" t="s">
        <v>95</v>
      </c>
      <c r="C65" s="108" t="s">
        <v>290</v>
      </c>
      <c r="D65" s="109" t="s">
        <v>234</v>
      </c>
      <c r="E65" s="108" t="s">
        <v>319</v>
      </c>
      <c r="F65" s="99">
        <v>2</v>
      </c>
      <c r="G65" s="99">
        <v>3</v>
      </c>
      <c r="H65" s="99">
        <v>2</v>
      </c>
      <c r="I65" s="99">
        <v>2</v>
      </c>
      <c r="J65" s="99">
        <v>1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07" t="s">
        <v>96</v>
      </c>
      <c r="C66" s="108" t="s">
        <v>291</v>
      </c>
      <c r="D66" s="109" t="s">
        <v>234</v>
      </c>
      <c r="E66" s="108" t="s">
        <v>319</v>
      </c>
      <c r="F66" s="99">
        <v>2</v>
      </c>
      <c r="G66" s="99">
        <v>3</v>
      </c>
      <c r="H66" s="99">
        <v>2</v>
      </c>
      <c r="I66" s="99">
        <v>2</v>
      </c>
      <c r="J66" s="99">
        <v>1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07" t="s">
        <v>97</v>
      </c>
      <c r="C67" s="108" t="s">
        <v>292</v>
      </c>
      <c r="D67" s="109" t="s">
        <v>234</v>
      </c>
      <c r="E67" s="108" t="s">
        <v>319</v>
      </c>
      <c r="F67" s="99">
        <v>2</v>
      </c>
      <c r="G67" s="99">
        <v>3</v>
      </c>
      <c r="H67" s="99">
        <v>2</v>
      </c>
      <c r="I67" s="99">
        <v>2</v>
      </c>
      <c r="J67" s="99">
        <v>1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07" t="s">
        <v>98</v>
      </c>
      <c r="C68" s="108" t="s">
        <v>293</v>
      </c>
      <c r="D68" s="109" t="s">
        <v>234</v>
      </c>
      <c r="E68" s="108" t="s">
        <v>319</v>
      </c>
      <c r="F68" s="99">
        <v>2</v>
      </c>
      <c r="G68" s="99">
        <v>3</v>
      </c>
      <c r="H68" s="99">
        <v>2</v>
      </c>
      <c r="I68" s="99">
        <v>2</v>
      </c>
      <c r="J68" s="99">
        <v>1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07" t="s">
        <v>99</v>
      </c>
      <c r="C69" s="108" t="s">
        <v>294</v>
      </c>
      <c r="D69" s="109" t="s">
        <v>234</v>
      </c>
      <c r="E69" s="108" t="s">
        <v>319</v>
      </c>
      <c r="F69" s="99">
        <v>2</v>
      </c>
      <c r="G69" s="99">
        <v>3</v>
      </c>
      <c r="H69" s="99">
        <v>2</v>
      </c>
      <c r="I69" s="99">
        <v>2</v>
      </c>
      <c r="J69" s="99">
        <v>1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07" t="s">
        <v>112</v>
      </c>
      <c r="C70" s="108" t="s">
        <v>295</v>
      </c>
      <c r="D70" s="109" t="s">
        <v>234</v>
      </c>
      <c r="E70" s="108" t="s">
        <v>319</v>
      </c>
      <c r="F70" s="99">
        <v>2</v>
      </c>
      <c r="G70" s="99">
        <v>3</v>
      </c>
      <c r="H70" s="99">
        <v>2</v>
      </c>
      <c r="I70" s="99">
        <v>2</v>
      </c>
      <c r="J70" s="99">
        <v>1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07" t="s">
        <v>100</v>
      </c>
      <c r="C71" s="108" t="s">
        <v>296</v>
      </c>
      <c r="D71" s="109" t="s">
        <v>234</v>
      </c>
      <c r="E71" s="108" t="s">
        <v>319</v>
      </c>
      <c r="F71" s="99">
        <v>2</v>
      </c>
      <c r="G71" s="99">
        <v>3</v>
      </c>
      <c r="H71" s="99">
        <v>2</v>
      </c>
      <c r="I71" s="99">
        <v>2</v>
      </c>
      <c r="J71" s="99">
        <v>1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07" t="s">
        <v>101</v>
      </c>
      <c r="C72" s="108" t="s">
        <v>297</v>
      </c>
      <c r="D72" s="109" t="s">
        <v>234</v>
      </c>
      <c r="E72" s="108" t="s">
        <v>319</v>
      </c>
      <c r="F72" s="99">
        <v>2</v>
      </c>
      <c r="G72" s="99">
        <v>3</v>
      </c>
      <c r="H72" s="99">
        <v>2</v>
      </c>
      <c r="I72" s="99">
        <v>2</v>
      </c>
      <c r="J72" s="99">
        <v>1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07" t="s">
        <v>102</v>
      </c>
      <c r="C73" s="108" t="s">
        <v>298</v>
      </c>
      <c r="D73" s="109" t="s">
        <v>234</v>
      </c>
      <c r="E73" s="108" t="s">
        <v>319</v>
      </c>
      <c r="F73" s="99">
        <v>2</v>
      </c>
      <c r="G73" s="99">
        <v>3</v>
      </c>
      <c r="H73" s="99">
        <v>2</v>
      </c>
      <c r="I73" s="99">
        <v>2</v>
      </c>
      <c r="J73" s="99">
        <v>1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07" t="s">
        <v>103</v>
      </c>
      <c r="C74" s="108" t="s">
        <v>299</v>
      </c>
      <c r="D74" s="109" t="s">
        <v>234</v>
      </c>
      <c r="E74" s="108" t="s">
        <v>319</v>
      </c>
      <c r="F74" s="99">
        <v>2</v>
      </c>
      <c r="G74" s="99">
        <v>3</v>
      </c>
      <c r="H74" s="99">
        <v>2</v>
      </c>
      <c r="I74" s="99">
        <v>2</v>
      </c>
      <c r="J74" s="99">
        <v>1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07" t="s">
        <v>104</v>
      </c>
      <c r="C75" s="108" t="s">
        <v>300</v>
      </c>
      <c r="D75" s="109" t="s">
        <v>234</v>
      </c>
      <c r="E75" s="108" t="s">
        <v>319</v>
      </c>
      <c r="F75" s="99">
        <v>2</v>
      </c>
      <c r="G75" s="99">
        <v>3</v>
      </c>
      <c r="H75" s="99">
        <v>2</v>
      </c>
      <c r="I75" s="99">
        <v>2</v>
      </c>
      <c r="J75" s="99">
        <v>1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07" t="s">
        <v>105</v>
      </c>
      <c r="C76" s="108" t="s">
        <v>301</v>
      </c>
      <c r="D76" s="109" t="s">
        <v>234</v>
      </c>
      <c r="E76" s="108" t="s">
        <v>319</v>
      </c>
      <c r="F76" s="99">
        <v>2</v>
      </c>
      <c r="G76" s="99">
        <v>3</v>
      </c>
      <c r="H76" s="99">
        <v>2</v>
      </c>
      <c r="I76" s="99">
        <v>2</v>
      </c>
      <c r="J76" s="99">
        <v>1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07" t="s">
        <v>106</v>
      </c>
      <c r="C77" s="108" t="s">
        <v>302</v>
      </c>
      <c r="D77" s="109" t="s">
        <v>234</v>
      </c>
      <c r="E77" s="108" t="s">
        <v>319</v>
      </c>
      <c r="F77" s="99">
        <v>2</v>
      </c>
      <c r="G77" s="99">
        <v>3</v>
      </c>
      <c r="H77" s="99">
        <v>2</v>
      </c>
      <c r="I77" s="99">
        <v>2</v>
      </c>
      <c r="J77" s="99">
        <v>1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07" t="s">
        <v>107</v>
      </c>
      <c r="C78" s="108" t="s">
        <v>303</v>
      </c>
      <c r="D78" s="109" t="s">
        <v>234</v>
      </c>
      <c r="E78" s="108" t="s">
        <v>319</v>
      </c>
      <c r="F78" s="99">
        <v>2</v>
      </c>
      <c r="G78" s="99">
        <v>3</v>
      </c>
      <c r="H78" s="99">
        <v>2</v>
      </c>
      <c r="I78" s="99">
        <v>2</v>
      </c>
      <c r="J78" s="99">
        <v>1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07" t="s">
        <v>110</v>
      </c>
      <c r="C79" s="108" t="s">
        <v>304</v>
      </c>
      <c r="D79" s="109" t="s">
        <v>234</v>
      </c>
      <c r="E79" s="108" t="s">
        <v>319</v>
      </c>
      <c r="F79" s="99">
        <v>2</v>
      </c>
      <c r="G79" s="99">
        <v>3</v>
      </c>
      <c r="H79" s="99">
        <v>2</v>
      </c>
      <c r="I79" s="99">
        <v>2</v>
      </c>
      <c r="J79" s="99">
        <v>1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07" t="s">
        <v>111</v>
      </c>
      <c r="C80" s="108" t="s">
        <v>305</v>
      </c>
      <c r="D80" s="109" t="s">
        <v>234</v>
      </c>
      <c r="E80" s="108" t="s">
        <v>319</v>
      </c>
      <c r="F80" s="99">
        <v>2</v>
      </c>
      <c r="G80" s="99">
        <v>3</v>
      </c>
      <c r="H80" s="99">
        <v>2</v>
      </c>
      <c r="I80" s="99">
        <v>2</v>
      </c>
      <c r="J80" s="99">
        <v>1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224" t="s">
        <v>113</v>
      </c>
      <c r="C81" s="195"/>
      <c r="D81" s="195"/>
      <c r="E81" s="196"/>
      <c r="F81" s="129">
        <f>COUNTIF(F10:F80,"&gt;=1")</f>
        <v>71</v>
      </c>
      <c r="G81" s="129">
        <f>COUNTIF(G10:G80,"&gt;=1.5")</f>
        <v>71</v>
      </c>
      <c r="H81" s="129">
        <f t="shared" ref="H81:I81" si="0">COUNTIF(H10:H80,"&gt;=1")</f>
        <v>71</v>
      </c>
      <c r="I81" s="129">
        <f t="shared" si="0"/>
        <v>71</v>
      </c>
      <c r="J81" s="129">
        <f>COUNTIF(J10:J80,"&gt;=0.5")</f>
        <v>71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224" t="s">
        <v>114</v>
      </c>
      <c r="C82" s="195"/>
      <c r="D82" s="195"/>
      <c r="E82" s="196"/>
      <c r="F82" s="129">
        <f t="shared" ref="F82:J82" si="1">(F81/71)*100</f>
        <v>100</v>
      </c>
      <c r="G82" s="129">
        <f t="shared" si="1"/>
        <v>100</v>
      </c>
      <c r="H82" s="129">
        <f t="shared" si="1"/>
        <v>100</v>
      </c>
      <c r="I82" s="129">
        <f t="shared" si="1"/>
        <v>100</v>
      </c>
      <c r="J82" s="129">
        <f t="shared" si="1"/>
        <v>100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224" t="s">
        <v>115</v>
      </c>
      <c r="C83" s="195"/>
      <c r="D83" s="195"/>
      <c r="E83" s="196"/>
      <c r="F83" s="129">
        <v>3</v>
      </c>
      <c r="G83" s="129">
        <v>3</v>
      </c>
      <c r="H83" s="129">
        <v>3</v>
      </c>
      <c r="I83" s="129">
        <v>3</v>
      </c>
      <c r="J83" s="129">
        <v>3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2">
        <v>87</v>
      </c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2">
        <v>88</v>
      </c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2">
        <v>89</v>
      </c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8" customHeight="1">
      <c r="A99" s="122">
        <v>90</v>
      </c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8" customHeight="1">
      <c r="A100" s="124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8" customHeight="1">
      <c r="A101" s="124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8" customHeight="1">
      <c r="A102" s="124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9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9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9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9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9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9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9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9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9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9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9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9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9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9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9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9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9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9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9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9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9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9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9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9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9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9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9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9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9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9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9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9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9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9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9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9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9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9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9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9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9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9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9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9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9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9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9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9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9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9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9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9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9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9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9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9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9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9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9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9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9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9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9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9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9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9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9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9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9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9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9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9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9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9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9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9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9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9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9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9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9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9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9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9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9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9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9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9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9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9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9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9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9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9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9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9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9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9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9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9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9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9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9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9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9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9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9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9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9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9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9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9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9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9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9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9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9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9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9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9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9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9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9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9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9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9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9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9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9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9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9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9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9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9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9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9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9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9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9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9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9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9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9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9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9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9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9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9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9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9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9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9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9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9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9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9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9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9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9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9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9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9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9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9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9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9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9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9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9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9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9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9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9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9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9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9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9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9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9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9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9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9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9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9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9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9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9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9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9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9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9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9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9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9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9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9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9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9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9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9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9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9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9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9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9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9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9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9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9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9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9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9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9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9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9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9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9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9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9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9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9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9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9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9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9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9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9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9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9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9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9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9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9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9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9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9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9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9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9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9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9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9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9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9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9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9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9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9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9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9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9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9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9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9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9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9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9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9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9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9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9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9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9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9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9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9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9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9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9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9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9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9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9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9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9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9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9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9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9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9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9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9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9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9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9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9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9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9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9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9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9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9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9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9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9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9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9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9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9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9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9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9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9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9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9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9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9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9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9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9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9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9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9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9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9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9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9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9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9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9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9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9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9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9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9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9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9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9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9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9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9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9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9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9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9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9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9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9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9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9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9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9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9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9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9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9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9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9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9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9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9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9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9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9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9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9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9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9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9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9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9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9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9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9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9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9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9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9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9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9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9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9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9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9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9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9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9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9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9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9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9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9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9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9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9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9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9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9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9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9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9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9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9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9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9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9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9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9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9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9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9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9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9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9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9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9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9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9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9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9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9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9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9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9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9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9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9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9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9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9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9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9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9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9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9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9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9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9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9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9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9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9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9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9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9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9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9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9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9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9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9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9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9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9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9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9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9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9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9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9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9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9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9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9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9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9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9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9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9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9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9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9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9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9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9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9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9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9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9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9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9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9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9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9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9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9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9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9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9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9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9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9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9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9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9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9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9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9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9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9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9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9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9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9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9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9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9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9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9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9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9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9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9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9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9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9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9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9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9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9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9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9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9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9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9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9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9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9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9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9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9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9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9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9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9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9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9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9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9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9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9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9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9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9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9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9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9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9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9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9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9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9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9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9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9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9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9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9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9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9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9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9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9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9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9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9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9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9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9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9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9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9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9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9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9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9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9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9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9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9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9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9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9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9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9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9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9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9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9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9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9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9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9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9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9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9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9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9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9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9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9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9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9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9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9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9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9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9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9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9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9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9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9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9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9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9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9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9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9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9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9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9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9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9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9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9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9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9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9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9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9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9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9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9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9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9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9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9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9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9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9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9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9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9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9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9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9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9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9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9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9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9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9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9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9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9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9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9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9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9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9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9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9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9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9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9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9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9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9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9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9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9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9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9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9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9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9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9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9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9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9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9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9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9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9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9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9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9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9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9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9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9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9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9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9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9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9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9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9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9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9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9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9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9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9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9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9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9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9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9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9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9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9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9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9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9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9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9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9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9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9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9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9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9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9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9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9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9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9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9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9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9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9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9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9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9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9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9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9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9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9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9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9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9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9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9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9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9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9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9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9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9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9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9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9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9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9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9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9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9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9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9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9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9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9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9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9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9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9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9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9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9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9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9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9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9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9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9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9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9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9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9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9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9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9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9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9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9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9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9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9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9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9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9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9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9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9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9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9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9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9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9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9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9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9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9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9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9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9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9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9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9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9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9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9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9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9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9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9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9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9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9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9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9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9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9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9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9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9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9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9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9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9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9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9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9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9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9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9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9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9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9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9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9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9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9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9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9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9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9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9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9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9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9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9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9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9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9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9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9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9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9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9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9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9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9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9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9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9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9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9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9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9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9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9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9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9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9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9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9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9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9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9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9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9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9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9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9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9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9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9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9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9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9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9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9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9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9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9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9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9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9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9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9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9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9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9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9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7">
    <mergeCell ref="A7:A9"/>
    <mergeCell ref="B7:B9"/>
    <mergeCell ref="C7:C9"/>
    <mergeCell ref="D7:D9"/>
    <mergeCell ref="E7:E9"/>
    <mergeCell ref="F7:J7"/>
    <mergeCell ref="B81:E81"/>
    <mergeCell ref="B82:E82"/>
    <mergeCell ref="B83:E83"/>
    <mergeCell ref="F5:H5"/>
    <mergeCell ref="A2:B2"/>
    <mergeCell ref="F2:H2"/>
    <mergeCell ref="A3:B3"/>
    <mergeCell ref="F3:H3"/>
    <mergeCell ref="A4:B4"/>
    <mergeCell ref="F4:H4"/>
    <mergeCell ref="A5:B5"/>
  </mergeCells>
  <pageMargins left="0.16" right="0.12" top="0.33" bottom="0.3" header="0" footer="0"/>
  <pageSetup paperSize="9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7.44140625" customWidth="1"/>
    <col min="5" max="5" width="12.77734375" customWidth="1"/>
    <col min="6" max="6" width="8.44140625" customWidth="1"/>
    <col min="7" max="9" width="9.109375" customWidth="1"/>
    <col min="10" max="10" width="11.6640625" customWidth="1"/>
    <col min="11" max="26" width="7.6640625" customWidth="1"/>
  </cols>
  <sheetData>
    <row r="1" spans="1:26" ht="9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9.75" customHeight="1">
      <c r="A2" s="221" t="s">
        <v>0</v>
      </c>
      <c r="B2" s="196"/>
      <c r="C2" s="88"/>
      <c r="D2" s="88"/>
      <c r="E2" s="130" t="s">
        <v>1</v>
      </c>
      <c r="F2" s="220" t="s">
        <v>2</v>
      </c>
      <c r="G2" s="195"/>
      <c r="H2" s="196"/>
      <c r="I2" s="127"/>
      <c r="J2" s="127"/>
      <c r="K2" s="127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9.75" customHeight="1">
      <c r="A3" s="221" t="s">
        <v>320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9.75" customHeight="1">
      <c r="A4" s="221" t="s">
        <v>321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9.75" customHeight="1">
      <c r="A5" s="221" t="s">
        <v>230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9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322</v>
      </c>
      <c r="G7" s="195"/>
      <c r="H7" s="195"/>
      <c r="I7" s="195"/>
      <c r="J7" s="196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9.75" customHeight="1">
      <c r="A8" s="199"/>
      <c r="B8" s="199"/>
      <c r="C8" s="199"/>
      <c r="D8" s="199"/>
      <c r="E8" s="199"/>
      <c r="F8" s="65" t="s">
        <v>29</v>
      </c>
      <c r="G8" s="66" t="s">
        <v>30</v>
      </c>
      <c r="H8" s="67" t="s">
        <v>31</v>
      </c>
      <c r="I8" s="68" t="s">
        <v>32</v>
      </c>
      <c r="J8" s="69" t="s">
        <v>33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9.75" customHeight="1">
      <c r="A9" s="200"/>
      <c r="B9" s="200"/>
      <c r="C9" s="200"/>
      <c r="D9" s="200"/>
      <c r="E9" s="199"/>
      <c r="F9" s="99">
        <v>1</v>
      </c>
      <c r="G9" s="99">
        <v>1</v>
      </c>
      <c r="H9" s="99">
        <v>1</v>
      </c>
      <c r="I9" s="99">
        <v>1</v>
      </c>
      <c r="J9" s="99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9.75" customHeight="1">
      <c r="A10" s="122">
        <v>1</v>
      </c>
      <c r="B10" s="107" t="s">
        <v>39</v>
      </c>
      <c r="C10" s="108">
        <v>23110187</v>
      </c>
      <c r="D10" s="109" t="s">
        <v>234</v>
      </c>
      <c r="E10" s="131">
        <f t="shared" ref="E10:E80" si="0">F10+G10+H10+I10+J10</f>
        <v>5</v>
      </c>
      <c r="F10" s="132">
        <v>1</v>
      </c>
      <c r="G10" s="132">
        <v>1</v>
      </c>
      <c r="H10" s="132">
        <v>1</v>
      </c>
      <c r="I10" s="132">
        <v>1</v>
      </c>
      <c r="J10" s="132">
        <v>1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9.75" customHeight="1">
      <c r="A11" s="122">
        <v>2</v>
      </c>
      <c r="B11" s="107" t="s">
        <v>41</v>
      </c>
      <c r="C11" s="108" t="s">
        <v>235</v>
      </c>
      <c r="D11" s="109" t="s">
        <v>234</v>
      </c>
      <c r="E11" s="131">
        <f t="shared" si="0"/>
        <v>3</v>
      </c>
      <c r="F11" s="132">
        <v>1</v>
      </c>
      <c r="G11" s="132">
        <v>1</v>
      </c>
      <c r="H11" s="132">
        <v>0</v>
      </c>
      <c r="I11" s="132">
        <v>0</v>
      </c>
      <c r="J11" s="132">
        <v>1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9.75" customHeight="1">
      <c r="A12" s="122">
        <v>3</v>
      </c>
      <c r="B12" s="107" t="s">
        <v>42</v>
      </c>
      <c r="C12" s="108" t="s">
        <v>236</v>
      </c>
      <c r="D12" s="109" t="s">
        <v>234</v>
      </c>
      <c r="E12" s="131">
        <f t="shared" si="0"/>
        <v>3</v>
      </c>
      <c r="F12" s="132">
        <v>1</v>
      </c>
      <c r="G12" s="132">
        <v>1</v>
      </c>
      <c r="H12" s="132">
        <v>0</v>
      </c>
      <c r="I12" s="132">
        <v>0</v>
      </c>
      <c r="J12" s="132">
        <v>1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9.75" customHeight="1">
      <c r="A13" s="122">
        <v>4</v>
      </c>
      <c r="B13" s="107" t="s">
        <v>43</v>
      </c>
      <c r="C13" s="108" t="s">
        <v>237</v>
      </c>
      <c r="D13" s="109" t="s">
        <v>234</v>
      </c>
      <c r="E13" s="131">
        <f t="shared" si="0"/>
        <v>4</v>
      </c>
      <c r="F13" s="132">
        <v>1</v>
      </c>
      <c r="G13" s="132">
        <v>1</v>
      </c>
      <c r="H13" s="132">
        <v>0</v>
      </c>
      <c r="I13" s="132">
        <v>1</v>
      </c>
      <c r="J13" s="132">
        <v>1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9.75" customHeight="1">
      <c r="A14" s="122">
        <v>5</v>
      </c>
      <c r="B14" s="107" t="s">
        <v>44</v>
      </c>
      <c r="C14" s="108" t="s">
        <v>238</v>
      </c>
      <c r="D14" s="109" t="s">
        <v>234</v>
      </c>
      <c r="E14" s="131">
        <f t="shared" si="0"/>
        <v>5</v>
      </c>
      <c r="F14" s="132">
        <v>1</v>
      </c>
      <c r="G14" s="132">
        <v>1</v>
      </c>
      <c r="H14" s="132">
        <v>1</v>
      </c>
      <c r="I14" s="132">
        <v>1</v>
      </c>
      <c r="J14" s="132">
        <v>1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9.75" customHeight="1">
      <c r="A15" s="122">
        <v>6</v>
      </c>
      <c r="B15" s="107" t="s">
        <v>45</v>
      </c>
      <c r="C15" s="108" t="s">
        <v>239</v>
      </c>
      <c r="D15" s="109" t="s">
        <v>234</v>
      </c>
      <c r="E15" s="131">
        <f t="shared" si="0"/>
        <v>2</v>
      </c>
      <c r="F15" s="132">
        <v>0</v>
      </c>
      <c r="G15" s="132">
        <v>1</v>
      </c>
      <c r="H15" s="132">
        <v>0</v>
      </c>
      <c r="I15" s="132">
        <v>0</v>
      </c>
      <c r="J15" s="132">
        <v>1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9.75" customHeight="1">
      <c r="A16" s="122">
        <v>7</v>
      </c>
      <c r="B16" s="107" t="s">
        <v>46</v>
      </c>
      <c r="C16" s="108" t="s">
        <v>240</v>
      </c>
      <c r="D16" s="109" t="s">
        <v>234</v>
      </c>
      <c r="E16" s="131">
        <f t="shared" si="0"/>
        <v>3</v>
      </c>
      <c r="F16" s="132">
        <v>1</v>
      </c>
      <c r="G16" s="132">
        <v>1</v>
      </c>
      <c r="H16" s="132">
        <v>0</v>
      </c>
      <c r="I16" s="132">
        <v>0</v>
      </c>
      <c r="J16" s="132">
        <v>1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9.75" customHeight="1">
      <c r="A17" s="122">
        <v>8</v>
      </c>
      <c r="B17" s="107" t="s">
        <v>47</v>
      </c>
      <c r="C17" s="108" t="s">
        <v>241</v>
      </c>
      <c r="D17" s="109" t="s">
        <v>234</v>
      </c>
      <c r="E17" s="131">
        <f t="shared" si="0"/>
        <v>4</v>
      </c>
      <c r="F17" s="132">
        <v>1</v>
      </c>
      <c r="G17" s="132">
        <v>1</v>
      </c>
      <c r="H17" s="132">
        <v>0</v>
      </c>
      <c r="I17" s="132">
        <v>1</v>
      </c>
      <c r="J17" s="132">
        <v>1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9.75" customHeight="1">
      <c r="A18" s="122">
        <v>9</v>
      </c>
      <c r="B18" s="107" t="s">
        <v>48</v>
      </c>
      <c r="C18" s="108" t="s">
        <v>242</v>
      </c>
      <c r="D18" s="109" t="s">
        <v>234</v>
      </c>
      <c r="E18" s="131">
        <f t="shared" si="0"/>
        <v>3</v>
      </c>
      <c r="F18" s="132">
        <v>1</v>
      </c>
      <c r="G18" s="132">
        <v>1</v>
      </c>
      <c r="H18" s="132">
        <v>0</v>
      </c>
      <c r="I18" s="132">
        <v>0</v>
      </c>
      <c r="J18" s="132">
        <v>1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9.75" customHeight="1">
      <c r="A19" s="122">
        <v>10</v>
      </c>
      <c r="B19" s="107" t="s">
        <v>49</v>
      </c>
      <c r="C19" s="108" t="s">
        <v>243</v>
      </c>
      <c r="D19" s="109" t="s">
        <v>234</v>
      </c>
      <c r="E19" s="131">
        <f t="shared" si="0"/>
        <v>5</v>
      </c>
      <c r="F19" s="132">
        <v>1</v>
      </c>
      <c r="G19" s="132">
        <v>1</v>
      </c>
      <c r="H19" s="132">
        <v>1</v>
      </c>
      <c r="I19" s="132">
        <v>1</v>
      </c>
      <c r="J19" s="132">
        <v>1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9.75" customHeight="1">
      <c r="A20" s="122">
        <v>11</v>
      </c>
      <c r="B20" s="107" t="s">
        <v>50</v>
      </c>
      <c r="C20" s="108" t="s">
        <v>244</v>
      </c>
      <c r="D20" s="109" t="s">
        <v>234</v>
      </c>
      <c r="E20" s="131">
        <f t="shared" si="0"/>
        <v>5</v>
      </c>
      <c r="F20" s="132">
        <v>1</v>
      </c>
      <c r="G20" s="132">
        <v>1</v>
      </c>
      <c r="H20" s="132">
        <v>1</v>
      </c>
      <c r="I20" s="132">
        <v>1</v>
      </c>
      <c r="J20" s="132">
        <v>1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9.75" customHeight="1">
      <c r="A21" s="122">
        <v>12</v>
      </c>
      <c r="B21" s="107" t="s">
        <v>51</v>
      </c>
      <c r="C21" s="108" t="s">
        <v>245</v>
      </c>
      <c r="D21" s="109" t="s">
        <v>234</v>
      </c>
      <c r="E21" s="131">
        <f t="shared" si="0"/>
        <v>5</v>
      </c>
      <c r="F21" s="132">
        <v>1</v>
      </c>
      <c r="G21" s="132">
        <v>1</v>
      </c>
      <c r="H21" s="132">
        <v>1</v>
      </c>
      <c r="I21" s="132">
        <v>1</v>
      </c>
      <c r="J21" s="132">
        <v>1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9.75" customHeight="1">
      <c r="A22" s="122">
        <v>13</v>
      </c>
      <c r="B22" s="107" t="s">
        <v>52</v>
      </c>
      <c r="C22" s="108" t="s">
        <v>246</v>
      </c>
      <c r="D22" s="109" t="s">
        <v>234</v>
      </c>
      <c r="E22" s="131">
        <f t="shared" si="0"/>
        <v>5</v>
      </c>
      <c r="F22" s="132">
        <v>1</v>
      </c>
      <c r="G22" s="132">
        <v>1</v>
      </c>
      <c r="H22" s="132">
        <v>1</v>
      </c>
      <c r="I22" s="132">
        <v>1</v>
      </c>
      <c r="J22" s="132">
        <v>1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9.75" customHeight="1">
      <c r="A23" s="122">
        <v>14</v>
      </c>
      <c r="B23" s="107" t="s">
        <v>53</v>
      </c>
      <c r="C23" s="108" t="s">
        <v>247</v>
      </c>
      <c r="D23" s="109" t="s">
        <v>234</v>
      </c>
      <c r="E23" s="131">
        <f t="shared" si="0"/>
        <v>5</v>
      </c>
      <c r="F23" s="132">
        <v>1</v>
      </c>
      <c r="G23" s="132">
        <v>1</v>
      </c>
      <c r="H23" s="132">
        <v>1</v>
      </c>
      <c r="I23" s="132">
        <v>1</v>
      </c>
      <c r="J23" s="132">
        <v>1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9.75" customHeight="1">
      <c r="A24" s="122">
        <v>15</v>
      </c>
      <c r="B24" s="107" t="s">
        <v>54</v>
      </c>
      <c r="C24" s="108" t="s">
        <v>248</v>
      </c>
      <c r="D24" s="109" t="s">
        <v>234</v>
      </c>
      <c r="E24" s="131">
        <f t="shared" si="0"/>
        <v>4</v>
      </c>
      <c r="F24" s="132">
        <v>1</v>
      </c>
      <c r="G24" s="132">
        <v>1</v>
      </c>
      <c r="H24" s="132">
        <v>0</v>
      </c>
      <c r="I24" s="132">
        <v>1</v>
      </c>
      <c r="J24" s="132">
        <v>1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9.75" customHeight="1">
      <c r="A25" s="122">
        <v>16</v>
      </c>
      <c r="B25" s="107" t="s">
        <v>55</v>
      </c>
      <c r="C25" s="108" t="s">
        <v>249</v>
      </c>
      <c r="D25" s="109" t="s">
        <v>234</v>
      </c>
      <c r="E25" s="131">
        <f t="shared" si="0"/>
        <v>3</v>
      </c>
      <c r="F25" s="132">
        <v>1</v>
      </c>
      <c r="G25" s="132">
        <v>1</v>
      </c>
      <c r="H25" s="132">
        <v>0</v>
      </c>
      <c r="I25" s="132">
        <v>0</v>
      </c>
      <c r="J25" s="132">
        <v>1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9.75" customHeight="1">
      <c r="A26" s="122">
        <v>17</v>
      </c>
      <c r="B26" s="107" t="s">
        <v>56</v>
      </c>
      <c r="C26" s="108" t="s">
        <v>250</v>
      </c>
      <c r="D26" s="109" t="s">
        <v>234</v>
      </c>
      <c r="E26" s="131">
        <f t="shared" si="0"/>
        <v>4</v>
      </c>
      <c r="F26" s="132">
        <v>1</v>
      </c>
      <c r="G26" s="132">
        <v>1</v>
      </c>
      <c r="H26" s="132">
        <v>0</v>
      </c>
      <c r="I26" s="132">
        <v>1</v>
      </c>
      <c r="J26" s="132">
        <v>1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9.75" customHeight="1">
      <c r="A27" s="122">
        <v>18</v>
      </c>
      <c r="B27" s="107" t="s">
        <v>57</v>
      </c>
      <c r="C27" s="108" t="s">
        <v>251</v>
      </c>
      <c r="D27" s="109" t="s">
        <v>234</v>
      </c>
      <c r="E27" s="131">
        <f t="shared" si="0"/>
        <v>5</v>
      </c>
      <c r="F27" s="132">
        <v>1</v>
      </c>
      <c r="G27" s="132">
        <v>1</v>
      </c>
      <c r="H27" s="132">
        <v>1</v>
      </c>
      <c r="I27" s="132">
        <v>1</v>
      </c>
      <c r="J27" s="132">
        <v>1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9.75" customHeight="1">
      <c r="A28" s="122">
        <v>19</v>
      </c>
      <c r="B28" s="107" t="s">
        <v>58</v>
      </c>
      <c r="C28" s="108" t="s">
        <v>252</v>
      </c>
      <c r="D28" s="109" t="s">
        <v>234</v>
      </c>
      <c r="E28" s="131">
        <f t="shared" si="0"/>
        <v>5</v>
      </c>
      <c r="F28" s="132">
        <v>1</v>
      </c>
      <c r="G28" s="132">
        <v>1</v>
      </c>
      <c r="H28" s="132">
        <v>1</v>
      </c>
      <c r="I28" s="132">
        <v>1</v>
      </c>
      <c r="J28" s="132">
        <v>1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9.75" customHeight="1">
      <c r="A29" s="122">
        <v>20</v>
      </c>
      <c r="B29" s="107" t="s">
        <v>59</v>
      </c>
      <c r="C29" s="108" t="s">
        <v>253</v>
      </c>
      <c r="D29" s="109" t="s">
        <v>234</v>
      </c>
      <c r="E29" s="131">
        <f t="shared" si="0"/>
        <v>3</v>
      </c>
      <c r="F29" s="132">
        <v>1</v>
      </c>
      <c r="G29" s="132">
        <v>1</v>
      </c>
      <c r="H29" s="132">
        <v>0</v>
      </c>
      <c r="I29" s="132">
        <v>0</v>
      </c>
      <c r="J29" s="132">
        <v>1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9.75" customHeight="1">
      <c r="A30" s="122">
        <v>21</v>
      </c>
      <c r="B30" s="107" t="s">
        <v>60</v>
      </c>
      <c r="C30" s="108" t="s">
        <v>254</v>
      </c>
      <c r="D30" s="109" t="s">
        <v>234</v>
      </c>
      <c r="E30" s="131">
        <f t="shared" si="0"/>
        <v>5</v>
      </c>
      <c r="F30" s="132">
        <v>1</v>
      </c>
      <c r="G30" s="132">
        <v>1</v>
      </c>
      <c r="H30" s="132">
        <v>1</v>
      </c>
      <c r="I30" s="132">
        <v>1</v>
      </c>
      <c r="J30" s="132">
        <v>1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9.75" customHeight="1">
      <c r="A31" s="122">
        <v>22</v>
      </c>
      <c r="B31" s="107" t="s">
        <v>61</v>
      </c>
      <c r="C31" s="108" t="s">
        <v>255</v>
      </c>
      <c r="D31" s="109" t="s">
        <v>234</v>
      </c>
      <c r="E31" s="131">
        <f t="shared" si="0"/>
        <v>5</v>
      </c>
      <c r="F31" s="132">
        <v>1</v>
      </c>
      <c r="G31" s="132">
        <v>1</v>
      </c>
      <c r="H31" s="132">
        <v>1</v>
      </c>
      <c r="I31" s="132">
        <v>1</v>
      </c>
      <c r="J31" s="132">
        <v>1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9.75" customHeight="1">
      <c r="A32" s="122">
        <v>23</v>
      </c>
      <c r="B32" s="107" t="s">
        <v>62</v>
      </c>
      <c r="C32" s="108" t="s">
        <v>256</v>
      </c>
      <c r="D32" s="109" t="s">
        <v>234</v>
      </c>
      <c r="E32" s="131">
        <f t="shared" si="0"/>
        <v>3</v>
      </c>
      <c r="F32" s="132">
        <v>1</v>
      </c>
      <c r="G32" s="132">
        <v>1</v>
      </c>
      <c r="H32" s="132">
        <v>0</v>
      </c>
      <c r="I32" s="132">
        <v>0</v>
      </c>
      <c r="J32" s="132">
        <v>1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9.75" customHeight="1">
      <c r="A33" s="122">
        <v>24</v>
      </c>
      <c r="B33" s="107" t="s">
        <v>63</v>
      </c>
      <c r="C33" s="108" t="s">
        <v>257</v>
      </c>
      <c r="D33" s="109" t="s">
        <v>234</v>
      </c>
      <c r="E33" s="131">
        <f t="shared" si="0"/>
        <v>3</v>
      </c>
      <c r="F33" s="132">
        <v>1</v>
      </c>
      <c r="G33" s="132">
        <v>1</v>
      </c>
      <c r="H33" s="132">
        <v>0</v>
      </c>
      <c r="I33" s="132">
        <v>0</v>
      </c>
      <c r="J33" s="132">
        <v>1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9.75" customHeight="1">
      <c r="A34" s="122">
        <v>25</v>
      </c>
      <c r="B34" s="107" t="s">
        <v>64</v>
      </c>
      <c r="C34" s="108" t="s">
        <v>258</v>
      </c>
      <c r="D34" s="109" t="s">
        <v>234</v>
      </c>
      <c r="E34" s="131">
        <f t="shared" si="0"/>
        <v>5</v>
      </c>
      <c r="F34" s="132">
        <v>1</v>
      </c>
      <c r="G34" s="132">
        <v>1</v>
      </c>
      <c r="H34" s="132">
        <v>1</v>
      </c>
      <c r="I34" s="132">
        <v>1</v>
      </c>
      <c r="J34" s="132">
        <v>1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9.75" customHeight="1">
      <c r="A35" s="122">
        <v>26</v>
      </c>
      <c r="B35" s="107" t="s">
        <v>65</v>
      </c>
      <c r="C35" s="108" t="s">
        <v>259</v>
      </c>
      <c r="D35" s="109" t="s">
        <v>234</v>
      </c>
      <c r="E35" s="131">
        <f t="shared" si="0"/>
        <v>5</v>
      </c>
      <c r="F35" s="132">
        <v>1</v>
      </c>
      <c r="G35" s="132">
        <v>1</v>
      </c>
      <c r="H35" s="132">
        <v>1</v>
      </c>
      <c r="I35" s="132">
        <v>1</v>
      </c>
      <c r="J35" s="132">
        <v>1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9.75" customHeight="1">
      <c r="A36" s="122">
        <v>27</v>
      </c>
      <c r="B36" s="107" t="s">
        <v>66</v>
      </c>
      <c r="C36" s="108" t="s">
        <v>260</v>
      </c>
      <c r="D36" s="109" t="s">
        <v>234</v>
      </c>
      <c r="E36" s="131">
        <f t="shared" si="0"/>
        <v>5</v>
      </c>
      <c r="F36" s="132">
        <v>1</v>
      </c>
      <c r="G36" s="132">
        <v>1</v>
      </c>
      <c r="H36" s="132">
        <v>1</v>
      </c>
      <c r="I36" s="132">
        <v>1</v>
      </c>
      <c r="J36" s="132">
        <v>1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9.75" customHeight="1">
      <c r="A37" s="122">
        <v>28</v>
      </c>
      <c r="B37" s="107" t="s">
        <v>67</v>
      </c>
      <c r="C37" s="108" t="s">
        <v>261</v>
      </c>
      <c r="D37" s="109" t="s">
        <v>234</v>
      </c>
      <c r="E37" s="131">
        <f t="shared" si="0"/>
        <v>4</v>
      </c>
      <c r="F37" s="132">
        <v>1</v>
      </c>
      <c r="G37" s="132">
        <v>1</v>
      </c>
      <c r="H37" s="132">
        <v>0</v>
      </c>
      <c r="I37" s="132">
        <v>1</v>
      </c>
      <c r="J37" s="132">
        <v>1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9.75" customHeight="1">
      <c r="A38" s="122">
        <v>29</v>
      </c>
      <c r="B38" s="107" t="s">
        <v>68</v>
      </c>
      <c r="C38" s="108" t="s">
        <v>262</v>
      </c>
      <c r="D38" s="109" t="s">
        <v>234</v>
      </c>
      <c r="E38" s="131">
        <f t="shared" si="0"/>
        <v>5</v>
      </c>
      <c r="F38" s="132">
        <v>1</v>
      </c>
      <c r="G38" s="132">
        <v>1</v>
      </c>
      <c r="H38" s="132">
        <v>1</v>
      </c>
      <c r="I38" s="132">
        <v>1</v>
      </c>
      <c r="J38" s="132">
        <v>1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9.75" customHeight="1">
      <c r="A39" s="122">
        <v>30</v>
      </c>
      <c r="B39" s="107" t="s">
        <v>69</v>
      </c>
      <c r="C39" s="108" t="s">
        <v>263</v>
      </c>
      <c r="D39" s="109" t="s">
        <v>234</v>
      </c>
      <c r="E39" s="131">
        <f t="shared" si="0"/>
        <v>5</v>
      </c>
      <c r="F39" s="132">
        <v>1</v>
      </c>
      <c r="G39" s="132">
        <v>1</v>
      </c>
      <c r="H39" s="132">
        <v>1</v>
      </c>
      <c r="I39" s="132">
        <v>1</v>
      </c>
      <c r="J39" s="132">
        <v>1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9.75" customHeight="1">
      <c r="A40" s="122">
        <v>31</v>
      </c>
      <c r="B40" s="107" t="s">
        <v>70</v>
      </c>
      <c r="C40" s="108" t="s">
        <v>264</v>
      </c>
      <c r="D40" s="109" t="s">
        <v>234</v>
      </c>
      <c r="E40" s="131">
        <f t="shared" si="0"/>
        <v>4</v>
      </c>
      <c r="F40" s="132">
        <v>1</v>
      </c>
      <c r="G40" s="132">
        <v>1</v>
      </c>
      <c r="H40" s="132">
        <v>0</v>
      </c>
      <c r="I40" s="132">
        <v>1</v>
      </c>
      <c r="J40" s="132">
        <v>1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9.75" customHeight="1">
      <c r="A41" s="122">
        <v>32</v>
      </c>
      <c r="B41" s="107" t="s">
        <v>71</v>
      </c>
      <c r="C41" s="108" t="s">
        <v>265</v>
      </c>
      <c r="D41" s="109" t="s">
        <v>234</v>
      </c>
      <c r="E41" s="131">
        <f t="shared" si="0"/>
        <v>0</v>
      </c>
      <c r="F41" s="132"/>
      <c r="G41" s="132"/>
      <c r="H41" s="132"/>
      <c r="I41" s="132"/>
      <c r="J41" s="132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9.75" customHeight="1">
      <c r="A42" s="122">
        <v>33</v>
      </c>
      <c r="B42" s="107" t="s">
        <v>72</v>
      </c>
      <c r="C42" s="108" t="s">
        <v>266</v>
      </c>
      <c r="D42" s="109" t="s">
        <v>234</v>
      </c>
      <c r="E42" s="131">
        <f t="shared" si="0"/>
        <v>3</v>
      </c>
      <c r="F42" s="132">
        <v>1</v>
      </c>
      <c r="G42" s="132">
        <v>1</v>
      </c>
      <c r="H42" s="132">
        <v>0</v>
      </c>
      <c r="I42" s="132">
        <v>0</v>
      </c>
      <c r="J42" s="132">
        <v>1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9.75" customHeight="1">
      <c r="A43" s="122">
        <v>34</v>
      </c>
      <c r="B43" s="107" t="s">
        <v>73</v>
      </c>
      <c r="C43" s="108" t="s">
        <v>267</v>
      </c>
      <c r="D43" s="109" t="s">
        <v>234</v>
      </c>
      <c r="E43" s="131">
        <f t="shared" si="0"/>
        <v>5</v>
      </c>
      <c r="F43" s="132">
        <v>1</v>
      </c>
      <c r="G43" s="132">
        <v>1</v>
      </c>
      <c r="H43" s="132">
        <v>1</v>
      </c>
      <c r="I43" s="132">
        <v>1</v>
      </c>
      <c r="J43" s="132">
        <v>1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9.75" customHeight="1">
      <c r="A44" s="122">
        <v>35</v>
      </c>
      <c r="B44" s="107" t="s">
        <v>74</v>
      </c>
      <c r="C44" s="108" t="s">
        <v>268</v>
      </c>
      <c r="D44" s="109" t="s">
        <v>234</v>
      </c>
      <c r="E44" s="131">
        <f t="shared" si="0"/>
        <v>5</v>
      </c>
      <c r="F44" s="132">
        <v>1</v>
      </c>
      <c r="G44" s="132">
        <v>1</v>
      </c>
      <c r="H44" s="132">
        <v>1</v>
      </c>
      <c r="I44" s="132">
        <v>1</v>
      </c>
      <c r="J44" s="132">
        <v>1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9.75" customHeight="1">
      <c r="A45" s="122">
        <v>36</v>
      </c>
      <c r="B45" s="107" t="s">
        <v>75</v>
      </c>
      <c r="C45" s="108" t="s">
        <v>269</v>
      </c>
      <c r="D45" s="109" t="s">
        <v>234</v>
      </c>
      <c r="E45" s="131">
        <f t="shared" si="0"/>
        <v>2</v>
      </c>
      <c r="F45" s="132">
        <v>1</v>
      </c>
      <c r="G45" s="132">
        <v>0</v>
      </c>
      <c r="H45" s="132">
        <v>0</v>
      </c>
      <c r="I45" s="132">
        <v>0</v>
      </c>
      <c r="J45" s="132">
        <v>1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9.75" customHeight="1">
      <c r="A46" s="122">
        <v>37</v>
      </c>
      <c r="B46" s="107" t="s">
        <v>76</v>
      </c>
      <c r="C46" s="108" t="s">
        <v>270</v>
      </c>
      <c r="D46" s="109" t="s">
        <v>234</v>
      </c>
      <c r="E46" s="131">
        <f t="shared" si="0"/>
        <v>3</v>
      </c>
      <c r="F46" s="132">
        <v>1</v>
      </c>
      <c r="G46" s="132">
        <v>1</v>
      </c>
      <c r="H46" s="132">
        <v>0</v>
      </c>
      <c r="I46" s="132">
        <v>0</v>
      </c>
      <c r="J46" s="132">
        <v>1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9.75" customHeight="1">
      <c r="A47" s="122">
        <v>38</v>
      </c>
      <c r="B47" s="107" t="s">
        <v>77</v>
      </c>
      <c r="C47" s="108" t="s">
        <v>271</v>
      </c>
      <c r="D47" s="109" t="s">
        <v>234</v>
      </c>
      <c r="E47" s="131">
        <f t="shared" si="0"/>
        <v>5</v>
      </c>
      <c r="F47" s="132">
        <v>1</v>
      </c>
      <c r="G47" s="132">
        <v>1</v>
      </c>
      <c r="H47" s="132">
        <v>1</v>
      </c>
      <c r="I47" s="132">
        <v>1</v>
      </c>
      <c r="J47" s="132">
        <v>1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9.75" customHeight="1">
      <c r="A48" s="122">
        <v>39</v>
      </c>
      <c r="B48" s="107" t="s">
        <v>78</v>
      </c>
      <c r="C48" s="108" t="s">
        <v>272</v>
      </c>
      <c r="D48" s="109" t="s">
        <v>234</v>
      </c>
      <c r="E48" s="131">
        <f t="shared" si="0"/>
        <v>5</v>
      </c>
      <c r="F48" s="132">
        <v>1</v>
      </c>
      <c r="G48" s="132">
        <v>1</v>
      </c>
      <c r="H48" s="132">
        <v>1</v>
      </c>
      <c r="I48" s="132">
        <v>1</v>
      </c>
      <c r="J48" s="132">
        <v>1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9.75" customHeight="1">
      <c r="A49" s="122">
        <v>40</v>
      </c>
      <c r="B49" s="107" t="s">
        <v>79</v>
      </c>
      <c r="C49" s="108" t="s">
        <v>273</v>
      </c>
      <c r="D49" s="109" t="s">
        <v>234</v>
      </c>
      <c r="E49" s="131">
        <f t="shared" si="0"/>
        <v>5</v>
      </c>
      <c r="F49" s="132">
        <v>1</v>
      </c>
      <c r="G49" s="132">
        <v>1</v>
      </c>
      <c r="H49" s="132">
        <v>1</v>
      </c>
      <c r="I49" s="132">
        <v>1</v>
      </c>
      <c r="J49" s="132">
        <v>1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9.75" customHeight="1">
      <c r="A50" s="122">
        <v>41</v>
      </c>
      <c r="B50" s="107" t="s">
        <v>80</v>
      </c>
      <c r="C50" s="108" t="s">
        <v>274</v>
      </c>
      <c r="D50" s="109" t="s">
        <v>234</v>
      </c>
      <c r="E50" s="131">
        <f t="shared" si="0"/>
        <v>5</v>
      </c>
      <c r="F50" s="132">
        <v>1</v>
      </c>
      <c r="G50" s="132">
        <v>1</v>
      </c>
      <c r="H50" s="132">
        <v>1</v>
      </c>
      <c r="I50" s="132">
        <v>1</v>
      </c>
      <c r="J50" s="132">
        <v>1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9.75" customHeight="1">
      <c r="A51" s="122">
        <v>42</v>
      </c>
      <c r="B51" s="107" t="s">
        <v>81</v>
      </c>
      <c r="C51" s="108" t="s">
        <v>275</v>
      </c>
      <c r="D51" s="109" t="s">
        <v>234</v>
      </c>
      <c r="E51" s="131">
        <f t="shared" si="0"/>
        <v>4</v>
      </c>
      <c r="F51" s="132">
        <v>1</v>
      </c>
      <c r="G51" s="132">
        <v>1</v>
      </c>
      <c r="H51" s="132">
        <v>0</v>
      </c>
      <c r="I51" s="132">
        <v>1</v>
      </c>
      <c r="J51" s="132">
        <v>1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9.75" customHeight="1">
      <c r="A52" s="122">
        <v>43</v>
      </c>
      <c r="B52" s="107" t="s">
        <v>82</v>
      </c>
      <c r="C52" s="108" t="s">
        <v>276</v>
      </c>
      <c r="D52" s="109" t="s">
        <v>234</v>
      </c>
      <c r="E52" s="131">
        <f t="shared" si="0"/>
        <v>3</v>
      </c>
      <c r="F52" s="132">
        <v>1</v>
      </c>
      <c r="G52" s="132">
        <v>1</v>
      </c>
      <c r="H52" s="132">
        <v>0</v>
      </c>
      <c r="I52" s="132">
        <v>0</v>
      </c>
      <c r="J52" s="132">
        <v>1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9.75" customHeight="1">
      <c r="A53" s="122">
        <v>44</v>
      </c>
      <c r="B53" s="107" t="s">
        <v>83</v>
      </c>
      <c r="C53" s="108" t="s">
        <v>277</v>
      </c>
      <c r="D53" s="109" t="s">
        <v>234</v>
      </c>
      <c r="E53" s="131">
        <f t="shared" si="0"/>
        <v>3</v>
      </c>
      <c r="F53" s="132">
        <v>1</v>
      </c>
      <c r="G53" s="132">
        <v>1</v>
      </c>
      <c r="H53" s="132">
        <v>0</v>
      </c>
      <c r="I53" s="132">
        <v>0</v>
      </c>
      <c r="J53" s="132">
        <v>1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9.75" customHeight="1">
      <c r="A54" s="122">
        <v>45</v>
      </c>
      <c r="B54" s="107" t="s">
        <v>84</v>
      </c>
      <c r="C54" s="108" t="s">
        <v>278</v>
      </c>
      <c r="D54" s="109" t="s">
        <v>234</v>
      </c>
      <c r="E54" s="131">
        <f t="shared" si="0"/>
        <v>3</v>
      </c>
      <c r="F54" s="132">
        <v>1</v>
      </c>
      <c r="G54" s="132">
        <v>1</v>
      </c>
      <c r="H54" s="132">
        <v>0</v>
      </c>
      <c r="I54" s="132">
        <v>0</v>
      </c>
      <c r="J54" s="132">
        <v>1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9.75" customHeight="1">
      <c r="A55" s="122">
        <v>46</v>
      </c>
      <c r="B55" s="107" t="s">
        <v>85</v>
      </c>
      <c r="C55" s="108" t="s">
        <v>279</v>
      </c>
      <c r="D55" s="109" t="s">
        <v>234</v>
      </c>
      <c r="E55" s="131">
        <f t="shared" si="0"/>
        <v>1</v>
      </c>
      <c r="F55" s="132">
        <v>0</v>
      </c>
      <c r="G55" s="132">
        <v>0</v>
      </c>
      <c r="H55" s="132">
        <v>1</v>
      </c>
      <c r="I55" s="132">
        <v>0</v>
      </c>
      <c r="J55" s="132">
        <v>0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9.75" customHeight="1">
      <c r="A56" s="122">
        <v>47</v>
      </c>
      <c r="B56" s="107" t="s">
        <v>86</v>
      </c>
      <c r="C56" s="108" t="s">
        <v>280</v>
      </c>
      <c r="D56" s="109" t="s">
        <v>234</v>
      </c>
      <c r="E56" s="131">
        <f t="shared" si="0"/>
        <v>3</v>
      </c>
      <c r="F56" s="132">
        <v>1</v>
      </c>
      <c r="G56" s="132">
        <v>1</v>
      </c>
      <c r="H56" s="132">
        <v>0</v>
      </c>
      <c r="I56" s="132">
        <v>0</v>
      </c>
      <c r="J56" s="132">
        <v>1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9.75" customHeight="1">
      <c r="A57" s="122">
        <v>48</v>
      </c>
      <c r="B57" s="107" t="s">
        <v>87</v>
      </c>
      <c r="C57" s="108" t="s">
        <v>281</v>
      </c>
      <c r="D57" s="109" t="s">
        <v>234</v>
      </c>
      <c r="E57" s="131">
        <f t="shared" si="0"/>
        <v>3</v>
      </c>
      <c r="F57" s="132">
        <v>1</v>
      </c>
      <c r="G57" s="132">
        <v>1</v>
      </c>
      <c r="H57" s="132">
        <v>0</v>
      </c>
      <c r="I57" s="132">
        <v>0</v>
      </c>
      <c r="J57" s="132">
        <v>1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9.75" customHeight="1">
      <c r="A58" s="122">
        <v>49</v>
      </c>
      <c r="B58" s="107" t="s">
        <v>88</v>
      </c>
      <c r="C58" s="108" t="s">
        <v>282</v>
      </c>
      <c r="D58" s="109" t="s">
        <v>234</v>
      </c>
      <c r="E58" s="131">
        <f t="shared" si="0"/>
        <v>5</v>
      </c>
      <c r="F58" s="132">
        <v>1</v>
      </c>
      <c r="G58" s="132">
        <v>1</v>
      </c>
      <c r="H58" s="132">
        <v>1</v>
      </c>
      <c r="I58" s="132">
        <v>1</v>
      </c>
      <c r="J58" s="132">
        <v>1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9.75" customHeight="1">
      <c r="A59" s="122">
        <v>50</v>
      </c>
      <c r="B59" s="107" t="s">
        <v>283</v>
      </c>
      <c r="C59" s="108" t="s">
        <v>284</v>
      </c>
      <c r="D59" s="109" t="s">
        <v>234</v>
      </c>
      <c r="E59" s="131">
        <f t="shared" si="0"/>
        <v>2</v>
      </c>
      <c r="F59" s="132">
        <v>1</v>
      </c>
      <c r="G59" s="132">
        <v>0</v>
      </c>
      <c r="H59" s="132">
        <v>0</v>
      </c>
      <c r="I59" s="132">
        <v>1</v>
      </c>
      <c r="J59" s="132">
        <v>0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9.75" customHeight="1">
      <c r="A60" s="122">
        <v>51</v>
      </c>
      <c r="B60" s="107" t="s">
        <v>90</v>
      </c>
      <c r="C60" s="108" t="s">
        <v>285</v>
      </c>
      <c r="D60" s="109" t="s">
        <v>234</v>
      </c>
      <c r="E60" s="131">
        <f t="shared" si="0"/>
        <v>4</v>
      </c>
      <c r="F60" s="132">
        <v>1</v>
      </c>
      <c r="G60" s="132">
        <v>1</v>
      </c>
      <c r="H60" s="132">
        <v>0</v>
      </c>
      <c r="I60" s="132">
        <v>1</v>
      </c>
      <c r="J60" s="132">
        <v>1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9.75" customHeight="1">
      <c r="A61" s="122">
        <v>52</v>
      </c>
      <c r="B61" s="107" t="s">
        <v>91</v>
      </c>
      <c r="C61" s="108" t="s">
        <v>286</v>
      </c>
      <c r="D61" s="109" t="s">
        <v>234</v>
      </c>
      <c r="E61" s="131">
        <f t="shared" si="0"/>
        <v>4</v>
      </c>
      <c r="F61" s="132">
        <v>1</v>
      </c>
      <c r="G61" s="132">
        <v>1</v>
      </c>
      <c r="H61" s="132">
        <v>0</v>
      </c>
      <c r="I61" s="132">
        <v>1</v>
      </c>
      <c r="J61" s="132">
        <v>1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9.75" customHeight="1">
      <c r="A62" s="122">
        <v>53</v>
      </c>
      <c r="B62" s="107" t="s">
        <v>92</v>
      </c>
      <c r="C62" s="108" t="s">
        <v>287</v>
      </c>
      <c r="D62" s="109" t="s">
        <v>234</v>
      </c>
      <c r="E62" s="131">
        <f t="shared" si="0"/>
        <v>2</v>
      </c>
      <c r="F62" s="132">
        <v>1</v>
      </c>
      <c r="G62" s="132">
        <v>0</v>
      </c>
      <c r="H62" s="132">
        <v>0</v>
      </c>
      <c r="I62" s="132">
        <v>1</v>
      </c>
      <c r="J62" s="132">
        <v>0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9.75" customHeight="1">
      <c r="A63" s="122">
        <v>54</v>
      </c>
      <c r="B63" s="107" t="s">
        <v>93</v>
      </c>
      <c r="C63" s="108" t="s">
        <v>288</v>
      </c>
      <c r="D63" s="109" t="s">
        <v>234</v>
      </c>
      <c r="E63" s="131">
        <f t="shared" si="0"/>
        <v>5</v>
      </c>
      <c r="F63" s="132">
        <v>1</v>
      </c>
      <c r="G63" s="132">
        <v>1</v>
      </c>
      <c r="H63" s="132">
        <v>1</v>
      </c>
      <c r="I63" s="132">
        <v>1</v>
      </c>
      <c r="J63" s="132">
        <v>1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9.75" customHeight="1">
      <c r="A64" s="122">
        <v>55</v>
      </c>
      <c r="B64" s="107" t="s">
        <v>94</v>
      </c>
      <c r="C64" s="108" t="s">
        <v>289</v>
      </c>
      <c r="D64" s="109" t="s">
        <v>234</v>
      </c>
      <c r="E64" s="131">
        <f t="shared" si="0"/>
        <v>5</v>
      </c>
      <c r="F64" s="132">
        <v>1</v>
      </c>
      <c r="G64" s="132">
        <v>1</v>
      </c>
      <c r="H64" s="132">
        <v>1</v>
      </c>
      <c r="I64" s="132">
        <v>1</v>
      </c>
      <c r="J64" s="132">
        <v>1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9.75" customHeight="1">
      <c r="A65" s="122">
        <v>56</v>
      </c>
      <c r="B65" s="107" t="s">
        <v>95</v>
      </c>
      <c r="C65" s="108" t="s">
        <v>290</v>
      </c>
      <c r="D65" s="109" t="s">
        <v>234</v>
      </c>
      <c r="E65" s="131">
        <f t="shared" si="0"/>
        <v>4</v>
      </c>
      <c r="F65" s="132">
        <v>1</v>
      </c>
      <c r="G65" s="132">
        <v>0</v>
      </c>
      <c r="H65" s="132">
        <v>1</v>
      </c>
      <c r="I65" s="132">
        <v>1</v>
      </c>
      <c r="J65" s="132">
        <v>1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9.75" customHeight="1">
      <c r="A66" s="122">
        <v>57</v>
      </c>
      <c r="B66" s="107" t="s">
        <v>96</v>
      </c>
      <c r="C66" s="108" t="s">
        <v>291</v>
      </c>
      <c r="D66" s="109" t="s">
        <v>234</v>
      </c>
      <c r="E66" s="131">
        <f t="shared" si="0"/>
        <v>5</v>
      </c>
      <c r="F66" s="132">
        <v>1</v>
      </c>
      <c r="G66" s="132">
        <v>1</v>
      </c>
      <c r="H66" s="132">
        <v>1</v>
      </c>
      <c r="I66" s="132">
        <v>1</v>
      </c>
      <c r="J66" s="132">
        <v>1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9.75" customHeight="1">
      <c r="A67" s="122">
        <v>58</v>
      </c>
      <c r="B67" s="107" t="s">
        <v>97</v>
      </c>
      <c r="C67" s="108" t="s">
        <v>292</v>
      </c>
      <c r="D67" s="109" t="s">
        <v>234</v>
      </c>
      <c r="E67" s="131">
        <f t="shared" si="0"/>
        <v>5</v>
      </c>
      <c r="F67" s="132">
        <v>1</v>
      </c>
      <c r="G67" s="132">
        <v>1</v>
      </c>
      <c r="H67" s="132">
        <v>1</v>
      </c>
      <c r="I67" s="132">
        <v>1</v>
      </c>
      <c r="J67" s="132">
        <v>1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9.75" customHeight="1">
      <c r="A68" s="122">
        <v>59</v>
      </c>
      <c r="B68" s="107" t="s">
        <v>98</v>
      </c>
      <c r="C68" s="108" t="s">
        <v>293</v>
      </c>
      <c r="D68" s="109" t="s">
        <v>234</v>
      </c>
      <c r="E68" s="131">
        <f t="shared" si="0"/>
        <v>4</v>
      </c>
      <c r="F68" s="132">
        <v>1</v>
      </c>
      <c r="G68" s="132">
        <v>1</v>
      </c>
      <c r="H68" s="132">
        <v>0</v>
      </c>
      <c r="I68" s="132">
        <v>1</v>
      </c>
      <c r="J68" s="132">
        <v>1</v>
      </c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9.75" customHeight="1">
      <c r="A69" s="122">
        <v>60</v>
      </c>
      <c r="B69" s="107" t="s">
        <v>99</v>
      </c>
      <c r="C69" s="108" t="s">
        <v>294</v>
      </c>
      <c r="D69" s="109" t="s">
        <v>234</v>
      </c>
      <c r="E69" s="131">
        <f t="shared" si="0"/>
        <v>3</v>
      </c>
      <c r="F69" s="132">
        <v>1</v>
      </c>
      <c r="G69" s="132">
        <v>1</v>
      </c>
      <c r="H69" s="132">
        <v>0</v>
      </c>
      <c r="I69" s="132">
        <v>0</v>
      </c>
      <c r="J69" s="132">
        <v>1</v>
      </c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9.75" customHeight="1">
      <c r="A70" s="122">
        <v>61</v>
      </c>
      <c r="B70" s="107" t="s">
        <v>112</v>
      </c>
      <c r="C70" s="108" t="s">
        <v>295</v>
      </c>
      <c r="D70" s="109" t="s">
        <v>234</v>
      </c>
      <c r="E70" s="131">
        <f t="shared" si="0"/>
        <v>3</v>
      </c>
      <c r="F70" s="132">
        <v>1</v>
      </c>
      <c r="G70" s="132">
        <v>1</v>
      </c>
      <c r="H70" s="132">
        <v>0</v>
      </c>
      <c r="I70" s="132">
        <v>0</v>
      </c>
      <c r="J70" s="132">
        <v>1</v>
      </c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9.75" customHeight="1">
      <c r="A71" s="122">
        <v>62</v>
      </c>
      <c r="B71" s="107" t="s">
        <v>100</v>
      </c>
      <c r="C71" s="108" t="s">
        <v>296</v>
      </c>
      <c r="D71" s="109" t="s">
        <v>234</v>
      </c>
      <c r="E71" s="131">
        <f t="shared" si="0"/>
        <v>2</v>
      </c>
      <c r="F71" s="132">
        <v>1</v>
      </c>
      <c r="G71" s="132">
        <v>0</v>
      </c>
      <c r="H71" s="132">
        <v>0</v>
      </c>
      <c r="I71" s="132">
        <v>1</v>
      </c>
      <c r="J71" s="132">
        <v>0</v>
      </c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9.75" customHeight="1">
      <c r="A72" s="122">
        <v>63</v>
      </c>
      <c r="B72" s="107" t="s">
        <v>101</v>
      </c>
      <c r="C72" s="108" t="s">
        <v>297</v>
      </c>
      <c r="D72" s="109" t="s">
        <v>234</v>
      </c>
      <c r="E72" s="131">
        <f t="shared" si="0"/>
        <v>5</v>
      </c>
      <c r="F72" s="132">
        <v>1</v>
      </c>
      <c r="G72" s="132">
        <v>1</v>
      </c>
      <c r="H72" s="132">
        <v>1</v>
      </c>
      <c r="I72" s="132">
        <v>1</v>
      </c>
      <c r="J72" s="132">
        <v>1</v>
      </c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9.75" customHeight="1">
      <c r="A73" s="122">
        <v>64</v>
      </c>
      <c r="B73" s="107" t="s">
        <v>102</v>
      </c>
      <c r="C73" s="108" t="s">
        <v>298</v>
      </c>
      <c r="D73" s="109" t="s">
        <v>234</v>
      </c>
      <c r="E73" s="131">
        <f t="shared" si="0"/>
        <v>5</v>
      </c>
      <c r="F73" s="132">
        <v>1</v>
      </c>
      <c r="G73" s="132">
        <v>1</v>
      </c>
      <c r="H73" s="132">
        <v>1</v>
      </c>
      <c r="I73" s="132">
        <v>1</v>
      </c>
      <c r="J73" s="132">
        <v>1</v>
      </c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9.75" customHeight="1">
      <c r="A74" s="122">
        <v>65</v>
      </c>
      <c r="B74" s="107" t="s">
        <v>103</v>
      </c>
      <c r="C74" s="108" t="s">
        <v>299</v>
      </c>
      <c r="D74" s="109" t="s">
        <v>234</v>
      </c>
      <c r="E74" s="131">
        <f t="shared" si="0"/>
        <v>5</v>
      </c>
      <c r="F74" s="132">
        <v>1</v>
      </c>
      <c r="G74" s="132">
        <v>1</v>
      </c>
      <c r="H74" s="132">
        <v>1</v>
      </c>
      <c r="I74" s="132">
        <v>1</v>
      </c>
      <c r="J74" s="132">
        <v>1</v>
      </c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9.75" customHeight="1">
      <c r="A75" s="122">
        <v>66</v>
      </c>
      <c r="B75" s="107" t="s">
        <v>104</v>
      </c>
      <c r="C75" s="108" t="s">
        <v>300</v>
      </c>
      <c r="D75" s="109" t="s">
        <v>234</v>
      </c>
      <c r="E75" s="131">
        <f t="shared" si="0"/>
        <v>5</v>
      </c>
      <c r="F75" s="132">
        <v>1</v>
      </c>
      <c r="G75" s="132">
        <v>1</v>
      </c>
      <c r="H75" s="132">
        <v>1</v>
      </c>
      <c r="I75" s="132">
        <v>1</v>
      </c>
      <c r="J75" s="132">
        <v>1</v>
      </c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9.75" customHeight="1">
      <c r="A76" s="122">
        <v>67</v>
      </c>
      <c r="B76" s="107" t="s">
        <v>105</v>
      </c>
      <c r="C76" s="108" t="s">
        <v>301</v>
      </c>
      <c r="D76" s="109" t="s">
        <v>234</v>
      </c>
      <c r="E76" s="131">
        <f t="shared" si="0"/>
        <v>1</v>
      </c>
      <c r="F76" s="132">
        <v>1</v>
      </c>
      <c r="G76" s="132">
        <v>0</v>
      </c>
      <c r="H76" s="132">
        <v>0</v>
      </c>
      <c r="I76" s="132">
        <v>0</v>
      </c>
      <c r="J76" s="132">
        <v>0</v>
      </c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9.75" customHeight="1">
      <c r="A77" s="122">
        <v>68</v>
      </c>
      <c r="B77" s="107" t="s">
        <v>106</v>
      </c>
      <c r="C77" s="108" t="s">
        <v>302</v>
      </c>
      <c r="D77" s="109" t="s">
        <v>234</v>
      </c>
      <c r="E77" s="131">
        <f t="shared" si="0"/>
        <v>1</v>
      </c>
      <c r="F77" s="132">
        <v>1</v>
      </c>
      <c r="G77" s="132">
        <v>0</v>
      </c>
      <c r="H77" s="132">
        <v>0</v>
      </c>
      <c r="I77" s="132">
        <v>0</v>
      </c>
      <c r="J77" s="132">
        <v>0</v>
      </c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9.75" customHeight="1">
      <c r="A78" s="122">
        <v>69</v>
      </c>
      <c r="B78" s="107" t="s">
        <v>107</v>
      </c>
      <c r="C78" s="108" t="s">
        <v>303</v>
      </c>
      <c r="D78" s="109" t="s">
        <v>234</v>
      </c>
      <c r="E78" s="131">
        <f t="shared" si="0"/>
        <v>4</v>
      </c>
      <c r="F78" s="132">
        <v>1</v>
      </c>
      <c r="G78" s="132">
        <v>1</v>
      </c>
      <c r="H78" s="132">
        <v>0</v>
      </c>
      <c r="I78" s="132">
        <v>1</v>
      </c>
      <c r="J78" s="132">
        <v>1</v>
      </c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9.75" customHeight="1">
      <c r="A79" s="122">
        <v>70</v>
      </c>
      <c r="B79" s="107" t="s">
        <v>110</v>
      </c>
      <c r="C79" s="108" t="s">
        <v>304</v>
      </c>
      <c r="D79" s="109" t="s">
        <v>234</v>
      </c>
      <c r="E79" s="131">
        <f t="shared" si="0"/>
        <v>1</v>
      </c>
      <c r="F79" s="132">
        <v>1</v>
      </c>
      <c r="G79" s="132">
        <v>0</v>
      </c>
      <c r="H79" s="132">
        <v>0</v>
      </c>
      <c r="I79" s="132">
        <v>0</v>
      </c>
      <c r="J79" s="132">
        <v>0</v>
      </c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9.75" customHeight="1">
      <c r="A80" s="122">
        <v>71</v>
      </c>
      <c r="B80" s="107" t="s">
        <v>111</v>
      </c>
      <c r="C80" s="108" t="s">
        <v>305</v>
      </c>
      <c r="D80" s="109" t="s">
        <v>234</v>
      </c>
      <c r="E80" s="131">
        <f t="shared" si="0"/>
        <v>1</v>
      </c>
      <c r="F80" s="132">
        <v>1</v>
      </c>
      <c r="G80" s="132">
        <v>0</v>
      </c>
      <c r="H80" s="132">
        <v>0</v>
      </c>
      <c r="I80" s="132">
        <v>0</v>
      </c>
      <c r="J80" s="132">
        <v>0</v>
      </c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9.75" customHeight="1">
      <c r="A81" s="122">
        <v>72</v>
      </c>
      <c r="B81" s="194" t="s">
        <v>113</v>
      </c>
      <c r="C81" s="195"/>
      <c r="D81" s="195"/>
      <c r="E81" s="196"/>
      <c r="F81" s="83">
        <f t="shared" ref="F81:J81" si="1">COUNTIF(F10:F80,"&gt;=0.5")</f>
        <v>68</v>
      </c>
      <c r="G81" s="83">
        <f t="shared" si="1"/>
        <v>60</v>
      </c>
      <c r="H81" s="83">
        <f t="shared" si="1"/>
        <v>33</v>
      </c>
      <c r="I81" s="83">
        <f t="shared" si="1"/>
        <v>46</v>
      </c>
      <c r="J81" s="83">
        <f t="shared" si="1"/>
        <v>62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9.75" customHeight="1">
      <c r="A82" s="122">
        <v>73</v>
      </c>
      <c r="B82" s="194" t="s">
        <v>114</v>
      </c>
      <c r="C82" s="195"/>
      <c r="D82" s="195"/>
      <c r="E82" s="196"/>
      <c r="F82" s="83">
        <f t="shared" ref="F82:J82" si="2">(F81/71)*100</f>
        <v>95.774647887323937</v>
      </c>
      <c r="G82" s="83">
        <f t="shared" si="2"/>
        <v>84.507042253521121</v>
      </c>
      <c r="H82" s="83">
        <f t="shared" si="2"/>
        <v>46.478873239436616</v>
      </c>
      <c r="I82" s="83">
        <f t="shared" si="2"/>
        <v>64.788732394366207</v>
      </c>
      <c r="J82" s="83">
        <f t="shared" si="2"/>
        <v>87.323943661971825</v>
      </c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9.75" customHeight="1">
      <c r="A83" s="122">
        <v>74</v>
      </c>
      <c r="B83" s="194" t="s">
        <v>115</v>
      </c>
      <c r="C83" s="195"/>
      <c r="D83" s="195"/>
      <c r="E83" s="196"/>
      <c r="F83" s="84">
        <v>3</v>
      </c>
      <c r="G83" s="84">
        <v>3</v>
      </c>
      <c r="H83" s="84">
        <v>0</v>
      </c>
      <c r="I83" s="84">
        <v>1</v>
      </c>
      <c r="J83" s="84">
        <v>3</v>
      </c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9.75" customHeight="1">
      <c r="A84" s="133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9.75" customHeight="1">
      <c r="A85" s="133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9.75" customHeight="1">
      <c r="A86" s="133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9.75" customHeight="1">
      <c r="A87" s="133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9.75" customHeight="1">
      <c r="A88" s="133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9.75" customHeight="1">
      <c r="A89" s="133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9.75" customHeight="1">
      <c r="A90" s="133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9.75" customHeight="1">
      <c r="A91" s="133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9.75" customHeight="1">
      <c r="A92" s="133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9.75" customHeight="1">
      <c r="A93" s="133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9.75" customHeight="1">
      <c r="A94" s="133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" customHeight="1">
      <c r="A95" s="133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" customHeight="1">
      <c r="A96" s="133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9.75" customHeight="1">
      <c r="A97" s="133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9.75" customHeight="1">
      <c r="A98" s="133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9.75" customHeight="1">
      <c r="A99" s="133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9.75" customHeight="1">
      <c r="A100" s="124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9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9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9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9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9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9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9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9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9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9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9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9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9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9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9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9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9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9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9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9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9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9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9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9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9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9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9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9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9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9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9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9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9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9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9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9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9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9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9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9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9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9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9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9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9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9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9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9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9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9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9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9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9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9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9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9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9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9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9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9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9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9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9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9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9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9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9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9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9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9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9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9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9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9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9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9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9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9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9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9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9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9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9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9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9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9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9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9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9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9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9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9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9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9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9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9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9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9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9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9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9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9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9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9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9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9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9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9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9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9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9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9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9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9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9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9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9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9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9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9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9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9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9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9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9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9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9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9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9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9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9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9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9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9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9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9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9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9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9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9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9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9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9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9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9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9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9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9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9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9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9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9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9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9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9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9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9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9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9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9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9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9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9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9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9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9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9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9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9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9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9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9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9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9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9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9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9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9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9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9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9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9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9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9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9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9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9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9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9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9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9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9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9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9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9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9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9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9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9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9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9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9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9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9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9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9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9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9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9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9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9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9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9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9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9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9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9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9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9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9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9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9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9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9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9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9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9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9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9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9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9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9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9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9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9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9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9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9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9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9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9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9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9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9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9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9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9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9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9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9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9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9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9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9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9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9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9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9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9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9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9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9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9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9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9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9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9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9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9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9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9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9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9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9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9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9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9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9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9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9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9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9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9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9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9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9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9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9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9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9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9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9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9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9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9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9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9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9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9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9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9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9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9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9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9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9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9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9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9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9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9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9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9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9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9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9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9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9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9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9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9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9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9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9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9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9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9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9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9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9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9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9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9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9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9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9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9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9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9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9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9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9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9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9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9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9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9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9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9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9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9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9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9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9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9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9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9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9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9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9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9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9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9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9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9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9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9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9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9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9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9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9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9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9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9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9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9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9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9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9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9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9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9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9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9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9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9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9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9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9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9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9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9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9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9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9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9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9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9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9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9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9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9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9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9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9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9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9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9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9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9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9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9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9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9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9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9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9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9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9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9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9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9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9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9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9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9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9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9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9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9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9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9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9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9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9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9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9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9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9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9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9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9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9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9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9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9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9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9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9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9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9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9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9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9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9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9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9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9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9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9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9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9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9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9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9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9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9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9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9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9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9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9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9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9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9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9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9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9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9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9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9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9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9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9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9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9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9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9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9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9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9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9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9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9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9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9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9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9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9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9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9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9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9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9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9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9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9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9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9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9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9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9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9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9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9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9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9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9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9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9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9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9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9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9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9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9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9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9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9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9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9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9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9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9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9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9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9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9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9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9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9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9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9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9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9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9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9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9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9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9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9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9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9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9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9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9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9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9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9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9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9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9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9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9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9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9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9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9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9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9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9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9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9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9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9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9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9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9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9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9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9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9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9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9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9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9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9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9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9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9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9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9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9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9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9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9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9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9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9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9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9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9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9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9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9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9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9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9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9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9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9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9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9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9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9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9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9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9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9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9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9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9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9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9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9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9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9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9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9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9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9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9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9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9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9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9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9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9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9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9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9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9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9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9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9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9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9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9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9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9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9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9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9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9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9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9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9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9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9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9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9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9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9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9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9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9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9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9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9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9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9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9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9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9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9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9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9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9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9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9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9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9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9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9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9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9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9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9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9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9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9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9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9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9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9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9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9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9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9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9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9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9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9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9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9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9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9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9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9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9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9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9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9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9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9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9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9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9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9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9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9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9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9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9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9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9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9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9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9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9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9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9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9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9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9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9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9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9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9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9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9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9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9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9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9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9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9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9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9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9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9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9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9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9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9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9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9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9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9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9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9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9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9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9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9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9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9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9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9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9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9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9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9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9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9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9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9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9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9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9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9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9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9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9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9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9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9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9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9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9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9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9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9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9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9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9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9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9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9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9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9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9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9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9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9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9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9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9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9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9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9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9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9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9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9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9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9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9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9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9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9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9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9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9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9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9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9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9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9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9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9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9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9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9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9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9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9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9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9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9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9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9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9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9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9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9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9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9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9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9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9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9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9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9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9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9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9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9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9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9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9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9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9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9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9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9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9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9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9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9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9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9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9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9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9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9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9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9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9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9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9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9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9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9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9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9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9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9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9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9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9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9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9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9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9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9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9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9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9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17">
    <mergeCell ref="A7:A9"/>
    <mergeCell ref="B7:B9"/>
    <mergeCell ref="C7:C9"/>
    <mergeCell ref="D7:D9"/>
    <mergeCell ref="E7:E9"/>
    <mergeCell ref="F7:J7"/>
    <mergeCell ref="B81:E81"/>
    <mergeCell ref="B82:E82"/>
    <mergeCell ref="B83:E83"/>
    <mergeCell ref="F5:H5"/>
    <mergeCell ref="A2:B2"/>
    <mergeCell ref="F2:H2"/>
    <mergeCell ref="A3:B3"/>
    <mergeCell ref="F3:H3"/>
    <mergeCell ref="A4:B4"/>
    <mergeCell ref="F4:H4"/>
    <mergeCell ref="A5:B5"/>
  </mergeCells>
  <pageMargins left="1" right="1" top="1" bottom="1" header="0" footer="0"/>
  <pageSetup paperSize="9"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>
      <selection sqref="A1:B1"/>
    </sheetView>
  </sheetViews>
  <sheetFormatPr defaultColWidth="12.6640625" defaultRowHeight="15.75" customHeight="1"/>
  <cols>
    <col min="1" max="1" width="7.6640625" customWidth="1"/>
    <col min="2" max="2" width="25.33203125" customWidth="1"/>
    <col min="3" max="3" width="10.21875" customWidth="1"/>
    <col min="4" max="4" width="11.44140625" customWidth="1"/>
    <col min="5" max="5" width="15.77734375" customWidth="1"/>
    <col min="6" max="6" width="11.44140625" customWidth="1"/>
    <col min="7" max="7" width="16" customWidth="1"/>
    <col min="8" max="8" width="16.33203125" customWidth="1"/>
    <col min="9" max="9" width="12.88671875" customWidth="1"/>
    <col min="10" max="26" width="7.6640625" customWidth="1"/>
  </cols>
  <sheetData>
    <row r="1" spans="1:10" ht="14.25" customHeight="1">
      <c r="A1" s="229" t="s">
        <v>0</v>
      </c>
      <c r="B1" s="196"/>
      <c r="C1" s="134"/>
      <c r="D1" s="134"/>
      <c r="E1" s="135" t="s">
        <v>1</v>
      </c>
      <c r="F1" s="230" t="s">
        <v>2</v>
      </c>
      <c r="G1" s="196"/>
      <c r="H1" s="136"/>
      <c r="I1" s="137"/>
      <c r="J1" s="137"/>
    </row>
    <row r="2" spans="1:10" ht="14.25" customHeight="1">
      <c r="A2" s="229" t="s">
        <v>229</v>
      </c>
      <c r="B2" s="196"/>
      <c r="C2" s="138"/>
      <c r="D2" s="138"/>
      <c r="E2" s="139">
        <v>1</v>
      </c>
      <c r="F2" s="140" t="s">
        <v>122</v>
      </c>
      <c r="G2" s="140"/>
      <c r="H2" s="141"/>
      <c r="I2" s="142"/>
      <c r="J2" s="142"/>
    </row>
    <row r="3" spans="1:10" ht="14.25" customHeight="1">
      <c r="A3" s="229" t="s">
        <v>5</v>
      </c>
      <c r="B3" s="196"/>
      <c r="C3" s="138"/>
      <c r="D3" s="138"/>
      <c r="E3" s="139">
        <v>2</v>
      </c>
      <c r="F3" s="143" t="s">
        <v>124</v>
      </c>
      <c r="G3" s="143"/>
      <c r="H3" s="144"/>
      <c r="I3" s="145"/>
      <c r="J3" s="145"/>
    </row>
    <row r="4" spans="1:10" ht="14.25" customHeight="1">
      <c r="A4" s="229" t="s">
        <v>230</v>
      </c>
      <c r="B4" s="196"/>
      <c r="C4" s="138"/>
      <c r="D4" s="138"/>
      <c r="E4" s="139">
        <v>3</v>
      </c>
      <c r="F4" s="140" t="s">
        <v>126</v>
      </c>
      <c r="G4" s="140"/>
      <c r="H4" s="141"/>
      <c r="I4" s="142"/>
      <c r="J4" s="142"/>
    </row>
    <row r="5" spans="1:10" ht="14.25" customHeight="1"/>
    <row r="6" spans="1:10" ht="14.25" customHeight="1">
      <c r="A6" s="219" t="s">
        <v>307</v>
      </c>
      <c r="B6" s="219" t="s">
        <v>231</v>
      </c>
      <c r="C6" s="219" t="s">
        <v>232</v>
      </c>
      <c r="D6" s="219" t="s">
        <v>233</v>
      </c>
      <c r="E6" s="219" t="s">
        <v>222</v>
      </c>
      <c r="F6" s="219" t="s">
        <v>223</v>
      </c>
      <c r="G6" s="219" t="s">
        <v>224</v>
      </c>
      <c r="H6" s="219" t="s">
        <v>225</v>
      </c>
      <c r="I6" s="219" t="s">
        <v>226</v>
      </c>
    </row>
    <row r="7" spans="1:10" ht="14.25" customHeight="1">
      <c r="A7" s="199"/>
      <c r="B7" s="199"/>
      <c r="C7" s="199"/>
      <c r="D7" s="199"/>
      <c r="E7" s="199"/>
      <c r="F7" s="199"/>
      <c r="G7" s="199"/>
      <c r="H7" s="199"/>
      <c r="I7" s="199"/>
    </row>
    <row r="8" spans="1:10" ht="14.25" customHeight="1">
      <c r="A8" s="200"/>
      <c r="B8" s="200"/>
      <c r="C8" s="200"/>
      <c r="D8" s="200"/>
      <c r="E8" s="200"/>
      <c r="F8" s="200"/>
      <c r="G8" s="200"/>
      <c r="H8" s="200"/>
      <c r="I8" s="200"/>
    </row>
    <row r="9" spans="1:10" ht="14.25" customHeight="1">
      <c r="A9" s="122">
        <v>1</v>
      </c>
      <c r="B9" s="107" t="s">
        <v>39</v>
      </c>
      <c r="C9" s="108">
        <v>23110187</v>
      </c>
      <c r="D9" s="109" t="s">
        <v>234</v>
      </c>
      <c r="E9" s="83">
        <v>13</v>
      </c>
      <c r="F9" s="146">
        <v>3</v>
      </c>
      <c r="G9" s="146">
        <v>10</v>
      </c>
      <c r="H9" s="146">
        <v>5</v>
      </c>
      <c r="I9" s="146">
        <v>31</v>
      </c>
    </row>
    <row r="10" spans="1:10" ht="14.25" customHeight="1">
      <c r="A10" s="122">
        <v>2</v>
      </c>
      <c r="B10" s="107" t="s">
        <v>41</v>
      </c>
      <c r="C10" s="108" t="s">
        <v>235</v>
      </c>
      <c r="D10" s="109" t="s">
        <v>234</v>
      </c>
      <c r="E10" s="83">
        <v>18</v>
      </c>
      <c r="F10" s="83">
        <v>1</v>
      </c>
      <c r="G10" s="83">
        <v>10</v>
      </c>
      <c r="H10" s="83">
        <v>3</v>
      </c>
      <c r="I10" s="83">
        <v>32</v>
      </c>
    </row>
    <row r="11" spans="1:10" ht="14.25" customHeight="1">
      <c r="A11" s="122">
        <v>3</v>
      </c>
      <c r="B11" s="107" t="s">
        <v>42</v>
      </c>
      <c r="C11" s="108" t="s">
        <v>236</v>
      </c>
      <c r="D11" s="109" t="s">
        <v>234</v>
      </c>
      <c r="E11" s="83">
        <v>16</v>
      </c>
      <c r="F11" s="83">
        <v>3</v>
      </c>
      <c r="G11" s="83">
        <v>10</v>
      </c>
      <c r="H11" s="83">
        <v>3</v>
      </c>
      <c r="I11" s="83">
        <v>32</v>
      </c>
    </row>
    <row r="12" spans="1:10" ht="14.25" customHeight="1">
      <c r="A12" s="122">
        <v>4</v>
      </c>
      <c r="B12" s="107" t="s">
        <v>43</v>
      </c>
      <c r="C12" s="108" t="s">
        <v>237</v>
      </c>
      <c r="D12" s="109" t="s">
        <v>234</v>
      </c>
      <c r="E12" s="83">
        <v>17</v>
      </c>
      <c r="F12" s="83">
        <v>4</v>
      </c>
      <c r="G12" s="83">
        <v>10</v>
      </c>
      <c r="H12" s="83">
        <v>4</v>
      </c>
      <c r="I12" s="83">
        <v>35</v>
      </c>
    </row>
    <row r="13" spans="1:10" ht="14.25" customHeight="1">
      <c r="A13" s="122">
        <v>5</v>
      </c>
      <c r="B13" s="107" t="s">
        <v>44</v>
      </c>
      <c r="C13" s="108" t="s">
        <v>238</v>
      </c>
      <c r="D13" s="109" t="s">
        <v>234</v>
      </c>
      <c r="E13" s="83">
        <v>15</v>
      </c>
      <c r="F13" s="83">
        <v>4</v>
      </c>
      <c r="G13" s="83">
        <v>10</v>
      </c>
      <c r="H13" s="83">
        <v>5</v>
      </c>
      <c r="I13" s="83">
        <v>34</v>
      </c>
    </row>
    <row r="14" spans="1:10" ht="14.25" customHeight="1">
      <c r="A14" s="122">
        <v>6</v>
      </c>
      <c r="B14" s="107" t="s">
        <v>45</v>
      </c>
      <c r="C14" s="108" t="s">
        <v>239</v>
      </c>
      <c r="D14" s="109" t="s">
        <v>234</v>
      </c>
      <c r="E14" s="83">
        <v>13</v>
      </c>
      <c r="F14" s="83">
        <v>3</v>
      </c>
      <c r="G14" s="83">
        <v>10</v>
      </c>
      <c r="H14" s="83">
        <v>2</v>
      </c>
      <c r="I14" s="83">
        <v>28</v>
      </c>
    </row>
    <row r="15" spans="1:10" ht="14.25" customHeight="1">
      <c r="A15" s="122">
        <v>7</v>
      </c>
      <c r="B15" s="107" t="s">
        <v>46</v>
      </c>
      <c r="C15" s="108" t="s">
        <v>240</v>
      </c>
      <c r="D15" s="109" t="s">
        <v>234</v>
      </c>
      <c r="E15" s="83">
        <v>10</v>
      </c>
      <c r="F15" s="83">
        <v>2</v>
      </c>
      <c r="G15" s="83">
        <v>10</v>
      </c>
      <c r="H15" s="83">
        <v>3</v>
      </c>
      <c r="I15" s="83">
        <v>25</v>
      </c>
    </row>
    <row r="16" spans="1:10" ht="14.25" customHeight="1">
      <c r="A16" s="122">
        <v>8</v>
      </c>
      <c r="B16" s="107" t="s">
        <v>47</v>
      </c>
      <c r="C16" s="108" t="s">
        <v>241</v>
      </c>
      <c r="D16" s="109" t="s">
        <v>234</v>
      </c>
      <c r="E16" s="83">
        <v>16</v>
      </c>
      <c r="F16" s="83">
        <v>4</v>
      </c>
      <c r="G16" s="83">
        <v>10</v>
      </c>
      <c r="H16" s="83">
        <v>4</v>
      </c>
      <c r="I16" s="83">
        <v>34</v>
      </c>
    </row>
    <row r="17" spans="1:9" ht="14.25" customHeight="1">
      <c r="A17" s="122">
        <v>9</v>
      </c>
      <c r="B17" s="107" t="s">
        <v>48</v>
      </c>
      <c r="C17" s="108" t="s">
        <v>242</v>
      </c>
      <c r="D17" s="109" t="s">
        <v>234</v>
      </c>
      <c r="E17" s="83">
        <v>16</v>
      </c>
      <c r="F17" s="83">
        <v>4</v>
      </c>
      <c r="G17" s="83">
        <v>10</v>
      </c>
      <c r="H17" s="83">
        <v>3</v>
      </c>
      <c r="I17" s="83">
        <v>33</v>
      </c>
    </row>
    <row r="18" spans="1:9" ht="14.25" customHeight="1">
      <c r="A18" s="122">
        <v>10</v>
      </c>
      <c r="B18" s="107" t="s">
        <v>49</v>
      </c>
      <c r="C18" s="108" t="s">
        <v>243</v>
      </c>
      <c r="D18" s="109" t="s">
        <v>234</v>
      </c>
      <c r="E18" s="83">
        <v>10</v>
      </c>
      <c r="F18" s="83">
        <v>3</v>
      </c>
      <c r="G18" s="83">
        <v>10</v>
      </c>
      <c r="H18" s="83">
        <v>5</v>
      </c>
      <c r="I18" s="83">
        <v>28</v>
      </c>
    </row>
    <row r="19" spans="1:9" ht="14.25" customHeight="1">
      <c r="A19" s="122">
        <v>11</v>
      </c>
      <c r="B19" s="107" t="s">
        <v>50</v>
      </c>
      <c r="C19" s="108" t="s">
        <v>244</v>
      </c>
      <c r="D19" s="109" t="s">
        <v>234</v>
      </c>
      <c r="E19" s="83">
        <v>15</v>
      </c>
      <c r="F19" s="83">
        <v>2</v>
      </c>
      <c r="G19" s="83">
        <v>10</v>
      </c>
      <c r="H19" s="83">
        <v>5</v>
      </c>
      <c r="I19" s="83">
        <v>32</v>
      </c>
    </row>
    <row r="20" spans="1:9" ht="14.25" customHeight="1">
      <c r="A20" s="122">
        <v>12</v>
      </c>
      <c r="B20" s="107" t="s">
        <v>51</v>
      </c>
      <c r="C20" s="108" t="s">
        <v>245</v>
      </c>
      <c r="D20" s="109" t="s">
        <v>234</v>
      </c>
      <c r="E20" s="83">
        <v>15</v>
      </c>
      <c r="F20" s="83">
        <v>4</v>
      </c>
      <c r="G20" s="83">
        <v>10</v>
      </c>
      <c r="H20" s="83">
        <v>5</v>
      </c>
      <c r="I20" s="83">
        <v>34</v>
      </c>
    </row>
    <row r="21" spans="1:9" ht="14.25" customHeight="1">
      <c r="A21" s="122">
        <v>13</v>
      </c>
      <c r="B21" s="107" t="s">
        <v>52</v>
      </c>
      <c r="C21" s="108" t="s">
        <v>246</v>
      </c>
      <c r="D21" s="109" t="s">
        <v>234</v>
      </c>
      <c r="E21" s="83">
        <v>19</v>
      </c>
      <c r="F21" s="83">
        <v>4</v>
      </c>
      <c r="G21" s="83">
        <v>10</v>
      </c>
      <c r="H21" s="83">
        <v>5</v>
      </c>
      <c r="I21" s="83">
        <v>38</v>
      </c>
    </row>
    <row r="22" spans="1:9" ht="14.25" customHeight="1">
      <c r="A22" s="122">
        <v>14</v>
      </c>
      <c r="B22" s="107" t="s">
        <v>53</v>
      </c>
      <c r="C22" s="108" t="s">
        <v>247</v>
      </c>
      <c r="D22" s="109" t="s">
        <v>234</v>
      </c>
      <c r="E22" s="83">
        <v>19</v>
      </c>
      <c r="F22" s="83">
        <v>4</v>
      </c>
      <c r="G22" s="83">
        <v>10</v>
      </c>
      <c r="H22" s="83">
        <v>5</v>
      </c>
      <c r="I22" s="83">
        <v>38</v>
      </c>
    </row>
    <row r="23" spans="1:9" ht="14.25" customHeight="1">
      <c r="A23" s="122">
        <v>15</v>
      </c>
      <c r="B23" s="107" t="s">
        <v>54</v>
      </c>
      <c r="C23" s="108" t="s">
        <v>248</v>
      </c>
      <c r="D23" s="109" t="s">
        <v>234</v>
      </c>
      <c r="E23" s="83">
        <v>14</v>
      </c>
      <c r="F23" s="83">
        <v>4</v>
      </c>
      <c r="G23" s="83">
        <v>10</v>
      </c>
      <c r="H23" s="83">
        <v>4</v>
      </c>
      <c r="I23" s="83">
        <v>32</v>
      </c>
    </row>
    <row r="24" spans="1:9" ht="14.25" customHeight="1">
      <c r="A24" s="122">
        <v>16</v>
      </c>
      <c r="B24" s="107" t="s">
        <v>55</v>
      </c>
      <c r="C24" s="108" t="s">
        <v>249</v>
      </c>
      <c r="D24" s="109" t="s">
        <v>234</v>
      </c>
      <c r="E24" s="83">
        <v>10</v>
      </c>
      <c r="F24" s="83">
        <v>4</v>
      </c>
      <c r="G24" s="83">
        <v>10</v>
      </c>
      <c r="H24" s="83">
        <v>3</v>
      </c>
      <c r="I24" s="83">
        <v>27</v>
      </c>
    </row>
    <row r="25" spans="1:9" ht="14.25" customHeight="1">
      <c r="A25" s="122">
        <v>17</v>
      </c>
      <c r="B25" s="107" t="s">
        <v>56</v>
      </c>
      <c r="C25" s="108" t="s">
        <v>250</v>
      </c>
      <c r="D25" s="109" t="s">
        <v>234</v>
      </c>
      <c r="E25" s="83">
        <v>16</v>
      </c>
      <c r="F25" s="83">
        <v>4</v>
      </c>
      <c r="G25" s="83">
        <v>10</v>
      </c>
      <c r="H25" s="83">
        <v>4</v>
      </c>
      <c r="I25" s="83">
        <v>34</v>
      </c>
    </row>
    <row r="26" spans="1:9" ht="14.25" customHeight="1">
      <c r="A26" s="122">
        <v>18</v>
      </c>
      <c r="B26" s="107" t="s">
        <v>57</v>
      </c>
      <c r="C26" s="108" t="s">
        <v>251</v>
      </c>
      <c r="D26" s="109" t="s">
        <v>234</v>
      </c>
      <c r="E26" s="83">
        <v>20</v>
      </c>
      <c r="F26" s="83">
        <v>3</v>
      </c>
      <c r="G26" s="83">
        <v>10</v>
      </c>
      <c r="H26" s="83">
        <v>5</v>
      </c>
      <c r="I26" s="83">
        <v>38</v>
      </c>
    </row>
    <row r="27" spans="1:9" ht="14.25" customHeight="1">
      <c r="A27" s="122">
        <v>19</v>
      </c>
      <c r="B27" s="107" t="s">
        <v>58</v>
      </c>
      <c r="C27" s="108" t="s">
        <v>252</v>
      </c>
      <c r="D27" s="109" t="s">
        <v>234</v>
      </c>
      <c r="E27" s="83">
        <v>18</v>
      </c>
      <c r="F27" s="83">
        <v>3</v>
      </c>
      <c r="G27" s="83">
        <v>10</v>
      </c>
      <c r="H27" s="83">
        <v>5</v>
      </c>
      <c r="I27" s="83">
        <v>36</v>
      </c>
    </row>
    <row r="28" spans="1:9" ht="14.25" customHeight="1">
      <c r="A28" s="122">
        <v>20</v>
      </c>
      <c r="B28" s="107" t="s">
        <v>59</v>
      </c>
      <c r="C28" s="108" t="s">
        <v>253</v>
      </c>
      <c r="D28" s="109" t="s">
        <v>234</v>
      </c>
      <c r="E28" s="83">
        <v>7</v>
      </c>
      <c r="F28" s="83">
        <v>4</v>
      </c>
      <c r="G28" s="83">
        <v>10</v>
      </c>
      <c r="H28" s="83">
        <v>3</v>
      </c>
      <c r="I28" s="83">
        <v>24</v>
      </c>
    </row>
    <row r="29" spans="1:9" ht="14.25" customHeight="1">
      <c r="A29" s="122">
        <v>21</v>
      </c>
      <c r="B29" s="107" t="s">
        <v>60</v>
      </c>
      <c r="C29" s="108" t="s">
        <v>254</v>
      </c>
      <c r="D29" s="109" t="s">
        <v>234</v>
      </c>
      <c r="E29" s="83">
        <v>15</v>
      </c>
      <c r="F29" s="83">
        <v>4</v>
      </c>
      <c r="G29" s="83">
        <v>10</v>
      </c>
      <c r="H29" s="83">
        <v>5</v>
      </c>
      <c r="I29" s="83">
        <v>34</v>
      </c>
    </row>
    <row r="30" spans="1:9" ht="14.25" customHeight="1">
      <c r="A30" s="122">
        <v>22</v>
      </c>
      <c r="B30" s="107" t="s">
        <v>61</v>
      </c>
      <c r="C30" s="108" t="s">
        <v>255</v>
      </c>
      <c r="D30" s="109" t="s">
        <v>234</v>
      </c>
      <c r="E30" s="83">
        <v>17</v>
      </c>
      <c r="F30" s="83">
        <v>1</v>
      </c>
      <c r="G30" s="83">
        <v>10</v>
      </c>
      <c r="H30" s="83">
        <v>5</v>
      </c>
      <c r="I30" s="83">
        <v>33</v>
      </c>
    </row>
    <row r="31" spans="1:9" ht="14.25" customHeight="1">
      <c r="A31" s="122">
        <v>23</v>
      </c>
      <c r="B31" s="107" t="s">
        <v>62</v>
      </c>
      <c r="C31" s="108" t="s">
        <v>256</v>
      </c>
      <c r="D31" s="109" t="s">
        <v>234</v>
      </c>
      <c r="E31" s="83">
        <v>12</v>
      </c>
      <c r="F31" s="83">
        <v>3</v>
      </c>
      <c r="G31" s="83">
        <v>10</v>
      </c>
      <c r="H31" s="83">
        <v>3</v>
      </c>
      <c r="I31" s="83">
        <v>28</v>
      </c>
    </row>
    <row r="32" spans="1:9" ht="14.25" customHeight="1">
      <c r="A32" s="122">
        <v>24</v>
      </c>
      <c r="B32" s="107" t="s">
        <v>63</v>
      </c>
      <c r="C32" s="108" t="s">
        <v>257</v>
      </c>
      <c r="D32" s="109" t="s">
        <v>234</v>
      </c>
      <c r="E32" s="83">
        <v>14</v>
      </c>
      <c r="F32" s="83">
        <v>4</v>
      </c>
      <c r="G32" s="83">
        <v>10</v>
      </c>
      <c r="H32" s="83">
        <v>3</v>
      </c>
      <c r="I32" s="83">
        <v>31</v>
      </c>
    </row>
    <row r="33" spans="1:9" ht="14.25" customHeight="1">
      <c r="A33" s="122">
        <v>25</v>
      </c>
      <c r="B33" s="107" t="s">
        <v>64</v>
      </c>
      <c r="C33" s="108" t="s">
        <v>258</v>
      </c>
      <c r="D33" s="109" t="s">
        <v>234</v>
      </c>
      <c r="E33" s="83">
        <v>19</v>
      </c>
      <c r="F33" s="83">
        <v>5</v>
      </c>
      <c r="G33" s="83">
        <v>10</v>
      </c>
      <c r="H33" s="83">
        <v>5</v>
      </c>
      <c r="I33" s="83">
        <v>39</v>
      </c>
    </row>
    <row r="34" spans="1:9" ht="14.25" customHeight="1">
      <c r="A34" s="122">
        <v>26</v>
      </c>
      <c r="B34" s="107" t="s">
        <v>65</v>
      </c>
      <c r="C34" s="108" t="s">
        <v>259</v>
      </c>
      <c r="D34" s="109" t="s">
        <v>234</v>
      </c>
      <c r="E34" s="83">
        <v>18</v>
      </c>
      <c r="F34" s="83">
        <v>4</v>
      </c>
      <c r="G34" s="83">
        <v>10</v>
      </c>
      <c r="H34" s="83">
        <v>5</v>
      </c>
      <c r="I34" s="83">
        <v>37</v>
      </c>
    </row>
    <row r="35" spans="1:9" ht="14.25" customHeight="1">
      <c r="A35" s="122">
        <v>27</v>
      </c>
      <c r="B35" s="107" t="s">
        <v>66</v>
      </c>
      <c r="C35" s="108" t="s">
        <v>260</v>
      </c>
      <c r="D35" s="109" t="s">
        <v>234</v>
      </c>
      <c r="E35" s="83">
        <v>11</v>
      </c>
      <c r="F35" s="83">
        <v>4</v>
      </c>
      <c r="G35" s="83">
        <v>10</v>
      </c>
      <c r="H35" s="83">
        <v>5</v>
      </c>
      <c r="I35" s="83">
        <v>30</v>
      </c>
    </row>
    <row r="36" spans="1:9" ht="14.25" customHeight="1">
      <c r="A36" s="122">
        <v>28</v>
      </c>
      <c r="B36" s="107" t="s">
        <v>67</v>
      </c>
      <c r="C36" s="108" t="s">
        <v>261</v>
      </c>
      <c r="D36" s="109" t="s">
        <v>234</v>
      </c>
      <c r="E36" s="83">
        <v>13</v>
      </c>
      <c r="F36" s="83">
        <v>4</v>
      </c>
      <c r="G36" s="83">
        <v>10</v>
      </c>
      <c r="H36" s="83">
        <v>4</v>
      </c>
      <c r="I36" s="83">
        <v>31</v>
      </c>
    </row>
    <row r="37" spans="1:9" ht="14.25" customHeight="1">
      <c r="A37" s="122">
        <v>29</v>
      </c>
      <c r="B37" s="107" t="s">
        <v>68</v>
      </c>
      <c r="C37" s="108" t="s">
        <v>262</v>
      </c>
      <c r="D37" s="109" t="s">
        <v>234</v>
      </c>
      <c r="E37" s="83">
        <v>18</v>
      </c>
      <c r="F37" s="83">
        <v>4</v>
      </c>
      <c r="G37" s="83">
        <v>10</v>
      </c>
      <c r="H37" s="83">
        <v>5</v>
      </c>
      <c r="I37" s="83">
        <v>37</v>
      </c>
    </row>
    <row r="38" spans="1:9" ht="14.25" customHeight="1">
      <c r="A38" s="122">
        <v>30</v>
      </c>
      <c r="B38" s="107" t="s">
        <v>69</v>
      </c>
      <c r="C38" s="108" t="s">
        <v>263</v>
      </c>
      <c r="D38" s="109" t="s">
        <v>234</v>
      </c>
      <c r="E38" s="83">
        <v>19</v>
      </c>
      <c r="F38" s="83">
        <v>2</v>
      </c>
      <c r="G38" s="83">
        <v>10</v>
      </c>
      <c r="H38" s="83">
        <v>5</v>
      </c>
      <c r="I38" s="83">
        <v>36</v>
      </c>
    </row>
    <row r="39" spans="1:9" ht="14.25" customHeight="1">
      <c r="A39" s="122">
        <v>31</v>
      </c>
      <c r="B39" s="107" t="s">
        <v>70</v>
      </c>
      <c r="C39" s="108" t="s">
        <v>264</v>
      </c>
      <c r="D39" s="109" t="s">
        <v>234</v>
      </c>
      <c r="E39" s="83">
        <v>16</v>
      </c>
      <c r="F39" s="83">
        <v>4</v>
      </c>
      <c r="G39" s="83">
        <v>10</v>
      </c>
      <c r="H39" s="83">
        <v>4</v>
      </c>
      <c r="I39" s="83">
        <v>34</v>
      </c>
    </row>
    <row r="40" spans="1:9" ht="14.25" customHeight="1">
      <c r="A40" s="122">
        <v>32</v>
      </c>
      <c r="B40" s="107" t="s">
        <v>71</v>
      </c>
      <c r="C40" s="108" t="s">
        <v>265</v>
      </c>
      <c r="D40" s="109" t="s">
        <v>234</v>
      </c>
      <c r="E40" s="83">
        <v>17</v>
      </c>
      <c r="F40" s="83">
        <v>3</v>
      </c>
      <c r="G40" s="83">
        <v>10</v>
      </c>
      <c r="H40" s="83">
        <v>2</v>
      </c>
      <c r="I40" s="83">
        <v>32</v>
      </c>
    </row>
    <row r="41" spans="1:9" ht="14.25" customHeight="1">
      <c r="A41" s="122">
        <v>33</v>
      </c>
      <c r="B41" s="107" t="s">
        <v>72</v>
      </c>
      <c r="C41" s="108" t="s">
        <v>266</v>
      </c>
      <c r="D41" s="109" t="s">
        <v>234</v>
      </c>
      <c r="E41" s="83">
        <v>19</v>
      </c>
      <c r="F41" s="83">
        <v>4</v>
      </c>
      <c r="G41" s="83">
        <v>10</v>
      </c>
      <c r="H41" s="83">
        <v>3</v>
      </c>
      <c r="I41" s="83">
        <v>36</v>
      </c>
    </row>
    <row r="42" spans="1:9" ht="14.25" customHeight="1">
      <c r="A42" s="122">
        <v>34</v>
      </c>
      <c r="B42" s="107" t="s">
        <v>73</v>
      </c>
      <c r="C42" s="108" t="s">
        <v>267</v>
      </c>
      <c r="D42" s="109" t="s">
        <v>234</v>
      </c>
      <c r="E42" s="83">
        <v>15</v>
      </c>
      <c r="F42" s="83">
        <v>4</v>
      </c>
      <c r="G42" s="83">
        <v>10</v>
      </c>
      <c r="H42" s="83">
        <v>5</v>
      </c>
      <c r="I42" s="83">
        <v>34</v>
      </c>
    </row>
    <row r="43" spans="1:9" ht="14.25" customHeight="1">
      <c r="A43" s="122">
        <v>35</v>
      </c>
      <c r="B43" s="107" t="s">
        <v>74</v>
      </c>
      <c r="C43" s="108" t="s">
        <v>268</v>
      </c>
      <c r="D43" s="109" t="s">
        <v>234</v>
      </c>
      <c r="E43" s="83">
        <v>19</v>
      </c>
      <c r="F43" s="83">
        <v>4</v>
      </c>
      <c r="G43" s="83">
        <v>10</v>
      </c>
      <c r="H43" s="83">
        <v>5</v>
      </c>
      <c r="I43" s="83">
        <v>38</v>
      </c>
    </row>
    <row r="44" spans="1:9" ht="14.25" customHeight="1">
      <c r="A44" s="122">
        <v>36</v>
      </c>
      <c r="B44" s="107" t="s">
        <v>75</v>
      </c>
      <c r="C44" s="108" t="s">
        <v>269</v>
      </c>
      <c r="D44" s="109" t="s">
        <v>234</v>
      </c>
      <c r="E44" s="83">
        <v>12</v>
      </c>
      <c r="F44" s="83">
        <v>3</v>
      </c>
      <c r="G44" s="83">
        <v>10</v>
      </c>
      <c r="H44" s="83">
        <v>2</v>
      </c>
      <c r="I44" s="83">
        <v>27</v>
      </c>
    </row>
    <row r="45" spans="1:9" ht="14.25" customHeight="1">
      <c r="A45" s="122">
        <v>37</v>
      </c>
      <c r="B45" s="107" t="s">
        <v>76</v>
      </c>
      <c r="C45" s="108" t="s">
        <v>270</v>
      </c>
      <c r="D45" s="109" t="s">
        <v>234</v>
      </c>
      <c r="E45" s="83">
        <v>9</v>
      </c>
      <c r="F45" s="83">
        <v>2</v>
      </c>
      <c r="G45" s="83">
        <v>10</v>
      </c>
      <c r="H45" s="83">
        <v>3</v>
      </c>
      <c r="I45" s="83">
        <v>24</v>
      </c>
    </row>
    <row r="46" spans="1:9" ht="14.25" customHeight="1">
      <c r="A46" s="122">
        <v>38</v>
      </c>
      <c r="B46" s="107" t="s">
        <v>77</v>
      </c>
      <c r="C46" s="108" t="s">
        <v>271</v>
      </c>
      <c r="D46" s="109" t="s">
        <v>234</v>
      </c>
      <c r="E46" s="83">
        <v>18</v>
      </c>
      <c r="F46" s="83">
        <v>2</v>
      </c>
      <c r="G46" s="83">
        <v>10</v>
      </c>
      <c r="H46" s="83">
        <v>5</v>
      </c>
      <c r="I46" s="83">
        <v>35</v>
      </c>
    </row>
    <row r="47" spans="1:9" ht="14.25" customHeight="1">
      <c r="A47" s="122">
        <v>39</v>
      </c>
      <c r="B47" s="107" t="s">
        <v>78</v>
      </c>
      <c r="C47" s="108" t="s">
        <v>272</v>
      </c>
      <c r="D47" s="109" t="s">
        <v>234</v>
      </c>
      <c r="E47" s="83">
        <v>3</v>
      </c>
      <c r="F47" s="83">
        <v>4</v>
      </c>
      <c r="G47" s="83">
        <v>10</v>
      </c>
      <c r="H47" s="83">
        <v>5</v>
      </c>
      <c r="I47" s="83">
        <v>22</v>
      </c>
    </row>
    <row r="48" spans="1:9" ht="14.25" customHeight="1">
      <c r="A48" s="122">
        <v>40</v>
      </c>
      <c r="B48" s="107" t="s">
        <v>79</v>
      </c>
      <c r="C48" s="108" t="s">
        <v>273</v>
      </c>
      <c r="D48" s="109" t="s">
        <v>234</v>
      </c>
      <c r="E48" s="83">
        <v>13</v>
      </c>
      <c r="F48" s="83">
        <v>3</v>
      </c>
      <c r="G48" s="83">
        <v>10</v>
      </c>
      <c r="H48" s="83">
        <v>5</v>
      </c>
      <c r="I48" s="83">
        <v>31</v>
      </c>
    </row>
    <row r="49" spans="1:9" ht="14.25" customHeight="1">
      <c r="A49" s="122">
        <v>41</v>
      </c>
      <c r="B49" s="107" t="s">
        <v>80</v>
      </c>
      <c r="C49" s="108" t="s">
        <v>274</v>
      </c>
      <c r="D49" s="109" t="s">
        <v>234</v>
      </c>
      <c r="E49" s="83">
        <v>18</v>
      </c>
      <c r="F49" s="83">
        <v>3</v>
      </c>
      <c r="G49" s="83">
        <v>10</v>
      </c>
      <c r="H49" s="83">
        <v>5</v>
      </c>
      <c r="I49" s="83">
        <v>36</v>
      </c>
    </row>
    <row r="50" spans="1:9" ht="14.25" customHeight="1">
      <c r="A50" s="122">
        <v>42</v>
      </c>
      <c r="B50" s="107" t="s">
        <v>81</v>
      </c>
      <c r="C50" s="108" t="s">
        <v>275</v>
      </c>
      <c r="D50" s="109" t="s">
        <v>234</v>
      </c>
      <c r="E50" s="83">
        <v>18</v>
      </c>
      <c r="F50" s="83">
        <v>4</v>
      </c>
      <c r="G50" s="83">
        <v>10</v>
      </c>
      <c r="H50" s="83">
        <v>4</v>
      </c>
      <c r="I50" s="83">
        <v>36</v>
      </c>
    </row>
    <row r="51" spans="1:9" ht="14.25" customHeight="1">
      <c r="A51" s="122">
        <v>43</v>
      </c>
      <c r="B51" s="107" t="s">
        <v>82</v>
      </c>
      <c r="C51" s="108" t="s">
        <v>276</v>
      </c>
      <c r="D51" s="109" t="s">
        <v>234</v>
      </c>
      <c r="E51" s="83">
        <v>18</v>
      </c>
      <c r="F51" s="83">
        <v>2</v>
      </c>
      <c r="G51" s="83">
        <v>10</v>
      </c>
      <c r="H51" s="83">
        <v>3</v>
      </c>
      <c r="I51" s="83">
        <v>33</v>
      </c>
    </row>
    <row r="52" spans="1:9" ht="14.25" customHeight="1">
      <c r="A52" s="122">
        <v>44</v>
      </c>
      <c r="B52" s="107" t="s">
        <v>83</v>
      </c>
      <c r="C52" s="108" t="s">
        <v>277</v>
      </c>
      <c r="D52" s="109" t="s">
        <v>234</v>
      </c>
      <c r="E52" s="83">
        <v>13</v>
      </c>
      <c r="F52" s="83">
        <v>2</v>
      </c>
      <c r="G52" s="83">
        <v>10</v>
      </c>
      <c r="H52" s="83">
        <v>3</v>
      </c>
      <c r="I52" s="83">
        <v>28</v>
      </c>
    </row>
    <row r="53" spans="1:9" ht="14.25" customHeight="1">
      <c r="A53" s="122">
        <v>45</v>
      </c>
      <c r="B53" s="107" t="s">
        <v>84</v>
      </c>
      <c r="C53" s="108" t="s">
        <v>278</v>
      </c>
      <c r="D53" s="109" t="s">
        <v>234</v>
      </c>
      <c r="E53" s="83">
        <v>17</v>
      </c>
      <c r="F53" s="83">
        <v>2</v>
      </c>
      <c r="G53" s="83">
        <v>10</v>
      </c>
      <c r="H53" s="83">
        <v>3</v>
      </c>
      <c r="I53" s="83">
        <v>32</v>
      </c>
    </row>
    <row r="54" spans="1:9" ht="14.25" customHeight="1">
      <c r="A54" s="122">
        <v>46</v>
      </c>
      <c r="B54" s="107" t="s">
        <v>85</v>
      </c>
      <c r="C54" s="108" t="s">
        <v>279</v>
      </c>
      <c r="D54" s="109" t="s">
        <v>234</v>
      </c>
      <c r="E54" s="83">
        <v>7</v>
      </c>
      <c r="F54" s="83">
        <v>4</v>
      </c>
      <c r="G54" s="83">
        <v>10</v>
      </c>
      <c r="H54" s="83">
        <v>1</v>
      </c>
      <c r="I54" s="83">
        <v>22</v>
      </c>
    </row>
    <row r="55" spans="1:9" ht="14.25" customHeight="1">
      <c r="A55" s="122">
        <v>47</v>
      </c>
      <c r="B55" s="107" t="s">
        <v>86</v>
      </c>
      <c r="C55" s="108" t="s">
        <v>280</v>
      </c>
      <c r="D55" s="109" t="s">
        <v>234</v>
      </c>
      <c r="E55" s="83">
        <v>15</v>
      </c>
      <c r="F55" s="83">
        <v>1</v>
      </c>
      <c r="G55" s="83">
        <v>10</v>
      </c>
      <c r="H55" s="83">
        <v>3</v>
      </c>
      <c r="I55" s="83">
        <v>29</v>
      </c>
    </row>
    <row r="56" spans="1:9" ht="14.25" customHeight="1">
      <c r="A56" s="122">
        <v>48</v>
      </c>
      <c r="B56" s="107" t="s">
        <v>87</v>
      </c>
      <c r="C56" s="108" t="s">
        <v>281</v>
      </c>
      <c r="D56" s="109" t="s">
        <v>234</v>
      </c>
      <c r="E56" s="83">
        <v>14</v>
      </c>
      <c r="F56" s="83">
        <v>3</v>
      </c>
      <c r="G56" s="83">
        <v>10</v>
      </c>
      <c r="H56" s="83">
        <v>3</v>
      </c>
      <c r="I56" s="83">
        <v>30</v>
      </c>
    </row>
    <row r="57" spans="1:9" ht="14.25" customHeight="1">
      <c r="A57" s="122">
        <v>49</v>
      </c>
      <c r="B57" s="107" t="s">
        <v>88</v>
      </c>
      <c r="C57" s="108" t="s">
        <v>282</v>
      </c>
      <c r="D57" s="109" t="s">
        <v>234</v>
      </c>
      <c r="E57" s="83">
        <v>11</v>
      </c>
      <c r="F57" s="83">
        <v>1</v>
      </c>
      <c r="G57" s="83">
        <v>10</v>
      </c>
      <c r="H57" s="83">
        <v>5</v>
      </c>
      <c r="I57" s="83">
        <v>27</v>
      </c>
    </row>
    <row r="58" spans="1:9" ht="14.25" customHeight="1">
      <c r="A58" s="122">
        <v>50</v>
      </c>
      <c r="B58" s="107" t="s">
        <v>283</v>
      </c>
      <c r="C58" s="108" t="s">
        <v>284</v>
      </c>
      <c r="D58" s="109" t="s">
        <v>234</v>
      </c>
      <c r="E58" s="83">
        <v>8</v>
      </c>
      <c r="F58" s="83">
        <v>4</v>
      </c>
      <c r="G58" s="83">
        <v>10</v>
      </c>
      <c r="H58" s="83">
        <v>2</v>
      </c>
      <c r="I58" s="83">
        <v>24</v>
      </c>
    </row>
    <row r="59" spans="1:9" ht="14.25" customHeight="1">
      <c r="A59" s="122">
        <v>51</v>
      </c>
      <c r="B59" s="107" t="s">
        <v>90</v>
      </c>
      <c r="C59" s="108" t="s">
        <v>285</v>
      </c>
      <c r="D59" s="109" t="s">
        <v>234</v>
      </c>
      <c r="E59" s="83">
        <v>14</v>
      </c>
      <c r="F59" s="83">
        <v>2</v>
      </c>
      <c r="G59" s="83">
        <v>10</v>
      </c>
      <c r="H59" s="83">
        <v>4</v>
      </c>
      <c r="I59" s="83">
        <v>30</v>
      </c>
    </row>
    <row r="60" spans="1:9" ht="14.25" customHeight="1">
      <c r="A60" s="122">
        <v>52</v>
      </c>
      <c r="B60" s="107" t="s">
        <v>91</v>
      </c>
      <c r="C60" s="108" t="s">
        <v>286</v>
      </c>
      <c r="D60" s="109" t="s">
        <v>234</v>
      </c>
      <c r="E60" s="83">
        <v>15</v>
      </c>
      <c r="F60" s="83">
        <v>4</v>
      </c>
      <c r="G60" s="83">
        <v>10</v>
      </c>
      <c r="H60" s="83">
        <v>4</v>
      </c>
      <c r="I60" s="83">
        <v>33</v>
      </c>
    </row>
    <row r="61" spans="1:9" ht="14.25" customHeight="1">
      <c r="A61" s="122">
        <v>53</v>
      </c>
      <c r="B61" s="107" t="s">
        <v>92</v>
      </c>
      <c r="C61" s="108" t="s">
        <v>287</v>
      </c>
      <c r="D61" s="109" t="s">
        <v>234</v>
      </c>
      <c r="E61" s="83">
        <v>12</v>
      </c>
      <c r="F61" s="83">
        <v>4</v>
      </c>
      <c r="G61" s="83">
        <v>10</v>
      </c>
      <c r="H61" s="83">
        <v>2</v>
      </c>
      <c r="I61" s="83">
        <v>28</v>
      </c>
    </row>
    <row r="62" spans="1:9" ht="14.25" customHeight="1">
      <c r="A62" s="122">
        <v>54</v>
      </c>
      <c r="B62" s="107" t="s">
        <v>93</v>
      </c>
      <c r="C62" s="108" t="s">
        <v>288</v>
      </c>
      <c r="D62" s="109" t="s">
        <v>234</v>
      </c>
      <c r="E62" s="83">
        <v>12</v>
      </c>
      <c r="F62" s="83">
        <v>2</v>
      </c>
      <c r="G62" s="83">
        <v>10</v>
      </c>
      <c r="H62" s="83">
        <v>5</v>
      </c>
      <c r="I62" s="83">
        <v>29</v>
      </c>
    </row>
    <row r="63" spans="1:9" ht="14.25" customHeight="1">
      <c r="A63" s="122">
        <v>55</v>
      </c>
      <c r="B63" s="107" t="s">
        <v>94</v>
      </c>
      <c r="C63" s="108" t="s">
        <v>289</v>
      </c>
      <c r="D63" s="109" t="s">
        <v>234</v>
      </c>
      <c r="E63" s="83">
        <v>15</v>
      </c>
      <c r="F63" s="83">
        <v>3</v>
      </c>
      <c r="G63" s="83">
        <v>10</v>
      </c>
      <c r="H63" s="83">
        <v>5</v>
      </c>
      <c r="I63" s="83">
        <v>33</v>
      </c>
    </row>
    <row r="64" spans="1:9" ht="14.25" customHeight="1">
      <c r="A64" s="122">
        <v>56</v>
      </c>
      <c r="B64" s="107" t="s">
        <v>95</v>
      </c>
      <c r="C64" s="108" t="s">
        <v>290</v>
      </c>
      <c r="D64" s="109" t="s">
        <v>234</v>
      </c>
      <c r="E64" s="83">
        <v>11</v>
      </c>
      <c r="F64" s="83">
        <v>2</v>
      </c>
      <c r="G64" s="83">
        <v>10</v>
      </c>
      <c r="H64" s="83">
        <v>4</v>
      </c>
      <c r="I64" s="83">
        <v>27</v>
      </c>
    </row>
    <row r="65" spans="1:9" ht="14.25" customHeight="1">
      <c r="A65" s="122">
        <v>57</v>
      </c>
      <c r="B65" s="107" t="s">
        <v>96</v>
      </c>
      <c r="C65" s="108" t="s">
        <v>291</v>
      </c>
      <c r="D65" s="109" t="s">
        <v>234</v>
      </c>
      <c r="E65" s="83">
        <v>14</v>
      </c>
      <c r="F65" s="83">
        <v>3</v>
      </c>
      <c r="G65" s="83">
        <v>10</v>
      </c>
      <c r="H65" s="83">
        <v>5</v>
      </c>
      <c r="I65" s="83">
        <v>32</v>
      </c>
    </row>
    <row r="66" spans="1:9" ht="14.25" customHeight="1">
      <c r="A66" s="122">
        <v>58</v>
      </c>
      <c r="B66" s="107" t="s">
        <v>97</v>
      </c>
      <c r="C66" s="108" t="s">
        <v>292</v>
      </c>
      <c r="D66" s="109" t="s">
        <v>234</v>
      </c>
      <c r="E66" s="83">
        <v>13</v>
      </c>
      <c r="F66" s="83">
        <v>4</v>
      </c>
      <c r="G66" s="83">
        <v>10</v>
      </c>
      <c r="H66" s="83">
        <v>5</v>
      </c>
      <c r="I66" s="83">
        <v>32</v>
      </c>
    </row>
    <row r="67" spans="1:9" ht="14.25" customHeight="1">
      <c r="A67" s="122">
        <v>59</v>
      </c>
      <c r="B67" s="107" t="s">
        <v>98</v>
      </c>
      <c r="C67" s="108" t="s">
        <v>293</v>
      </c>
      <c r="D67" s="109" t="s">
        <v>234</v>
      </c>
      <c r="E67" s="83">
        <v>16</v>
      </c>
      <c r="F67" s="83">
        <v>2</v>
      </c>
      <c r="G67" s="83">
        <v>10</v>
      </c>
      <c r="H67" s="83">
        <v>4</v>
      </c>
      <c r="I67" s="83">
        <v>32</v>
      </c>
    </row>
    <row r="68" spans="1:9" ht="14.25" customHeight="1">
      <c r="A68" s="122">
        <v>60</v>
      </c>
      <c r="B68" s="107" t="s">
        <v>99</v>
      </c>
      <c r="C68" s="108" t="s">
        <v>294</v>
      </c>
      <c r="D68" s="109" t="s">
        <v>234</v>
      </c>
      <c r="E68" s="83">
        <v>14</v>
      </c>
      <c r="F68" s="83">
        <v>3</v>
      </c>
      <c r="G68" s="83">
        <v>10</v>
      </c>
      <c r="H68" s="83">
        <v>3</v>
      </c>
      <c r="I68" s="83">
        <v>30</v>
      </c>
    </row>
    <row r="69" spans="1:9" ht="14.25" customHeight="1">
      <c r="A69" s="122">
        <v>61</v>
      </c>
      <c r="B69" s="107" t="s">
        <v>112</v>
      </c>
      <c r="C69" s="108" t="s">
        <v>295</v>
      </c>
      <c r="D69" s="109" t="s">
        <v>234</v>
      </c>
      <c r="E69" s="83">
        <v>9</v>
      </c>
      <c r="F69" s="83">
        <v>4</v>
      </c>
      <c r="G69" s="83">
        <v>10</v>
      </c>
      <c r="H69" s="83">
        <v>3</v>
      </c>
      <c r="I69" s="83">
        <v>26</v>
      </c>
    </row>
    <row r="70" spans="1:9" ht="14.25" customHeight="1">
      <c r="A70" s="122">
        <v>62</v>
      </c>
      <c r="B70" s="107" t="s">
        <v>100</v>
      </c>
      <c r="C70" s="108" t="s">
        <v>296</v>
      </c>
      <c r="D70" s="109" t="s">
        <v>234</v>
      </c>
      <c r="E70" s="83">
        <v>15</v>
      </c>
      <c r="F70" s="83">
        <v>4</v>
      </c>
      <c r="G70" s="83">
        <v>10</v>
      </c>
      <c r="H70" s="83">
        <v>2</v>
      </c>
      <c r="I70" s="83">
        <v>31</v>
      </c>
    </row>
    <row r="71" spans="1:9" ht="14.25" customHeight="1">
      <c r="A71" s="122">
        <v>63</v>
      </c>
      <c r="B71" s="107" t="s">
        <v>101</v>
      </c>
      <c r="C71" s="108" t="s">
        <v>297</v>
      </c>
      <c r="D71" s="109" t="s">
        <v>234</v>
      </c>
      <c r="E71" s="83">
        <v>16</v>
      </c>
      <c r="F71" s="83">
        <v>4</v>
      </c>
      <c r="G71" s="83">
        <v>10</v>
      </c>
      <c r="H71" s="83">
        <v>5</v>
      </c>
      <c r="I71" s="83">
        <v>35</v>
      </c>
    </row>
    <row r="72" spans="1:9" ht="14.25" customHeight="1">
      <c r="A72" s="122">
        <v>64</v>
      </c>
      <c r="B72" s="107" t="s">
        <v>102</v>
      </c>
      <c r="C72" s="108" t="s">
        <v>298</v>
      </c>
      <c r="D72" s="109" t="s">
        <v>234</v>
      </c>
      <c r="E72" s="83">
        <v>17</v>
      </c>
      <c r="F72" s="83">
        <v>3</v>
      </c>
      <c r="G72" s="83">
        <v>10</v>
      </c>
      <c r="H72" s="83">
        <v>5</v>
      </c>
      <c r="I72" s="83">
        <v>35</v>
      </c>
    </row>
    <row r="73" spans="1:9" ht="14.25" customHeight="1">
      <c r="A73" s="122">
        <v>65</v>
      </c>
      <c r="B73" s="107" t="s">
        <v>103</v>
      </c>
      <c r="C73" s="108" t="s">
        <v>299</v>
      </c>
      <c r="D73" s="109" t="s">
        <v>234</v>
      </c>
      <c r="E73" s="83">
        <v>17</v>
      </c>
      <c r="F73" s="83">
        <v>4</v>
      </c>
      <c r="G73" s="83">
        <v>10</v>
      </c>
      <c r="H73" s="83">
        <v>5</v>
      </c>
      <c r="I73" s="83">
        <v>36</v>
      </c>
    </row>
    <row r="74" spans="1:9" ht="14.25" customHeight="1">
      <c r="A74" s="122">
        <v>66</v>
      </c>
      <c r="B74" s="107" t="s">
        <v>104</v>
      </c>
      <c r="C74" s="108" t="s">
        <v>300</v>
      </c>
      <c r="D74" s="109" t="s">
        <v>234</v>
      </c>
      <c r="E74" s="83">
        <v>18</v>
      </c>
      <c r="F74" s="83">
        <v>4</v>
      </c>
      <c r="G74" s="83">
        <v>10</v>
      </c>
      <c r="H74" s="83">
        <v>5</v>
      </c>
      <c r="I74" s="83">
        <v>37</v>
      </c>
    </row>
    <row r="75" spans="1:9" ht="14.25" customHeight="1">
      <c r="A75" s="122">
        <v>67</v>
      </c>
      <c r="B75" s="107" t="s">
        <v>105</v>
      </c>
      <c r="C75" s="108" t="s">
        <v>301</v>
      </c>
      <c r="D75" s="109" t="s">
        <v>234</v>
      </c>
      <c r="E75" s="83">
        <v>8</v>
      </c>
      <c r="F75" s="83">
        <v>4</v>
      </c>
      <c r="G75" s="83">
        <v>10</v>
      </c>
      <c r="H75" s="83">
        <v>1</v>
      </c>
      <c r="I75" s="83">
        <v>23</v>
      </c>
    </row>
    <row r="76" spans="1:9" ht="14.25" customHeight="1">
      <c r="A76" s="122">
        <v>68</v>
      </c>
      <c r="B76" s="107" t="s">
        <v>106</v>
      </c>
      <c r="C76" s="108" t="s">
        <v>302</v>
      </c>
      <c r="D76" s="109" t="s">
        <v>234</v>
      </c>
      <c r="E76" s="83">
        <v>5</v>
      </c>
      <c r="F76" s="83">
        <v>4</v>
      </c>
      <c r="G76" s="83">
        <v>10</v>
      </c>
      <c r="H76" s="83">
        <v>1</v>
      </c>
      <c r="I76" s="83">
        <v>20</v>
      </c>
    </row>
    <row r="77" spans="1:9" ht="14.25" customHeight="1">
      <c r="A77" s="122">
        <v>69</v>
      </c>
      <c r="B77" s="107" t="s">
        <v>107</v>
      </c>
      <c r="C77" s="108" t="s">
        <v>303</v>
      </c>
      <c r="D77" s="109" t="s">
        <v>234</v>
      </c>
      <c r="E77" s="83">
        <v>4</v>
      </c>
      <c r="F77" s="83">
        <v>3</v>
      </c>
      <c r="G77" s="83">
        <v>10</v>
      </c>
      <c r="H77" s="83">
        <v>4</v>
      </c>
      <c r="I77" s="83">
        <v>21</v>
      </c>
    </row>
    <row r="78" spans="1:9" ht="14.25" customHeight="1">
      <c r="A78" s="122">
        <v>70</v>
      </c>
      <c r="B78" s="107" t="s">
        <v>110</v>
      </c>
      <c r="C78" s="108" t="s">
        <v>304</v>
      </c>
      <c r="D78" s="109" t="s">
        <v>234</v>
      </c>
      <c r="E78" s="83">
        <v>11</v>
      </c>
      <c r="F78" s="83">
        <v>4</v>
      </c>
      <c r="G78" s="83">
        <v>10</v>
      </c>
      <c r="H78" s="83">
        <v>1</v>
      </c>
      <c r="I78" s="83">
        <v>26</v>
      </c>
    </row>
    <row r="79" spans="1:9" ht="14.25" customHeight="1">
      <c r="A79" s="122">
        <v>71</v>
      </c>
      <c r="B79" s="107" t="s">
        <v>111</v>
      </c>
      <c r="C79" s="108" t="s">
        <v>305</v>
      </c>
      <c r="D79" s="109" t="s">
        <v>234</v>
      </c>
      <c r="E79" s="83">
        <v>14</v>
      </c>
      <c r="F79" s="83">
        <v>3</v>
      </c>
      <c r="G79" s="83">
        <v>10</v>
      </c>
      <c r="H79" s="83">
        <v>1</v>
      </c>
      <c r="I79" s="83">
        <v>28</v>
      </c>
    </row>
    <row r="80" spans="1:9" ht="14.25" customHeight="1">
      <c r="A80" s="194" t="s">
        <v>228</v>
      </c>
      <c r="B80" s="195"/>
      <c r="C80" s="195"/>
      <c r="D80" s="196"/>
      <c r="E80" s="83">
        <f>COUNTIF(E9:E79, "&gt;=10")</f>
        <v>62</v>
      </c>
      <c r="F80" s="83">
        <f>COUNTIF(F9:F79,"&gt;=2.5")</f>
        <v>55</v>
      </c>
      <c r="G80" s="83">
        <f>COUNTIF(G9:G79,"&gt;=5")</f>
        <v>71</v>
      </c>
      <c r="H80" s="83">
        <f>COUNTIF(H9:H79,"&gt;=2.5")</f>
        <v>60</v>
      </c>
      <c r="I80" s="83">
        <f>COUNTIF(I9:I79,"&gt;=20")</f>
        <v>71</v>
      </c>
    </row>
    <row r="81" spans="1:9" ht="14.25" customHeight="1">
      <c r="E81" s="83">
        <f t="shared" ref="E81:I81" si="0">(E80/71)*100</f>
        <v>87.323943661971825</v>
      </c>
      <c r="F81" s="83">
        <f t="shared" si="0"/>
        <v>77.464788732394368</v>
      </c>
      <c r="G81" s="83">
        <f t="shared" si="0"/>
        <v>100</v>
      </c>
      <c r="H81" s="83">
        <f t="shared" si="0"/>
        <v>84.507042253521121</v>
      </c>
      <c r="I81" s="83">
        <f t="shared" si="0"/>
        <v>100</v>
      </c>
    </row>
    <row r="82" spans="1:9" ht="14.25" customHeight="1">
      <c r="A82" s="194" t="s">
        <v>115</v>
      </c>
      <c r="B82" s="195"/>
      <c r="C82" s="195"/>
      <c r="D82" s="196"/>
      <c r="E82" s="84">
        <v>3</v>
      </c>
      <c r="F82" s="84">
        <v>3</v>
      </c>
      <c r="G82" s="84">
        <v>3</v>
      </c>
      <c r="H82" s="84">
        <v>3</v>
      </c>
      <c r="I82" s="84">
        <v>3</v>
      </c>
    </row>
    <row r="83" spans="1:9" ht="14.25" customHeight="1"/>
    <row r="84" spans="1:9" ht="14.25" customHeight="1"/>
    <row r="85" spans="1:9" ht="14.25" customHeight="1"/>
    <row r="86" spans="1:9" ht="14.25" customHeight="1"/>
    <row r="87" spans="1:9" ht="14.25" customHeight="1"/>
    <row r="88" spans="1:9" ht="14.25" customHeight="1"/>
    <row r="89" spans="1:9" ht="14.25" customHeight="1"/>
    <row r="90" spans="1:9" ht="14.25" customHeight="1"/>
    <row r="91" spans="1:9" ht="14.25" customHeight="1"/>
    <row r="92" spans="1:9" ht="14.25" customHeight="1"/>
    <row r="93" spans="1:9" ht="14.25" customHeight="1"/>
    <row r="94" spans="1:9" ht="14.25" customHeight="1"/>
    <row r="95" spans="1:9" ht="14.25" customHeight="1"/>
    <row r="96" spans="1: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80:D80"/>
    <mergeCell ref="A82:D82"/>
    <mergeCell ref="E6:E8"/>
    <mergeCell ref="F6:F8"/>
    <mergeCell ref="H6:H8"/>
    <mergeCell ref="I6:I8"/>
    <mergeCell ref="A1:B1"/>
    <mergeCell ref="F1:G1"/>
    <mergeCell ref="A2:B2"/>
    <mergeCell ref="A3:B3"/>
    <mergeCell ref="A4:B4"/>
    <mergeCell ref="A6:A8"/>
    <mergeCell ref="B6:B8"/>
    <mergeCell ref="G6:G8"/>
    <mergeCell ref="C6:C8"/>
    <mergeCell ref="D6:D8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workbookViewId="0">
      <selection sqref="A1:B1"/>
    </sheetView>
  </sheetViews>
  <sheetFormatPr defaultColWidth="12.6640625" defaultRowHeight="15.75" customHeight="1"/>
  <cols>
    <col min="1" max="1" width="5.21875" customWidth="1"/>
    <col min="2" max="2" width="32.109375" customWidth="1"/>
    <col min="3" max="3" width="10.44140625" customWidth="1"/>
    <col min="4" max="4" width="14" customWidth="1"/>
    <col min="5" max="5" width="13.33203125" customWidth="1"/>
    <col min="6" max="21" width="7.6640625" customWidth="1"/>
    <col min="22" max="22" width="6.44140625" customWidth="1"/>
    <col min="23" max="26" width="7.6640625" customWidth="1"/>
  </cols>
  <sheetData>
    <row r="1" spans="1:26" ht="13.5" customHeight="1">
      <c r="A1" s="218" t="s">
        <v>0</v>
      </c>
      <c r="B1" s="196"/>
      <c r="C1" s="87"/>
      <c r="D1" s="87"/>
      <c r="E1" s="86" t="s">
        <v>1</v>
      </c>
      <c r="F1" s="217" t="s">
        <v>2</v>
      </c>
      <c r="G1" s="195"/>
      <c r="H1" s="195"/>
      <c r="I1" s="195"/>
      <c r="J1" s="195"/>
      <c r="K1" s="87"/>
      <c r="L1" s="87"/>
      <c r="M1" s="87"/>
      <c r="N1" s="87"/>
      <c r="O1" s="79"/>
      <c r="P1" s="79"/>
      <c r="Q1" s="79"/>
      <c r="R1" s="79"/>
      <c r="S1" s="79"/>
      <c r="T1" s="79"/>
      <c r="U1" s="79"/>
      <c r="V1" s="79"/>
      <c r="W1" s="87"/>
      <c r="X1" s="87"/>
      <c r="Y1" s="87"/>
      <c r="Z1" s="87"/>
    </row>
    <row r="2" spans="1:26" ht="13.5" customHeight="1">
      <c r="A2" s="218" t="s">
        <v>3</v>
      </c>
      <c r="B2" s="196"/>
      <c r="C2" s="87"/>
      <c r="D2" s="87"/>
      <c r="E2" s="89">
        <v>1</v>
      </c>
      <c r="F2" s="90" t="s">
        <v>122</v>
      </c>
      <c r="G2" s="91"/>
      <c r="H2" s="92"/>
      <c r="I2" s="93"/>
      <c r="J2" s="93"/>
      <c r="K2" s="87"/>
      <c r="L2" s="87"/>
      <c r="M2" s="87"/>
      <c r="N2" s="87"/>
      <c r="O2" s="79"/>
      <c r="P2" s="79"/>
      <c r="Q2" s="79"/>
      <c r="R2" s="79"/>
      <c r="S2" s="79"/>
      <c r="T2" s="79"/>
      <c r="U2" s="79"/>
      <c r="V2" s="79"/>
      <c r="W2" s="87"/>
      <c r="X2" s="87"/>
      <c r="Y2" s="87"/>
      <c r="Z2" s="87"/>
    </row>
    <row r="3" spans="1:26" ht="13.5" customHeight="1">
      <c r="A3" s="218" t="s">
        <v>5</v>
      </c>
      <c r="B3" s="196"/>
      <c r="C3" s="87"/>
      <c r="D3" s="87"/>
      <c r="E3" s="89">
        <v>2</v>
      </c>
      <c r="F3" s="94" t="s">
        <v>124</v>
      </c>
      <c r="G3" s="95"/>
      <c r="H3" s="96"/>
      <c r="I3" s="97"/>
      <c r="J3" s="97"/>
      <c r="K3" s="87"/>
      <c r="L3" s="87"/>
      <c r="M3" s="87"/>
      <c r="N3" s="87"/>
      <c r="O3" s="79"/>
      <c r="P3" s="79"/>
      <c r="Q3" s="79"/>
      <c r="R3" s="79"/>
      <c r="S3" s="79"/>
      <c r="T3" s="79"/>
      <c r="U3" s="79"/>
      <c r="V3" s="87"/>
      <c r="W3" s="87"/>
      <c r="X3" s="87"/>
      <c r="Y3" s="87"/>
      <c r="Z3" s="87"/>
    </row>
    <row r="4" spans="1:26" ht="13.5" customHeight="1">
      <c r="A4" s="218" t="s">
        <v>230</v>
      </c>
      <c r="B4" s="196"/>
      <c r="C4" s="87"/>
      <c r="D4" s="87"/>
      <c r="E4" s="89">
        <v>3</v>
      </c>
      <c r="F4" s="90" t="s">
        <v>126</v>
      </c>
      <c r="G4" s="91"/>
      <c r="H4" s="92"/>
      <c r="I4" s="98"/>
      <c r="J4" s="98"/>
      <c r="K4" s="87"/>
      <c r="L4" s="87"/>
      <c r="M4" s="87"/>
      <c r="N4" s="87"/>
      <c r="O4" s="79"/>
      <c r="P4" s="79"/>
      <c r="Q4" s="79"/>
      <c r="R4" s="79"/>
      <c r="S4" s="79"/>
      <c r="T4" s="79"/>
      <c r="U4" s="79"/>
      <c r="V4" s="79"/>
      <c r="W4" s="87"/>
      <c r="X4" s="87"/>
      <c r="Y4" s="87"/>
      <c r="Z4" s="87"/>
    </row>
    <row r="5" spans="1:26" ht="13.5" customHeight="1">
      <c r="A5" s="87"/>
      <c r="B5" s="87"/>
      <c r="C5" s="87"/>
      <c r="D5" s="87"/>
      <c r="E5" s="87"/>
      <c r="F5" s="216" t="s">
        <v>9</v>
      </c>
      <c r="G5" s="195"/>
      <c r="H5" s="195"/>
      <c r="I5" s="195"/>
      <c r="J5" s="196"/>
      <c r="K5" s="216" t="s">
        <v>10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  <c r="W5" s="87"/>
      <c r="X5" s="87"/>
      <c r="Y5" s="87"/>
      <c r="Z5" s="87"/>
    </row>
    <row r="6" spans="1:26" ht="13.5" customHeight="1">
      <c r="A6" s="204" t="s">
        <v>11</v>
      </c>
      <c r="B6" s="204" t="s">
        <v>128</v>
      </c>
      <c r="C6" s="204" t="s">
        <v>13</v>
      </c>
      <c r="D6" s="204" t="s">
        <v>14</v>
      </c>
      <c r="E6" s="56" t="s">
        <v>15</v>
      </c>
      <c r="F6" s="56" t="s">
        <v>16</v>
      </c>
      <c r="G6" s="56" t="s">
        <v>17</v>
      </c>
      <c r="H6" s="56" t="s">
        <v>18</v>
      </c>
      <c r="I6" s="56" t="s">
        <v>19</v>
      </c>
      <c r="J6" s="56" t="s">
        <v>20</v>
      </c>
      <c r="K6" s="56" t="s">
        <v>21</v>
      </c>
      <c r="L6" s="56" t="s">
        <v>22</v>
      </c>
      <c r="M6" s="56" t="s">
        <v>23</v>
      </c>
      <c r="N6" s="56" t="s">
        <v>24</v>
      </c>
      <c r="O6" s="100" t="s">
        <v>25</v>
      </c>
      <c r="P6" s="147" t="s">
        <v>26</v>
      </c>
      <c r="Q6" s="216" t="s">
        <v>27</v>
      </c>
      <c r="R6" s="195"/>
      <c r="S6" s="195"/>
      <c r="T6" s="195"/>
      <c r="U6" s="195"/>
      <c r="V6" s="196"/>
      <c r="W6" s="87"/>
      <c r="X6" s="87"/>
      <c r="Y6" s="87"/>
      <c r="Z6" s="87"/>
    </row>
    <row r="7" spans="1:26" ht="13.5" customHeight="1">
      <c r="A7" s="199"/>
      <c r="B7" s="199"/>
      <c r="C7" s="199"/>
      <c r="D7" s="199"/>
      <c r="E7" s="56" t="s">
        <v>28</v>
      </c>
      <c r="F7" s="101" t="s">
        <v>29</v>
      </c>
      <c r="G7" s="101" t="s">
        <v>31</v>
      </c>
      <c r="H7" s="103" t="s">
        <v>29</v>
      </c>
      <c r="I7" s="103" t="s">
        <v>32</v>
      </c>
      <c r="J7" s="101" t="s">
        <v>29</v>
      </c>
      <c r="K7" s="101" t="s">
        <v>29</v>
      </c>
      <c r="L7" s="103" t="s">
        <v>32</v>
      </c>
      <c r="M7" s="103" t="s">
        <v>31</v>
      </c>
      <c r="N7" s="101" t="s">
        <v>32</v>
      </c>
      <c r="O7" s="103" t="s">
        <v>32</v>
      </c>
      <c r="P7" s="103" t="s">
        <v>32</v>
      </c>
      <c r="Q7" s="105" t="s">
        <v>29</v>
      </c>
      <c r="R7" s="105" t="s">
        <v>30</v>
      </c>
      <c r="S7" s="105" t="s">
        <v>31</v>
      </c>
      <c r="T7" s="105" t="s">
        <v>32</v>
      </c>
      <c r="U7" s="105" t="s">
        <v>33</v>
      </c>
      <c r="V7" s="58" t="s">
        <v>34</v>
      </c>
      <c r="W7" s="79"/>
      <c r="X7" s="79"/>
      <c r="Y7" s="79"/>
      <c r="Z7" s="79"/>
    </row>
    <row r="8" spans="1:26" ht="13.5" customHeight="1">
      <c r="A8" s="200"/>
      <c r="B8" s="200"/>
      <c r="C8" s="200"/>
      <c r="D8" s="200"/>
      <c r="E8" s="70" t="s">
        <v>38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2.5</v>
      </c>
      <c r="L8" s="70">
        <v>2.5</v>
      </c>
      <c r="M8" s="70">
        <v>2.5</v>
      </c>
      <c r="N8" s="70">
        <v>2.5</v>
      </c>
      <c r="O8" s="70">
        <v>2.5</v>
      </c>
      <c r="P8" s="70">
        <v>2.5</v>
      </c>
      <c r="Q8" s="57">
        <v>5.5</v>
      </c>
      <c r="R8" s="57" t="s">
        <v>323</v>
      </c>
      <c r="S8" s="57">
        <v>3.5</v>
      </c>
      <c r="T8" s="57">
        <v>11</v>
      </c>
      <c r="U8" s="57">
        <v>0</v>
      </c>
      <c r="V8" s="57">
        <f t="shared" ref="V8:V22" si="0">SUM(Q8:U8)</f>
        <v>20</v>
      </c>
      <c r="W8" s="87"/>
      <c r="X8" s="87"/>
      <c r="Y8" s="87"/>
      <c r="Z8" s="87"/>
    </row>
    <row r="9" spans="1:26" ht="18" customHeight="1">
      <c r="A9" s="51">
        <v>1</v>
      </c>
      <c r="B9" s="148" t="s">
        <v>134</v>
      </c>
      <c r="C9" s="149">
        <v>24110340</v>
      </c>
      <c r="D9" s="54" t="s">
        <v>324</v>
      </c>
      <c r="E9" s="150">
        <v>10</v>
      </c>
      <c r="F9" s="56">
        <v>0</v>
      </c>
      <c r="G9" s="56">
        <v>1</v>
      </c>
      <c r="H9" s="56">
        <v>1</v>
      </c>
      <c r="I9" s="56">
        <v>0.5</v>
      </c>
      <c r="J9" s="56">
        <v>1</v>
      </c>
      <c r="K9" s="56">
        <v>0</v>
      </c>
      <c r="L9" s="56">
        <v>1.5</v>
      </c>
      <c r="M9" s="56">
        <v>1.5</v>
      </c>
      <c r="N9" s="56">
        <v>0.5</v>
      </c>
      <c r="O9" s="56">
        <v>2</v>
      </c>
      <c r="P9" s="56">
        <v>0.5</v>
      </c>
      <c r="Q9" s="57">
        <f t="shared" ref="Q9:Q94" si="1">SUM(F9,H9,J9,K9)</f>
        <v>2</v>
      </c>
      <c r="R9" s="57">
        <v>0</v>
      </c>
      <c r="S9" s="57">
        <f t="shared" ref="S9:S94" si="2">SUM(G9,M9)</f>
        <v>2.5</v>
      </c>
      <c r="T9" s="57">
        <f t="shared" ref="T9:T94" si="3">SUM(I9,L9,N9,O9,P9)</f>
        <v>5</v>
      </c>
      <c r="U9" s="57">
        <v>0</v>
      </c>
      <c r="V9" s="57">
        <f t="shared" si="0"/>
        <v>9.5</v>
      </c>
      <c r="W9" s="87"/>
      <c r="X9" s="87"/>
      <c r="Y9" s="87"/>
      <c r="Z9" s="87"/>
    </row>
    <row r="10" spans="1:26" ht="18" customHeight="1">
      <c r="A10" s="51">
        <v>2</v>
      </c>
      <c r="B10" s="148" t="s">
        <v>136</v>
      </c>
      <c r="C10" s="149">
        <v>24110341</v>
      </c>
      <c r="D10" s="54" t="s">
        <v>324</v>
      </c>
      <c r="E10" s="150">
        <v>17</v>
      </c>
      <c r="F10" s="56">
        <v>1</v>
      </c>
      <c r="G10" s="56">
        <v>1</v>
      </c>
      <c r="H10" s="56">
        <v>1</v>
      </c>
      <c r="I10" s="56">
        <v>1</v>
      </c>
      <c r="J10" s="56">
        <v>1</v>
      </c>
      <c r="K10" s="56">
        <v>1.5</v>
      </c>
      <c r="L10" s="56">
        <v>1.5</v>
      </c>
      <c r="M10" s="56">
        <v>1.5</v>
      </c>
      <c r="N10" s="56">
        <v>2.5</v>
      </c>
      <c r="O10" s="56">
        <v>2.5</v>
      </c>
      <c r="P10" s="56">
        <v>2.5</v>
      </c>
      <c r="Q10" s="57">
        <f t="shared" si="1"/>
        <v>4.5</v>
      </c>
      <c r="R10" s="57">
        <v>0</v>
      </c>
      <c r="S10" s="57">
        <f t="shared" si="2"/>
        <v>2.5</v>
      </c>
      <c r="T10" s="57">
        <f t="shared" si="3"/>
        <v>10</v>
      </c>
      <c r="U10" s="57">
        <v>0</v>
      </c>
      <c r="V10" s="57">
        <f t="shared" si="0"/>
        <v>17</v>
      </c>
      <c r="W10" s="87"/>
      <c r="X10" s="87"/>
      <c r="Y10" s="87"/>
      <c r="Z10" s="87"/>
    </row>
    <row r="11" spans="1:26" ht="18" customHeight="1">
      <c r="A11" s="51">
        <v>3</v>
      </c>
      <c r="B11" s="148" t="s">
        <v>137</v>
      </c>
      <c r="C11" s="149">
        <v>24110342</v>
      </c>
      <c r="D11" s="54" t="s">
        <v>324</v>
      </c>
      <c r="E11" s="150">
        <v>13</v>
      </c>
      <c r="F11" s="56">
        <v>0.5</v>
      </c>
      <c r="G11" s="56">
        <v>1</v>
      </c>
      <c r="H11" s="56">
        <v>1</v>
      </c>
      <c r="I11" s="56">
        <v>1</v>
      </c>
      <c r="J11" s="56">
        <v>1</v>
      </c>
      <c r="K11" s="56">
        <v>1</v>
      </c>
      <c r="L11" s="56">
        <v>1</v>
      </c>
      <c r="M11" s="56">
        <v>2</v>
      </c>
      <c r="N11" s="56">
        <v>1</v>
      </c>
      <c r="O11" s="56">
        <v>2</v>
      </c>
      <c r="P11" s="56">
        <v>1.5</v>
      </c>
      <c r="Q11" s="57">
        <f t="shared" si="1"/>
        <v>3.5</v>
      </c>
      <c r="R11" s="57">
        <v>0</v>
      </c>
      <c r="S11" s="57">
        <f t="shared" si="2"/>
        <v>3</v>
      </c>
      <c r="T11" s="57">
        <f t="shared" si="3"/>
        <v>6.5</v>
      </c>
      <c r="U11" s="57">
        <v>0</v>
      </c>
      <c r="V11" s="57">
        <f t="shared" si="0"/>
        <v>13</v>
      </c>
      <c r="W11" s="87"/>
      <c r="X11" s="87"/>
      <c r="Y11" s="87"/>
      <c r="Z11" s="87"/>
    </row>
    <row r="12" spans="1:26" ht="18" customHeight="1">
      <c r="A12" s="51">
        <v>4</v>
      </c>
      <c r="B12" s="148" t="s">
        <v>138</v>
      </c>
      <c r="C12" s="149">
        <v>24110343</v>
      </c>
      <c r="D12" s="54" t="s">
        <v>324</v>
      </c>
      <c r="E12" s="150">
        <v>13</v>
      </c>
      <c r="F12" s="56">
        <v>1</v>
      </c>
      <c r="G12" s="56">
        <v>0</v>
      </c>
      <c r="H12" s="56">
        <v>1</v>
      </c>
      <c r="I12" s="56">
        <v>0.5</v>
      </c>
      <c r="J12" s="56">
        <v>1</v>
      </c>
      <c r="K12" s="56">
        <v>1</v>
      </c>
      <c r="L12" s="56">
        <v>2</v>
      </c>
      <c r="M12" s="56">
        <v>1</v>
      </c>
      <c r="N12" s="56">
        <v>0</v>
      </c>
      <c r="O12" s="56">
        <v>2</v>
      </c>
      <c r="P12" s="56">
        <v>2</v>
      </c>
      <c r="Q12" s="57">
        <f t="shared" si="1"/>
        <v>4</v>
      </c>
      <c r="R12" s="57">
        <v>0</v>
      </c>
      <c r="S12" s="57">
        <f t="shared" si="2"/>
        <v>1</v>
      </c>
      <c r="T12" s="57">
        <f t="shared" si="3"/>
        <v>6.5</v>
      </c>
      <c r="U12" s="57">
        <v>0</v>
      </c>
      <c r="V12" s="57">
        <f t="shared" si="0"/>
        <v>11.5</v>
      </c>
      <c r="W12" s="87"/>
      <c r="X12" s="87"/>
      <c r="Y12" s="87"/>
      <c r="Z12" s="87"/>
    </row>
    <row r="13" spans="1:26" ht="18" customHeight="1">
      <c r="A13" s="51">
        <v>5</v>
      </c>
      <c r="B13" s="148" t="s">
        <v>139</v>
      </c>
      <c r="C13" s="149">
        <v>24110344</v>
      </c>
      <c r="D13" s="54" t="s">
        <v>324</v>
      </c>
      <c r="E13" s="150">
        <v>15</v>
      </c>
      <c r="F13" s="56">
        <v>0.5</v>
      </c>
      <c r="G13" s="56">
        <v>1</v>
      </c>
      <c r="H13" s="56">
        <v>1</v>
      </c>
      <c r="I13" s="56">
        <v>1</v>
      </c>
      <c r="J13" s="56">
        <v>1</v>
      </c>
      <c r="K13" s="56">
        <v>1.5</v>
      </c>
      <c r="L13" s="56">
        <v>1.5</v>
      </c>
      <c r="M13" s="56">
        <v>2</v>
      </c>
      <c r="N13" s="56">
        <v>2.5</v>
      </c>
      <c r="O13" s="56">
        <v>0</v>
      </c>
      <c r="P13" s="56">
        <v>2.5</v>
      </c>
      <c r="Q13" s="57">
        <f t="shared" si="1"/>
        <v>4</v>
      </c>
      <c r="R13" s="57">
        <v>0</v>
      </c>
      <c r="S13" s="57">
        <f t="shared" si="2"/>
        <v>3</v>
      </c>
      <c r="T13" s="57">
        <f t="shared" si="3"/>
        <v>7.5</v>
      </c>
      <c r="U13" s="57">
        <v>0</v>
      </c>
      <c r="V13" s="57">
        <f t="shared" si="0"/>
        <v>14.5</v>
      </c>
      <c r="W13" s="87"/>
      <c r="X13" s="87"/>
      <c r="Y13" s="87"/>
      <c r="Z13" s="87"/>
    </row>
    <row r="14" spans="1:26" ht="18" customHeight="1">
      <c r="A14" s="51">
        <v>6</v>
      </c>
      <c r="B14" s="148" t="s">
        <v>140</v>
      </c>
      <c r="C14" s="149">
        <v>24110346</v>
      </c>
      <c r="D14" s="54" t="s">
        <v>324</v>
      </c>
      <c r="E14" s="150">
        <v>19</v>
      </c>
      <c r="F14" s="56">
        <v>1</v>
      </c>
      <c r="G14" s="56">
        <v>1</v>
      </c>
      <c r="H14" s="56">
        <v>1</v>
      </c>
      <c r="I14" s="56">
        <v>1</v>
      </c>
      <c r="J14" s="56">
        <v>1</v>
      </c>
      <c r="K14" s="56">
        <v>2</v>
      </c>
      <c r="L14" s="56">
        <v>2.5</v>
      </c>
      <c r="M14" s="56">
        <v>2</v>
      </c>
      <c r="N14" s="56">
        <v>2.5</v>
      </c>
      <c r="O14" s="56">
        <v>2.5</v>
      </c>
      <c r="P14" s="56">
        <v>2</v>
      </c>
      <c r="Q14" s="57">
        <f t="shared" si="1"/>
        <v>5</v>
      </c>
      <c r="R14" s="57">
        <v>0</v>
      </c>
      <c r="S14" s="57">
        <f t="shared" si="2"/>
        <v>3</v>
      </c>
      <c r="T14" s="57">
        <f t="shared" si="3"/>
        <v>10.5</v>
      </c>
      <c r="U14" s="57">
        <v>0</v>
      </c>
      <c r="V14" s="57">
        <f t="shared" si="0"/>
        <v>18.5</v>
      </c>
      <c r="W14" s="87"/>
      <c r="X14" s="87"/>
      <c r="Y14" s="87"/>
      <c r="Z14" s="87"/>
    </row>
    <row r="15" spans="1:26" ht="18" customHeight="1">
      <c r="A15" s="51">
        <v>7</v>
      </c>
      <c r="B15" s="148" t="s">
        <v>141</v>
      </c>
      <c r="C15" s="149">
        <v>24110347</v>
      </c>
      <c r="D15" s="54" t="s">
        <v>324</v>
      </c>
      <c r="E15" s="150">
        <v>18</v>
      </c>
      <c r="F15" s="56">
        <v>1</v>
      </c>
      <c r="G15" s="56">
        <v>1</v>
      </c>
      <c r="H15" s="56">
        <v>1</v>
      </c>
      <c r="I15" s="56">
        <v>1</v>
      </c>
      <c r="J15" s="56">
        <v>1</v>
      </c>
      <c r="K15" s="56">
        <v>2.5</v>
      </c>
      <c r="L15" s="56">
        <v>2.5</v>
      </c>
      <c r="M15" s="56">
        <v>2.5</v>
      </c>
      <c r="N15" s="56">
        <v>1</v>
      </c>
      <c r="O15" s="56">
        <v>2</v>
      </c>
      <c r="P15" s="56">
        <v>2.5</v>
      </c>
      <c r="Q15" s="57">
        <f t="shared" si="1"/>
        <v>5.5</v>
      </c>
      <c r="R15" s="57">
        <v>0</v>
      </c>
      <c r="S15" s="57">
        <f t="shared" si="2"/>
        <v>3.5</v>
      </c>
      <c r="T15" s="57">
        <f t="shared" si="3"/>
        <v>9</v>
      </c>
      <c r="U15" s="57">
        <v>0</v>
      </c>
      <c r="V15" s="57">
        <f t="shared" si="0"/>
        <v>18</v>
      </c>
      <c r="W15" s="87"/>
      <c r="X15" s="87"/>
      <c r="Y15" s="87"/>
      <c r="Z15" s="87"/>
    </row>
    <row r="16" spans="1:26" ht="18" customHeight="1">
      <c r="A16" s="51">
        <v>8</v>
      </c>
      <c r="B16" s="148" t="s">
        <v>142</v>
      </c>
      <c r="C16" s="149">
        <v>24110348</v>
      </c>
      <c r="D16" s="54" t="s">
        <v>324</v>
      </c>
      <c r="E16" s="150">
        <v>5</v>
      </c>
      <c r="F16" s="56">
        <v>0</v>
      </c>
      <c r="G16" s="56">
        <v>1</v>
      </c>
      <c r="H16" s="56">
        <v>1</v>
      </c>
      <c r="I16" s="56">
        <v>0.5</v>
      </c>
      <c r="J16" s="56">
        <v>1</v>
      </c>
      <c r="K16" s="56">
        <v>0.5</v>
      </c>
      <c r="L16" s="56">
        <v>0</v>
      </c>
      <c r="M16" s="56">
        <v>0</v>
      </c>
      <c r="N16" s="56">
        <v>0</v>
      </c>
      <c r="O16" s="56">
        <v>0</v>
      </c>
      <c r="P16" s="56">
        <v>1</v>
      </c>
      <c r="Q16" s="57">
        <f t="shared" si="1"/>
        <v>2.5</v>
      </c>
      <c r="R16" s="57">
        <v>0</v>
      </c>
      <c r="S16" s="57">
        <f t="shared" si="2"/>
        <v>1</v>
      </c>
      <c r="T16" s="57">
        <f t="shared" si="3"/>
        <v>1.5</v>
      </c>
      <c r="U16" s="57">
        <v>0</v>
      </c>
      <c r="V16" s="57">
        <f t="shared" si="0"/>
        <v>5</v>
      </c>
      <c r="W16" s="87"/>
      <c r="X16" s="87"/>
      <c r="Y16" s="87"/>
      <c r="Z16" s="87"/>
    </row>
    <row r="17" spans="1:26" ht="18" customHeight="1">
      <c r="A17" s="51">
        <v>9</v>
      </c>
      <c r="B17" s="148" t="s">
        <v>143</v>
      </c>
      <c r="C17" s="149">
        <v>24110350</v>
      </c>
      <c r="D17" s="54" t="s">
        <v>324</v>
      </c>
      <c r="E17" s="150">
        <v>8</v>
      </c>
      <c r="F17" s="56">
        <v>0</v>
      </c>
      <c r="G17" s="56">
        <v>0.5</v>
      </c>
      <c r="H17" s="56">
        <v>0.5</v>
      </c>
      <c r="I17" s="56">
        <v>0</v>
      </c>
      <c r="J17" s="56">
        <v>1</v>
      </c>
      <c r="K17" s="56">
        <v>0</v>
      </c>
      <c r="L17" s="56">
        <v>0</v>
      </c>
      <c r="M17" s="56">
        <v>0.5</v>
      </c>
      <c r="N17" s="56">
        <v>2</v>
      </c>
      <c r="O17" s="56">
        <v>2</v>
      </c>
      <c r="P17" s="56">
        <v>1</v>
      </c>
      <c r="Q17" s="57">
        <f t="shared" si="1"/>
        <v>1.5</v>
      </c>
      <c r="R17" s="57">
        <v>0</v>
      </c>
      <c r="S17" s="57">
        <f t="shared" si="2"/>
        <v>1</v>
      </c>
      <c r="T17" s="57">
        <f t="shared" si="3"/>
        <v>5</v>
      </c>
      <c r="U17" s="57">
        <v>0</v>
      </c>
      <c r="V17" s="57">
        <f t="shared" si="0"/>
        <v>7.5</v>
      </c>
      <c r="W17" s="87"/>
      <c r="X17" s="87"/>
      <c r="Y17" s="87"/>
      <c r="Z17" s="87"/>
    </row>
    <row r="18" spans="1:26" ht="18" customHeight="1">
      <c r="A18" s="51">
        <v>10</v>
      </c>
      <c r="B18" s="148" t="s">
        <v>144</v>
      </c>
      <c r="C18" s="149">
        <v>24110351</v>
      </c>
      <c r="D18" s="54" t="s">
        <v>324</v>
      </c>
      <c r="E18" s="150">
        <v>16</v>
      </c>
      <c r="F18" s="56">
        <v>0.5</v>
      </c>
      <c r="G18" s="56">
        <v>0.5</v>
      </c>
      <c r="H18" s="56">
        <v>1</v>
      </c>
      <c r="I18" s="56">
        <v>1</v>
      </c>
      <c r="J18" s="56">
        <v>1</v>
      </c>
      <c r="K18" s="56">
        <v>1</v>
      </c>
      <c r="L18" s="56">
        <v>2.5</v>
      </c>
      <c r="M18" s="56">
        <v>1</v>
      </c>
      <c r="N18" s="56">
        <v>2.5</v>
      </c>
      <c r="O18" s="56">
        <v>2</v>
      </c>
      <c r="P18" s="56">
        <v>2.5</v>
      </c>
      <c r="Q18" s="57">
        <f t="shared" si="1"/>
        <v>3.5</v>
      </c>
      <c r="R18" s="57">
        <v>0</v>
      </c>
      <c r="S18" s="57">
        <f t="shared" si="2"/>
        <v>1.5</v>
      </c>
      <c r="T18" s="57">
        <f t="shared" si="3"/>
        <v>10.5</v>
      </c>
      <c r="U18" s="57">
        <v>0</v>
      </c>
      <c r="V18" s="57">
        <f t="shared" si="0"/>
        <v>15.5</v>
      </c>
      <c r="W18" s="87"/>
      <c r="X18" s="87"/>
      <c r="Y18" s="87"/>
      <c r="Z18" s="87"/>
    </row>
    <row r="19" spans="1:26" ht="18" customHeight="1">
      <c r="A19" s="51">
        <v>11</v>
      </c>
      <c r="B19" s="148" t="s">
        <v>145</v>
      </c>
      <c r="C19" s="149">
        <v>24110352</v>
      </c>
      <c r="D19" s="54" t="s">
        <v>324</v>
      </c>
      <c r="E19" s="150">
        <v>16</v>
      </c>
      <c r="F19" s="56">
        <v>0.5</v>
      </c>
      <c r="G19" s="56">
        <v>1</v>
      </c>
      <c r="H19" s="56">
        <v>1</v>
      </c>
      <c r="I19" s="56">
        <v>0.5</v>
      </c>
      <c r="J19" s="56">
        <v>1</v>
      </c>
      <c r="K19" s="56">
        <v>1.5</v>
      </c>
      <c r="L19" s="56">
        <v>2.5</v>
      </c>
      <c r="M19" s="56">
        <v>2</v>
      </c>
      <c r="N19" s="56">
        <v>1</v>
      </c>
      <c r="O19" s="56">
        <v>2</v>
      </c>
      <c r="P19" s="56">
        <v>2.5</v>
      </c>
      <c r="Q19" s="57">
        <f t="shared" si="1"/>
        <v>4</v>
      </c>
      <c r="R19" s="57">
        <v>0</v>
      </c>
      <c r="S19" s="57">
        <f t="shared" si="2"/>
        <v>3</v>
      </c>
      <c r="T19" s="57">
        <f t="shared" si="3"/>
        <v>8.5</v>
      </c>
      <c r="U19" s="57">
        <v>0</v>
      </c>
      <c r="V19" s="57">
        <f t="shared" si="0"/>
        <v>15.5</v>
      </c>
      <c r="W19" s="87"/>
      <c r="X19" s="87"/>
      <c r="Y19" s="87"/>
      <c r="Z19" s="87"/>
    </row>
    <row r="20" spans="1:26" ht="18" customHeight="1">
      <c r="A20" s="51">
        <v>12</v>
      </c>
      <c r="B20" s="148" t="s">
        <v>146</v>
      </c>
      <c r="C20" s="149">
        <v>24110353</v>
      </c>
      <c r="D20" s="54" t="s">
        <v>324</v>
      </c>
      <c r="E20" s="150">
        <v>12</v>
      </c>
      <c r="F20" s="56">
        <v>0.5</v>
      </c>
      <c r="G20" s="56">
        <v>1</v>
      </c>
      <c r="H20" s="56">
        <v>1</v>
      </c>
      <c r="I20" s="56">
        <v>0.5</v>
      </c>
      <c r="J20" s="56">
        <v>1</v>
      </c>
      <c r="K20" s="56">
        <v>1.5</v>
      </c>
      <c r="L20" s="56">
        <v>1</v>
      </c>
      <c r="M20" s="56">
        <v>2</v>
      </c>
      <c r="N20" s="56">
        <v>0</v>
      </c>
      <c r="O20" s="56">
        <v>2</v>
      </c>
      <c r="P20" s="56">
        <v>1.5</v>
      </c>
      <c r="Q20" s="57">
        <f t="shared" si="1"/>
        <v>4</v>
      </c>
      <c r="R20" s="57">
        <v>0</v>
      </c>
      <c r="S20" s="57">
        <f t="shared" si="2"/>
        <v>3</v>
      </c>
      <c r="T20" s="57">
        <f t="shared" si="3"/>
        <v>5</v>
      </c>
      <c r="U20" s="57">
        <v>0</v>
      </c>
      <c r="V20" s="57">
        <f t="shared" si="0"/>
        <v>12</v>
      </c>
      <c r="W20" s="87"/>
      <c r="X20" s="87"/>
      <c r="Y20" s="87"/>
      <c r="Z20" s="87"/>
    </row>
    <row r="21" spans="1:26" ht="18" customHeight="1">
      <c r="A21" s="51">
        <v>13</v>
      </c>
      <c r="B21" s="148" t="s">
        <v>147</v>
      </c>
      <c r="C21" s="149">
        <v>24110354</v>
      </c>
      <c r="D21" s="54" t="s">
        <v>324</v>
      </c>
      <c r="E21" s="150">
        <v>17</v>
      </c>
      <c r="F21" s="56">
        <v>1.5</v>
      </c>
      <c r="G21" s="56">
        <v>1</v>
      </c>
      <c r="H21" s="56">
        <v>1</v>
      </c>
      <c r="I21" s="56">
        <v>1</v>
      </c>
      <c r="J21" s="56">
        <v>1</v>
      </c>
      <c r="K21" s="56">
        <v>1.5</v>
      </c>
      <c r="L21" s="56">
        <v>2.5</v>
      </c>
      <c r="M21" s="56">
        <v>2</v>
      </c>
      <c r="N21" s="56">
        <v>2.5</v>
      </c>
      <c r="O21" s="56">
        <v>2.5</v>
      </c>
      <c r="P21" s="56">
        <v>1.5</v>
      </c>
      <c r="Q21" s="57">
        <f t="shared" si="1"/>
        <v>5</v>
      </c>
      <c r="R21" s="57">
        <v>0</v>
      </c>
      <c r="S21" s="57">
        <f t="shared" si="2"/>
        <v>3</v>
      </c>
      <c r="T21" s="57">
        <f t="shared" si="3"/>
        <v>10</v>
      </c>
      <c r="U21" s="57">
        <v>0</v>
      </c>
      <c r="V21" s="57">
        <f t="shared" si="0"/>
        <v>18</v>
      </c>
      <c r="W21" s="87"/>
      <c r="X21" s="87"/>
      <c r="Y21" s="87"/>
      <c r="Z21" s="87"/>
    </row>
    <row r="22" spans="1:26" ht="18" customHeight="1">
      <c r="A22" s="51">
        <v>14</v>
      </c>
      <c r="B22" s="148" t="s">
        <v>148</v>
      </c>
      <c r="C22" s="149">
        <v>24110356</v>
      </c>
      <c r="D22" s="54" t="s">
        <v>324</v>
      </c>
      <c r="E22" s="150">
        <v>18</v>
      </c>
      <c r="F22" s="56">
        <v>1</v>
      </c>
      <c r="G22" s="56">
        <v>1</v>
      </c>
      <c r="H22" s="56">
        <v>1</v>
      </c>
      <c r="I22" s="56">
        <v>1</v>
      </c>
      <c r="J22" s="56">
        <v>1</v>
      </c>
      <c r="K22" s="56">
        <v>2</v>
      </c>
      <c r="L22" s="56">
        <v>2.5</v>
      </c>
      <c r="M22" s="56">
        <v>2</v>
      </c>
      <c r="N22" s="56">
        <v>2</v>
      </c>
      <c r="O22" s="56">
        <v>2</v>
      </c>
      <c r="P22" s="56">
        <v>2.5</v>
      </c>
      <c r="Q22" s="57">
        <f t="shared" si="1"/>
        <v>5</v>
      </c>
      <c r="R22" s="57">
        <v>0</v>
      </c>
      <c r="S22" s="57">
        <f t="shared" si="2"/>
        <v>3</v>
      </c>
      <c r="T22" s="57">
        <f t="shared" si="3"/>
        <v>10</v>
      </c>
      <c r="U22" s="57">
        <v>0</v>
      </c>
      <c r="V22" s="57">
        <f t="shared" si="0"/>
        <v>18</v>
      </c>
      <c r="W22" s="87"/>
      <c r="X22" s="87"/>
      <c r="Y22" s="87"/>
      <c r="Z22" s="87"/>
    </row>
    <row r="23" spans="1:26" ht="18" customHeight="1">
      <c r="A23" s="51">
        <v>15</v>
      </c>
      <c r="B23" s="148" t="s">
        <v>149</v>
      </c>
      <c r="C23" s="149">
        <v>24110357</v>
      </c>
      <c r="D23" s="54" t="s">
        <v>324</v>
      </c>
      <c r="E23" s="150">
        <v>16</v>
      </c>
      <c r="F23" s="56">
        <v>0.5</v>
      </c>
      <c r="G23" s="56">
        <v>1</v>
      </c>
      <c r="H23" s="56">
        <v>1</v>
      </c>
      <c r="I23" s="56">
        <v>1</v>
      </c>
      <c r="J23" s="56">
        <v>1</v>
      </c>
      <c r="K23" s="56">
        <v>1.5</v>
      </c>
      <c r="L23" s="56">
        <v>2.5</v>
      </c>
      <c r="M23" s="56">
        <v>1.5</v>
      </c>
      <c r="N23" s="56">
        <v>2.5</v>
      </c>
      <c r="O23" s="56">
        <v>2</v>
      </c>
      <c r="P23" s="56">
        <v>1</v>
      </c>
      <c r="Q23" s="57">
        <f t="shared" si="1"/>
        <v>4</v>
      </c>
      <c r="R23" s="57">
        <v>0</v>
      </c>
      <c r="S23" s="57">
        <f t="shared" si="2"/>
        <v>2.5</v>
      </c>
      <c r="T23" s="57">
        <f t="shared" si="3"/>
        <v>9</v>
      </c>
      <c r="U23" s="57">
        <v>0</v>
      </c>
      <c r="V23" s="57">
        <v>0</v>
      </c>
      <c r="W23" s="87"/>
      <c r="X23" s="87"/>
      <c r="Y23" s="87"/>
      <c r="Z23" s="87"/>
    </row>
    <row r="24" spans="1:26" ht="18" customHeight="1">
      <c r="A24" s="51">
        <v>16</v>
      </c>
      <c r="B24" s="148" t="s">
        <v>150</v>
      </c>
      <c r="C24" s="149">
        <v>24110358</v>
      </c>
      <c r="D24" s="54" t="s">
        <v>324</v>
      </c>
      <c r="E24" s="150">
        <v>11</v>
      </c>
      <c r="F24" s="56">
        <v>0.5</v>
      </c>
      <c r="G24" s="56">
        <v>1</v>
      </c>
      <c r="H24" s="56">
        <v>1</v>
      </c>
      <c r="I24" s="56">
        <v>1</v>
      </c>
      <c r="J24" s="56">
        <v>1</v>
      </c>
      <c r="K24" s="56">
        <v>1.5</v>
      </c>
      <c r="L24" s="56">
        <v>0.5</v>
      </c>
      <c r="M24" s="56">
        <v>1.5</v>
      </c>
      <c r="N24" s="56">
        <v>2.5</v>
      </c>
      <c r="O24" s="56">
        <v>0</v>
      </c>
      <c r="P24" s="56">
        <v>0.5</v>
      </c>
      <c r="Q24" s="57">
        <f t="shared" si="1"/>
        <v>4</v>
      </c>
      <c r="R24" s="57">
        <v>0</v>
      </c>
      <c r="S24" s="57">
        <f t="shared" si="2"/>
        <v>2.5</v>
      </c>
      <c r="T24" s="57">
        <f t="shared" si="3"/>
        <v>4.5</v>
      </c>
      <c r="U24" s="57">
        <v>0</v>
      </c>
      <c r="V24" s="57">
        <f t="shared" ref="V24:V95" si="4">SUM(Q24:U24)</f>
        <v>11</v>
      </c>
      <c r="W24" s="87"/>
      <c r="X24" s="87"/>
      <c r="Y24" s="87"/>
      <c r="Z24" s="87"/>
    </row>
    <row r="25" spans="1:26" ht="18" customHeight="1">
      <c r="A25" s="51">
        <v>17</v>
      </c>
      <c r="B25" s="148" t="s">
        <v>151</v>
      </c>
      <c r="C25" s="149">
        <v>24110359</v>
      </c>
      <c r="D25" s="54" t="s">
        <v>324</v>
      </c>
      <c r="E25" s="150">
        <v>19</v>
      </c>
      <c r="F25" s="56">
        <v>1</v>
      </c>
      <c r="G25" s="56">
        <v>1</v>
      </c>
      <c r="H25" s="56">
        <v>1</v>
      </c>
      <c r="I25" s="56">
        <v>1</v>
      </c>
      <c r="J25" s="56">
        <v>1</v>
      </c>
      <c r="K25" s="56">
        <v>2</v>
      </c>
      <c r="L25" s="56">
        <v>2.5</v>
      </c>
      <c r="M25" s="56">
        <v>2</v>
      </c>
      <c r="N25" s="56">
        <v>2.5</v>
      </c>
      <c r="O25" s="56">
        <v>2</v>
      </c>
      <c r="P25" s="56">
        <v>2.5</v>
      </c>
      <c r="Q25" s="57">
        <f t="shared" si="1"/>
        <v>5</v>
      </c>
      <c r="R25" s="57">
        <v>0</v>
      </c>
      <c r="S25" s="57">
        <f t="shared" si="2"/>
        <v>3</v>
      </c>
      <c r="T25" s="57">
        <f t="shared" si="3"/>
        <v>10.5</v>
      </c>
      <c r="U25" s="57">
        <v>0</v>
      </c>
      <c r="V25" s="57">
        <f t="shared" si="4"/>
        <v>18.5</v>
      </c>
      <c r="W25" s="87"/>
      <c r="X25" s="87"/>
      <c r="Y25" s="87"/>
      <c r="Z25" s="87"/>
    </row>
    <row r="26" spans="1:26" ht="18" customHeight="1">
      <c r="A26" s="51">
        <v>18</v>
      </c>
      <c r="B26" s="148" t="s">
        <v>152</v>
      </c>
      <c r="C26" s="149">
        <v>24110360</v>
      </c>
      <c r="D26" s="54" t="s">
        <v>324</v>
      </c>
      <c r="E26" s="150">
        <v>16</v>
      </c>
      <c r="F26" s="56">
        <v>0.5</v>
      </c>
      <c r="G26" s="56">
        <v>1</v>
      </c>
      <c r="H26" s="56">
        <v>1</v>
      </c>
      <c r="I26" s="56">
        <v>1</v>
      </c>
      <c r="J26" s="56">
        <v>1</v>
      </c>
      <c r="K26" s="56">
        <v>1.5</v>
      </c>
      <c r="L26" s="56">
        <v>2.5</v>
      </c>
      <c r="M26" s="56">
        <v>2</v>
      </c>
      <c r="N26" s="56">
        <v>0.5</v>
      </c>
      <c r="O26" s="56">
        <v>2</v>
      </c>
      <c r="P26" s="56">
        <v>2.5</v>
      </c>
      <c r="Q26" s="57">
        <f t="shared" si="1"/>
        <v>4</v>
      </c>
      <c r="R26" s="57">
        <v>0</v>
      </c>
      <c r="S26" s="57">
        <f t="shared" si="2"/>
        <v>3</v>
      </c>
      <c r="T26" s="57">
        <f t="shared" si="3"/>
        <v>8.5</v>
      </c>
      <c r="U26" s="57">
        <v>0</v>
      </c>
      <c r="V26" s="57">
        <f t="shared" si="4"/>
        <v>15.5</v>
      </c>
      <c r="W26" s="87"/>
      <c r="X26" s="87"/>
      <c r="Y26" s="87"/>
      <c r="Z26" s="87"/>
    </row>
    <row r="27" spans="1:26" ht="18" customHeight="1">
      <c r="A27" s="51">
        <v>19</v>
      </c>
      <c r="B27" s="148" t="s">
        <v>153</v>
      </c>
      <c r="C27" s="149">
        <v>24110361</v>
      </c>
      <c r="D27" s="54" t="s">
        <v>324</v>
      </c>
      <c r="E27" s="150">
        <v>16</v>
      </c>
      <c r="F27" s="56">
        <v>1</v>
      </c>
      <c r="G27" s="56">
        <v>1</v>
      </c>
      <c r="H27" s="56">
        <v>1</v>
      </c>
      <c r="I27" s="56">
        <v>1</v>
      </c>
      <c r="J27" s="56">
        <v>0.5</v>
      </c>
      <c r="K27" s="56">
        <v>2</v>
      </c>
      <c r="L27" s="56">
        <v>2.5</v>
      </c>
      <c r="M27" s="56">
        <v>0.5</v>
      </c>
      <c r="N27" s="56">
        <v>2.5</v>
      </c>
      <c r="O27" s="56">
        <v>0.5</v>
      </c>
      <c r="P27" s="56">
        <v>2.5</v>
      </c>
      <c r="Q27" s="57">
        <f t="shared" si="1"/>
        <v>4.5</v>
      </c>
      <c r="R27" s="57">
        <v>0</v>
      </c>
      <c r="S27" s="57">
        <f t="shared" si="2"/>
        <v>1.5</v>
      </c>
      <c r="T27" s="57">
        <f t="shared" si="3"/>
        <v>9</v>
      </c>
      <c r="U27" s="57">
        <v>0</v>
      </c>
      <c r="V27" s="57">
        <f t="shared" si="4"/>
        <v>15</v>
      </c>
      <c r="W27" s="87"/>
      <c r="X27" s="87"/>
      <c r="Y27" s="87"/>
      <c r="Z27" s="87"/>
    </row>
    <row r="28" spans="1:26" ht="18" customHeight="1">
      <c r="A28" s="51">
        <v>20</v>
      </c>
      <c r="B28" s="148" t="s">
        <v>154</v>
      </c>
      <c r="C28" s="149">
        <v>24110362</v>
      </c>
      <c r="D28" s="54" t="s">
        <v>324</v>
      </c>
      <c r="E28" s="150">
        <v>12</v>
      </c>
      <c r="F28" s="56">
        <v>0.5</v>
      </c>
      <c r="G28" s="56">
        <v>0.5</v>
      </c>
      <c r="H28" s="56" t="s">
        <v>325</v>
      </c>
      <c r="I28" s="56">
        <v>0.5</v>
      </c>
      <c r="J28" s="56">
        <v>1</v>
      </c>
      <c r="K28" s="56">
        <v>1.5</v>
      </c>
      <c r="L28" s="56">
        <v>0</v>
      </c>
      <c r="M28" s="56">
        <v>1.5</v>
      </c>
      <c r="N28" s="56">
        <v>1.5</v>
      </c>
      <c r="O28" s="56">
        <v>2.5</v>
      </c>
      <c r="P28" s="56">
        <v>1</v>
      </c>
      <c r="Q28" s="57">
        <f t="shared" si="1"/>
        <v>3</v>
      </c>
      <c r="R28" s="57">
        <v>0</v>
      </c>
      <c r="S28" s="57">
        <f t="shared" si="2"/>
        <v>2</v>
      </c>
      <c r="T28" s="57">
        <f t="shared" si="3"/>
        <v>5.5</v>
      </c>
      <c r="U28" s="57">
        <v>0</v>
      </c>
      <c r="V28" s="57">
        <f t="shared" si="4"/>
        <v>10.5</v>
      </c>
      <c r="W28" s="87"/>
      <c r="X28" s="87"/>
      <c r="Y28" s="87"/>
      <c r="Z28" s="87"/>
    </row>
    <row r="29" spans="1:26" ht="18" customHeight="1">
      <c r="A29" s="51">
        <v>21</v>
      </c>
      <c r="B29" s="148" t="s">
        <v>155</v>
      </c>
      <c r="C29" s="149">
        <v>24110363</v>
      </c>
      <c r="D29" s="54" t="s">
        <v>324</v>
      </c>
      <c r="E29" s="151">
        <v>19</v>
      </c>
      <c r="F29" s="56">
        <v>0.5</v>
      </c>
      <c r="G29" s="56">
        <v>1</v>
      </c>
      <c r="H29" s="56">
        <v>1</v>
      </c>
      <c r="I29" s="56">
        <v>1</v>
      </c>
      <c r="J29" s="56">
        <v>1</v>
      </c>
      <c r="K29" s="56">
        <v>2</v>
      </c>
      <c r="L29" s="56">
        <v>1.5</v>
      </c>
      <c r="M29" s="56">
        <v>2.5</v>
      </c>
      <c r="N29" s="56">
        <v>2.5</v>
      </c>
      <c r="O29" s="56">
        <v>2.5</v>
      </c>
      <c r="P29" s="56">
        <v>2.5</v>
      </c>
      <c r="Q29" s="57">
        <f t="shared" si="1"/>
        <v>4.5</v>
      </c>
      <c r="R29" s="57">
        <v>0</v>
      </c>
      <c r="S29" s="57">
        <f t="shared" si="2"/>
        <v>3.5</v>
      </c>
      <c r="T29" s="57">
        <f t="shared" si="3"/>
        <v>10</v>
      </c>
      <c r="U29" s="57">
        <v>0</v>
      </c>
      <c r="V29" s="57">
        <f t="shared" si="4"/>
        <v>18</v>
      </c>
      <c r="W29" s="87"/>
      <c r="X29" s="87"/>
      <c r="Y29" s="87"/>
      <c r="Z29" s="87"/>
    </row>
    <row r="30" spans="1:26" ht="18" customHeight="1">
      <c r="A30" s="51">
        <v>22</v>
      </c>
      <c r="B30" s="148" t="s">
        <v>156</v>
      </c>
      <c r="C30" s="149">
        <v>24110364</v>
      </c>
      <c r="D30" s="54" t="s">
        <v>324</v>
      </c>
      <c r="E30" s="150">
        <v>17</v>
      </c>
      <c r="F30" s="56">
        <v>0.5</v>
      </c>
      <c r="G30" s="56">
        <v>0.5</v>
      </c>
      <c r="H30" s="56">
        <v>1</v>
      </c>
      <c r="I30" s="56">
        <v>1</v>
      </c>
      <c r="J30" s="56">
        <v>1</v>
      </c>
      <c r="K30" s="56">
        <v>1.5</v>
      </c>
      <c r="L30" s="56">
        <v>2.5</v>
      </c>
      <c r="M30" s="56">
        <v>1</v>
      </c>
      <c r="N30" s="56">
        <v>2.5</v>
      </c>
      <c r="O30" s="56">
        <v>2.5</v>
      </c>
      <c r="P30" s="56">
        <v>2.5</v>
      </c>
      <c r="Q30" s="57">
        <f t="shared" si="1"/>
        <v>4</v>
      </c>
      <c r="R30" s="57">
        <v>0</v>
      </c>
      <c r="S30" s="57">
        <f t="shared" si="2"/>
        <v>1.5</v>
      </c>
      <c r="T30" s="57">
        <f t="shared" si="3"/>
        <v>11</v>
      </c>
      <c r="U30" s="57">
        <v>0</v>
      </c>
      <c r="V30" s="57">
        <f t="shared" si="4"/>
        <v>16.5</v>
      </c>
      <c r="W30" s="87"/>
      <c r="X30" s="87"/>
      <c r="Y30" s="87"/>
      <c r="Z30" s="87"/>
    </row>
    <row r="31" spans="1:26" ht="18" customHeight="1">
      <c r="A31" s="51">
        <v>23</v>
      </c>
      <c r="B31" s="148" t="s">
        <v>157</v>
      </c>
      <c r="C31" s="149">
        <v>24110365</v>
      </c>
      <c r="D31" s="54" t="s">
        <v>324</v>
      </c>
      <c r="E31" s="150">
        <v>18</v>
      </c>
      <c r="F31" s="152">
        <v>1</v>
      </c>
      <c r="G31" s="152">
        <v>1</v>
      </c>
      <c r="H31" s="152">
        <v>1</v>
      </c>
      <c r="I31" s="152">
        <v>1</v>
      </c>
      <c r="J31" s="152">
        <v>1</v>
      </c>
      <c r="K31" s="152">
        <v>1</v>
      </c>
      <c r="L31" s="152">
        <v>2.5</v>
      </c>
      <c r="M31" s="152">
        <v>2</v>
      </c>
      <c r="N31" s="152">
        <v>2.5</v>
      </c>
      <c r="O31" s="152">
        <v>2</v>
      </c>
      <c r="P31" s="152">
        <v>2.5</v>
      </c>
      <c r="Q31" s="57">
        <f t="shared" si="1"/>
        <v>4</v>
      </c>
      <c r="R31" s="57">
        <v>0</v>
      </c>
      <c r="S31" s="57">
        <f t="shared" si="2"/>
        <v>3</v>
      </c>
      <c r="T31" s="57">
        <f t="shared" si="3"/>
        <v>10.5</v>
      </c>
      <c r="U31" s="57">
        <v>0</v>
      </c>
      <c r="V31" s="57">
        <f t="shared" si="4"/>
        <v>17.5</v>
      </c>
      <c r="W31" s="87"/>
      <c r="X31" s="87"/>
      <c r="Y31" s="87"/>
      <c r="Z31" s="87"/>
    </row>
    <row r="32" spans="1:26" ht="18" customHeight="1">
      <c r="A32" s="51">
        <v>24</v>
      </c>
      <c r="B32" s="148" t="s">
        <v>158</v>
      </c>
      <c r="C32" s="149">
        <v>24110366</v>
      </c>
      <c r="D32" s="54" t="s">
        <v>324</v>
      </c>
      <c r="E32" s="150">
        <v>16</v>
      </c>
      <c r="F32" s="56">
        <v>1</v>
      </c>
      <c r="G32" s="56">
        <v>0.5</v>
      </c>
      <c r="H32" s="56">
        <v>1</v>
      </c>
      <c r="I32" s="56">
        <v>0.5</v>
      </c>
      <c r="J32" s="56">
        <v>1</v>
      </c>
      <c r="K32" s="56">
        <v>1.5</v>
      </c>
      <c r="L32" s="56">
        <v>2.5</v>
      </c>
      <c r="M32" s="56">
        <v>1.5</v>
      </c>
      <c r="N32" s="56">
        <v>2.5</v>
      </c>
      <c r="O32" s="56">
        <v>2</v>
      </c>
      <c r="P32" s="56">
        <v>1</v>
      </c>
      <c r="Q32" s="57">
        <f t="shared" si="1"/>
        <v>4.5</v>
      </c>
      <c r="R32" s="57">
        <v>0</v>
      </c>
      <c r="S32" s="57">
        <f t="shared" si="2"/>
        <v>2</v>
      </c>
      <c r="T32" s="57">
        <f t="shared" si="3"/>
        <v>8.5</v>
      </c>
      <c r="U32" s="57">
        <v>0</v>
      </c>
      <c r="V32" s="57">
        <f t="shared" si="4"/>
        <v>15</v>
      </c>
      <c r="W32" s="87"/>
      <c r="X32" s="87"/>
      <c r="Y32" s="87"/>
      <c r="Z32" s="87"/>
    </row>
    <row r="33" spans="1:26" ht="18" customHeight="1">
      <c r="A33" s="51">
        <v>25</v>
      </c>
      <c r="B33" s="148" t="s">
        <v>159</v>
      </c>
      <c r="C33" s="149">
        <v>24110367</v>
      </c>
      <c r="D33" s="54" t="s">
        <v>324</v>
      </c>
      <c r="E33" s="150">
        <v>6</v>
      </c>
      <c r="F33" s="56">
        <v>0</v>
      </c>
      <c r="G33" s="56">
        <v>1</v>
      </c>
      <c r="H33" s="56">
        <v>1</v>
      </c>
      <c r="I33" s="56">
        <v>0.5</v>
      </c>
      <c r="J33" s="56">
        <v>1</v>
      </c>
      <c r="K33" s="56">
        <v>1</v>
      </c>
      <c r="L33" s="56">
        <v>0.5</v>
      </c>
      <c r="M33" s="56">
        <v>0</v>
      </c>
      <c r="N33" s="56">
        <v>0.5</v>
      </c>
      <c r="O33" s="56">
        <v>0</v>
      </c>
      <c r="P33" s="56">
        <v>0</v>
      </c>
      <c r="Q33" s="57">
        <f t="shared" si="1"/>
        <v>3</v>
      </c>
      <c r="R33" s="57">
        <v>0</v>
      </c>
      <c r="S33" s="57">
        <f t="shared" si="2"/>
        <v>1</v>
      </c>
      <c r="T33" s="57">
        <f t="shared" si="3"/>
        <v>1.5</v>
      </c>
      <c r="U33" s="57">
        <v>0</v>
      </c>
      <c r="V33" s="57">
        <f t="shared" si="4"/>
        <v>5.5</v>
      </c>
      <c r="W33" s="87"/>
      <c r="X33" s="87"/>
      <c r="Y33" s="87"/>
      <c r="Z33" s="87"/>
    </row>
    <row r="34" spans="1:26" ht="18" customHeight="1">
      <c r="A34" s="51">
        <v>26</v>
      </c>
      <c r="B34" s="148" t="s">
        <v>160</v>
      </c>
      <c r="C34" s="149">
        <v>24110368</v>
      </c>
      <c r="D34" s="54" t="s">
        <v>324</v>
      </c>
      <c r="E34" s="150">
        <v>16</v>
      </c>
      <c r="F34" s="56">
        <v>1</v>
      </c>
      <c r="G34" s="56">
        <v>1</v>
      </c>
      <c r="H34" s="56">
        <v>1</v>
      </c>
      <c r="I34" s="56">
        <v>1</v>
      </c>
      <c r="J34" s="56">
        <v>1</v>
      </c>
      <c r="K34" s="56">
        <v>1.5</v>
      </c>
      <c r="L34" s="56">
        <v>1.5</v>
      </c>
      <c r="M34" s="56">
        <v>2</v>
      </c>
      <c r="N34" s="56">
        <v>2</v>
      </c>
      <c r="O34" s="56">
        <v>2</v>
      </c>
      <c r="P34" s="56">
        <v>1.5</v>
      </c>
      <c r="Q34" s="57">
        <f t="shared" si="1"/>
        <v>4.5</v>
      </c>
      <c r="R34" s="57">
        <v>0</v>
      </c>
      <c r="S34" s="57">
        <f t="shared" si="2"/>
        <v>3</v>
      </c>
      <c r="T34" s="57">
        <f t="shared" si="3"/>
        <v>8</v>
      </c>
      <c r="U34" s="57">
        <v>0</v>
      </c>
      <c r="V34" s="57">
        <f t="shared" si="4"/>
        <v>15.5</v>
      </c>
      <c r="W34" s="87"/>
      <c r="X34" s="87"/>
      <c r="Y34" s="87"/>
      <c r="Z34" s="87"/>
    </row>
    <row r="35" spans="1:26" ht="18" customHeight="1">
      <c r="A35" s="51">
        <v>27</v>
      </c>
      <c r="B35" s="148" t="s">
        <v>161</v>
      </c>
      <c r="C35" s="149">
        <v>24110369</v>
      </c>
      <c r="D35" s="54" t="s">
        <v>324</v>
      </c>
      <c r="E35" s="150">
        <v>16</v>
      </c>
      <c r="F35" s="56">
        <v>1</v>
      </c>
      <c r="G35" s="56">
        <v>1</v>
      </c>
      <c r="H35" s="56">
        <v>1</v>
      </c>
      <c r="I35" s="56">
        <v>1</v>
      </c>
      <c r="J35" s="56">
        <v>1</v>
      </c>
      <c r="K35" s="56">
        <v>1.5</v>
      </c>
      <c r="L35" s="56">
        <v>2.5</v>
      </c>
      <c r="M35" s="56">
        <v>1.5</v>
      </c>
      <c r="N35" s="56">
        <v>1.5</v>
      </c>
      <c r="O35" s="56">
        <v>2</v>
      </c>
      <c r="P35" s="56">
        <v>1.5</v>
      </c>
      <c r="Q35" s="57">
        <f t="shared" si="1"/>
        <v>4.5</v>
      </c>
      <c r="R35" s="57">
        <v>0</v>
      </c>
      <c r="S35" s="57">
        <f t="shared" si="2"/>
        <v>2.5</v>
      </c>
      <c r="T35" s="57">
        <f t="shared" si="3"/>
        <v>8.5</v>
      </c>
      <c r="U35" s="57">
        <v>0</v>
      </c>
      <c r="V35" s="57">
        <f t="shared" si="4"/>
        <v>15.5</v>
      </c>
      <c r="W35" s="87"/>
      <c r="X35" s="87"/>
      <c r="Y35" s="87"/>
      <c r="Z35" s="87"/>
    </row>
    <row r="36" spans="1:26" ht="18" customHeight="1">
      <c r="A36" s="51">
        <v>28</v>
      </c>
      <c r="B36" s="148" t="s">
        <v>162</v>
      </c>
      <c r="C36" s="149">
        <v>24110370</v>
      </c>
      <c r="D36" s="54" t="s">
        <v>324</v>
      </c>
      <c r="E36" s="150">
        <v>16</v>
      </c>
      <c r="F36" s="56">
        <v>1</v>
      </c>
      <c r="G36" s="56">
        <v>1</v>
      </c>
      <c r="H36" s="56">
        <v>1</v>
      </c>
      <c r="I36" s="56">
        <v>1</v>
      </c>
      <c r="J36" s="56">
        <v>1</v>
      </c>
      <c r="K36" s="56">
        <v>2.5</v>
      </c>
      <c r="L36" s="56">
        <v>2.5</v>
      </c>
      <c r="M36" s="56">
        <v>2</v>
      </c>
      <c r="N36" s="56">
        <v>1</v>
      </c>
      <c r="O36" s="56">
        <v>2</v>
      </c>
      <c r="P36" s="56">
        <v>1</v>
      </c>
      <c r="Q36" s="57">
        <f t="shared" si="1"/>
        <v>5.5</v>
      </c>
      <c r="R36" s="57">
        <v>0</v>
      </c>
      <c r="S36" s="57">
        <f t="shared" si="2"/>
        <v>3</v>
      </c>
      <c r="T36" s="57">
        <f t="shared" si="3"/>
        <v>7.5</v>
      </c>
      <c r="U36" s="57">
        <v>0</v>
      </c>
      <c r="V36" s="57">
        <f t="shared" si="4"/>
        <v>16</v>
      </c>
      <c r="W36" s="87"/>
      <c r="X36" s="87"/>
      <c r="Y36" s="87"/>
      <c r="Z36" s="87"/>
    </row>
    <row r="37" spans="1:26" ht="18" customHeight="1">
      <c r="A37" s="51">
        <v>29</v>
      </c>
      <c r="B37" s="148" t="s">
        <v>163</v>
      </c>
      <c r="C37" s="149">
        <v>24110371</v>
      </c>
      <c r="D37" s="54" t="s">
        <v>324</v>
      </c>
      <c r="E37" s="150">
        <v>16</v>
      </c>
      <c r="F37" s="56">
        <v>1</v>
      </c>
      <c r="G37" s="56">
        <v>1</v>
      </c>
      <c r="H37" s="56">
        <v>1</v>
      </c>
      <c r="I37" s="56">
        <v>1</v>
      </c>
      <c r="J37" s="56">
        <v>1</v>
      </c>
      <c r="K37" s="56">
        <v>2</v>
      </c>
      <c r="L37" s="56">
        <v>0</v>
      </c>
      <c r="M37" s="56">
        <v>2</v>
      </c>
      <c r="N37" s="56">
        <v>1.5</v>
      </c>
      <c r="O37" s="56">
        <v>2.5</v>
      </c>
      <c r="P37" s="56">
        <v>2</v>
      </c>
      <c r="Q37" s="57">
        <f t="shared" si="1"/>
        <v>5</v>
      </c>
      <c r="R37" s="57">
        <v>0</v>
      </c>
      <c r="S37" s="57">
        <f t="shared" si="2"/>
        <v>3</v>
      </c>
      <c r="T37" s="57">
        <f t="shared" si="3"/>
        <v>7</v>
      </c>
      <c r="U37" s="57">
        <v>0</v>
      </c>
      <c r="V37" s="57">
        <f t="shared" si="4"/>
        <v>15</v>
      </c>
      <c r="W37" s="87"/>
      <c r="X37" s="87"/>
      <c r="Y37" s="87"/>
      <c r="Z37" s="87"/>
    </row>
    <row r="38" spans="1:26" ht="18" customHeight="1">
      <c r="A38" s="51">
        <v>30</v>
      </c>
      <c r="B38" s="148" t="s">
        <v>164</v>
      </c>
      <c r="C38" s="149">
        <v>24110372</v>
      </c>
      <c r="D38" s="54" t="s">
        <v>324</v>
      </c>
      <c r="E38" s="150">
        <v>14</v>
      </c>
      <c r="F38" s="56">
        <v>0.5</v>
      </c>
      <c r="G38" s="56">
        <v>0.5</v>
      </c>
      <c r="H38" s="56">
        <v>1</v>
      </c>
      <c r="I38" s="56">
        <v>1</v>
      </c>
      <c r="J38" s="56">
        <v>0.5</v>
      </c>
      <c r="K38" s="56">
        <v>1</v>
      </c>
      <c r="L38" s="56">
        <v>1.5</v>
      </c>
      <c r="M38" s="56">
        <v>2</v>
      </c>
      <c r="N38" s="56">
        <v>1.5</v>
      </c>
      <c r="O38" s="56">
        <v>2.5</v>
      </c>
      <c r="P38" s="56">
        <v>1.5</v>
      </c>
      <c r="Q38" s="57">
        <f t="shared" si="1"/>
        <v>3</v>
      </c>
      <c r="R38" s="57">
        <v>0</v>
      </c>
      <c r="S38" s="57">
        <f t="shared" si="2"/>
        <v>2.5</v>
      </c>
      <c r="T38" s="57">
        <f t="shared" si="3"/>
        <v>8</v>
      </c>
      <c r="U38" s="57">
        <v>0</v>
      </c>
      <c r="V38" s="57">
        <f t="shared" si="4"/>
        <v>13.5</v>
      </c>
      <c r="W38" s="87"/>
      <c r="X38" s="87"/>
      <c r="Y38" s="87"/>
      <c r="Z38" s="87"/>
    </row>
    <row r="39" spans="1:26" ht="18" customHeight="1">
      <c r="A39" s="51">
        <v>31</v>
      </c>
      <c r="B39" s="148" t="s">
        <v>165</v>
      </c>
      <c r="C39" s="149">
        <v>24110373</v>
      </c>
      <c r="D39" s="54" t="s">
        <v>324</v>
      </c>
      <c r="E39" s="150">
        <v>9</v>
      </c>
      <c r="F39" s="56">
        <v>0.5</v>
      </c>
      <c r="G39" s="56">
        <v>0.5</v>
      </c>
      <c r="H39" s="56">
        <v>1</v>
      </c>
      <c r="I39" s="56">
        <v>1</v>
      </c>
      <c r="J39" s="56">
        <v>1</v>
      </c>
      <c r="K39" s="56">
        <v>1</v>
      </c>
      <c r="L39" s="56">
        <v>0</v>
      </c>
      <c r="M39" s="56">
        <v>1</v>
      </c>
      <c r="N39" s="56">
        <v>1</v>
      </c>
      <c r="O39" s="56">
        <v>0</v>
      </c>
      <c r="P39" s="56">
        <v>1</v>
      </c>
      <c r="Q39" s="57">
        <f t="shared" si="1"/>
        <v>3.5</v>
      </c>
      <c r="R39" s="57">
        <v>0</v>
      </c>
      <c r="S39" s="57">
        <f t="shared" si="2"/>
        <v>1.5</v>
      </c>
      <c r="T39" s="57">
        <f t="shared" si="3"/>
        <v>3</v>
      </c>
      <c r="U39" s="57">
        <v>0</v>
      </c>
      <c r="V39" s="57">
        <f t="shared" si="4"/>
        <v>8</v>
      </c>
      <c r="W39" s="87"/>
      <c r="X39" s="87"/>
      <c r="Y39" s="87"/>
      <c r="Z39" s="87"/>
    </row>
    <row r="40" spans="1:26" ht="18" customHeight="1">
      <c r="A40" s="51">
        <v>32</v>
      </c>
      <c r="B40" s="148" t="s">
        <v>166</v>
      </c>
      <c r="C40" s="149">
        <v>24110374</v>
      </c>
      <c r="D40" s="54" t="s">
        <v>324</v>
      </c>
      <c r="E40" s="150">
        <v>15</v>
      </c>
      <c r="F40" s="152">
        <v>1</v>
      </c>
      <c r="G40" s="152">
        <v>1</v>
      </c>
      <c r="H40" s="152">
        <v>1</v>
      </c>
      <c r="I40" s="152">
        <v>1</v>
      </c>
      <c r="J40" s="152">
        <v>1</v>
      </c>
      <c r="K40" s="152">
        <v>1</v>
      </c>
      <c r="L40" s="152">
        <v>2.5</v>
      </c>
      <c r="M40" s="152">
        <v>2</v>
      </c>
      <c r="N40" s="152">
        <v>1</v>
      </c>
      <c r="O40" s="152">
        <v>2.5</v>
      </c>
      <c r="P40" s="152">
        <v>0.5</v>
      </c>
      <c r="Q40" s="57">
        <f t="shared" si="1"/>
        <v>4</v>
      </c>
      <c r="R40" s="57">
        <v>0</v>
      </c>
      <c r="S40" s="57">
        <f t="shared" si="2"/>
        <v>3</v>
      </c>
      <c r="T40" s="57">
        <f t="shared" si="3"/>
        <v>7.5</v>
      </c>
      <c r="U40" s="57">
        <v>0</v>
      </c>
      <c r="V40" s="57">
        <f t="shared" si="4"/>
        <v>14.5</v>
      </c>
      <c r="W40" s="87"/>
      <c r="X40" s="87"/>
      <c r="Y40" s="87"/>
      <c r="Z40" s="87"/>
    </row>
    <row r="41" spans="1:26" ht="18" customHeight="1">
      <c r="A41" s="51">
        <v>33</v>
      </c>
      <c r="B41" s="148" t="s">
        <v>167</v>
      </c>
      <c r="C41" s="149">
        <v>24110375</v>
      </c>
      <c r="D41" s="54" t="s">
        <v>324</v>
      </c>
      <c r="E41" s="150">
        <v>16</v>
      </c>
      <c r="F41" s="56">
        <v>0.5</v>
      </c>
      <c r="G41" s="56">
        <v>1</v>
      </c>
      <c r="H41" s="56">
        <v>1</v>
      </c>
      <c r="I41" s="56">
        <v>1</v>
      </c>
      <c r="J41" s="56">
        <v>1</v>
      </c>
      <c r="K41" s="56">
        <v>2</v>
      </c>
      <c r="L41" s="56">
        <v>1</v>
      </c>
      <c r="M41" s="56">
        <v>2</v>
      </c>
      <c r="N41" s="56">
        <v>2</v>
      </c>
      <c r="O41" s="56">
        <v>2</v>
      </c>
      <c r="P41" s="56">
        <v>2</v>
      </c>
      <c r="Q41" s="57">
        <f t="shared" si="1"/>
        <v>4.5</v>
      </c>
      <c r="R41" s="57">
        <v>0</v>
      </c>
      <c r="S41" s="57">
        <f t="shared" si="2"/>
        <v>3</v>
      </c>
      <c r="T41" s="57">
        <f t="shared" si="3"/>
        <v>8</v>
      </c>
      <c r="U41" s="57">
        <v>0</v>
      </c>
      <c r="V41" s="57">
        <f t="shared" si="4"/>
        <v>15.5</v>
      </c>
      <c r="W41" s="87"/>
      <c r="X41" s="87"/>
      <c r="Y41" s="87"/>
      <c r="Z41" s="87"/>
    </row>
    <row r="42" spans="1:26" ht="18" customHeight="1">
      <c r="A42" s="51">
        <v>34</v>
      </c>
      <c r="B42" s="148" t="s">
        <v>168</v>
      </c>
      <c r="C42" s="149">
        <v>24110376</v>
      </c>
      <c r="D42" s="54" t="s">
        <v>324</v>
      </c>
      <c r="E42" s="150">
        <v>20</v>
      </c>
      <c r="F42" s="152">
        <v>1</v>
      </c>
      <c r="G42" s="152">
        <v>1</v>
      </c>
      <c r="H42" s="152">
        <v>1</v>
      </c>
      <c r="I42" s="152">
        <v>1</v>
      </c>
      <c r="J42" s="152">
        <v>1</v>
      </c>
      <c r="K42" s="152">
        <v>2.5</v>
      </c>
      <c r="L42" s="152">
        <v>2.5</v>
      </c>
      <c r="M42" s="152">
        <v>2.5</v>
      </c>
      <c r="N42" s="152">
        <v>2.5</v>
      </c>
      <c r="O42" s="152">
        <v>2</v>
      </c>
      <c r="P42" s="152">
        <v>2.5</v>
      </c>
      <c r="Q42" s="57">
        <f t="shared" si="1"/>
        <v>5.5</v>
      </c>
      <c r="R42" s="57">
        <v>0</v>
      </c>
      <c r="S42" s="57">
        <f t="shared" si="2"/>
        <v>3.5</v>
      </c>
      <c r="T42" s="57">
        <f t="shared" si="3"/>
        <v>10.5</v>
      </c>
      <c r="U42" s="57">
        <v>0</v>
      </c>
      <c r="V42" s="57">
        <f t="shared" si="4"/>
        <v>19.5</v>
      </c>
      <c r="W42" s="87"/>
      <c r="X42" s="87"/>
      <c r="Y42" s="87"/>
      <c r="Z42" s="87"/>
    </row>
    <row r="43" spans="1:26" ht="18" customHeight="1">
      <c r="A43" s="51">
        <v>35</v>
      </c>
      <c r="B43" s="148" t="s">
        <v>169</v>
      </c>
      <c r="C43" s="149">
        <v>24110377</v>
      </c>
      <c r="D43" s="54" t="s">
        <v>324</v>
      </c>
      <c r="E43" s="150">
        <v>6</v>
      </c>
      <c r="F43" s="56">
        <v>0</v>
      </c>
      <c r="G43" s="56">
        <v>0.5</v>
      </c>
      <c r="H43" s="56">
        <v>1</v>
      </c>
      <c r="I43" s="56">
        <v>0.5</v>
      </c>
      <c r="J43" s="56">
        <v>0.5</v>
      </c>
      <c r="K43" s="56">
        <v>0.5</v>
      </c>
      <c r="L43" s="56">
        <v>1</v>
      </c>
      <c r="M43" s="56">
        <v>0</v>
      </c>
      <c r="N43" s="56">
        <v>0</v>
      </c>
      <c r="O43" s="56">
        <v>2</v>
      </c>
      <c r="P43" s="56">
        <v>0</v>
      </c>
      <c r="Q43" s="57">
        <f t="shared" si="1"/>
        <v>2</v>
      </c>
      <c r="R43" s="57">
        <v>0</v>
      </c>
      <c r="S43" s="57">
        <f t="shared" si="2"/>
        <v>0.5</v>
      </c>
      <c r="T43" s="57">
        <f t="shared" si="3"/>
        <v>3.5</v>
      </c>
      <c r="U43" s="57">
        <v>0</v>
      </c>
      <c r="V43" s="57">
        <f t="shared" si="4"/>
        <v>6</v>
      </c>
      <c r="W43" s="87"/>
      <c r="X43" s="87"/>
      <c r="Y43" s="87"/>
      <c r="Z43" s="87"/>
    </row>
    <row r="44" spans="1:26" ht="18" customHeight="1">
      <c r="A44" s="51">
        <v>36</v>
      </c>
      <c r="B44" s="148" t="s">
        <v>170</v>
      </c>
      <c r="C44" s="149">
        <v>24110379</v>
      </c>
      <c r="D44" s="54" t="s">
        <v>324</v>
      </c>
      <c r="E44" s="150">
        <v>2</v>
      </c>
      <c r="F44" s="56">
        <v>0.5</v>
      </c>
      <c r="G44" s="56">
        <v>0.5</v>
      </c>
      <c r="H44" s="56">
        <v>0.5</v>
      </c>
      <c r="I44" s="56">
        <v>0</v>
      </c>
      <c r="J44" s="56">
        <v>0</v>
      </c>
      <c r="K44" s="56">
        <v>0.5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7">
        <f t="shared" si="1"/>
        <v>1.5</v>
      </c>
      <c r="R44" s="57">
        <v>0</v>
      </c>
      <c r="S44" s="57">
        <f t="shared" si="2"/>
        <v>0.5</v>
      </c>
      <c r="T44" s="57">
        <f t="shared" si="3"/>
        <v>0</v>
      </c>
      <c r="U44" s="57">
        <v>0</v>
      </c>
      <c r="V44" s="57">
        <f t="shared" si="4"/>
        <v>2</v>
      </c>
      <c r="W44" s="87"/>
      <c r="X44" s="87"/>
      <c r="Y44" s="87"/>
      <c r="Z44" s="87"/>
    </row>
    <row r="45" spans="1:26" ht="18" customHeight="1">
      <c r="A45" s="51">
        <v>37</v>
      </c>
      <c r="B45" s="148" t="s">
        <v>171</v>
      </c>
      <c r="C45" s="149">
        <v>24110380</v>
      </c>
      <c r="D45" s="54" t="s">
        <v>324</v>
      </c>
      <c r="E45" s="150">
        <v>13</v>
      </c>
      <c r="F45" s="56">
        <v>0.5</v>
      </c>
      <c r="G45" s="56">
        <v>0.5</v>
      </c>
      <c r="H45" s="56">
        <v>1</v>
      </c>
      <c r="I45" s="56">
        <v>1</v>
      </c>
      <c r="J45" s="56">
        <v>1</v>
      </c>
      <c r="K45" s="56">
        <v>1</v>
      </c>
      <c r="L45" s="56">
        <v>1</v>
      </c>
      <c r="M45" s="56">
        <v>1</v>
      </c>
      <c r="N45" s="56">
        <v>2.5</v>
      </c>
      <c r="O45" s="56">
        <v>2</v>
      </c>
      <c r="P45" s="56">
        <v>1</v>
      </c>
      <c r="Q45" s="57">
        <f t="shared" si="1"/>
        <v>3.5</v>
      </c>
      <c r="R45" s="57">
        <v>0</v>
      </c>
      <c r="S45" s="57">
        <f t="shared" si="2"/>
        <v>1.5</v>
      </c>
      <c r="T45" s="57">
        <f t="shared" si="3"/>
        <v>7.5</v>
      </c>
      <c r="U45" s="57">
        <v>0</v>
      </c>
      <c r="V45" s="57">
        <f t="shared" si="4"/>
        <v>12.5</v>
      </c>
      <c r="W45" s="87"/>
      <c r="X45" s="87"/>
      <c r="Y45" s="87"/>
      <c r="Z45" s="87"/>
    </row>
    <row r="46" spans="1:26" ht="18" customHeight="1">
      <c r="A46" s="51">
        <v>38</v>
      </c>
      <c r="B46" s="148" t="s">
        <v>172</v>
      </c>
      <c r="C46" s="149">
        <v>24110381</v>
      </c>
      <c r="D46" s="54" t="s">
        <v>324</v>
      </c>
      <c r="E46" s="150">
        <v>13</v>
      </c>
      <c r="F46" s="56">
        <v>1</v>
      </c>
      <c r="G46" s="56">
        <v>1</v>
      </c>
      <c r="H46" s="56">
        <v>1</v>
      </c>
      <c r="I46" s="56">
        <v>1</v>
      </c>
      <c r="J46" s="56">
        <v>1</v>
      </c>
      <c r="K46" s="56">
        <v>0.5</v>
      </c>
      <c r="L46" s="56">
        <v>0.5</v>
      </c>
      <c r="M46" s="56">
        <v>2</v>
      </c>
      <c r="N46" s="56">
        <v>1.5</v>
      </c>
      <c r="O46" s="56">
        <v>2.5</v>
      </c>
      <c r="P46" s="56">
        <v>1.5</v>
      </c>
      <c r="Q46" s="57">
        <f t="shared" si="1"/>
        <v>3.5</v>
      </c>
      <c r="R46" s="57">
        <v>0</v>
      </c>
      <c r="S46" s="57">
        <f t="shared" si="2"/>
        <v>3</v>
      </c>
      <c r="T46" s="57">
        <f t="shared" si="3"/>
        <v>7</v>
      </c>
      <c r="U46" s="57">
        <v>0</v>
      </c>
      <c r="V46" s="57">
        <f t="shared" si="4"/>
        <v>13.5</v>
      </c>
      <c r="W46" s="87"/>
      <c r="X46" s="87"/>
      <c r="Y46" s="87"/>
      <c r="Z46" s="87"/>
    </row>
    <row r="47" spans="1:26" ht="18" customHeight="1">
      <c r="A47" s="51">
        <v>39</v>
      </c>
      <c r="B47" s="148" t="s">
        <v>173</v>
      </c>
      <c r="C47" s="149">
        <v>24110382</v>
      </c>
      <c r="D47" s="54" t="s">
        <v>324</v>
      </c>
      <c r="E47" s="150">
        <v>14</v>
      </c>
      <c r="F47" s="56">
        <v>1</v>
      </c>
      <c r="G47" s="56">
        <v>1</v>
      </c>
      <c r="H47" s="56">
        <v>0.5</v>
      </c>
      <c r="I47" s="56">
        <v>0</v>
      </c>
      <c r="J47" s="56">
        <v>0</v>
      </c>
      <c r="K47" s="56">
        <v>2</v>
      </c>
      <c r="L47" s="56">
        <v>0.5</v>
      </c>
      <c r="M47" s="56">
        <v>2</v>
      </c>
      <c r="N47" s="56">
        <v>2.5</v>
      </c>
      <c r="O47" s="56">
        <v>2</v>
      </c>
      <c r="P47" s="56">
        <v>1.5</v>
      </c>
      <c r="Q47" s="57">
        <f t="shared" si="1"/>
        <v>3.5</v>
      </c>
      <c r="R47" s="57">
        <v>0</v>
      </c>
      <c r="S47" s="57">
        <f t="shared" si="2"/>
        <v>3</v>
      </c>
      <c r="T47" s="57">
        <f t="shared" si="3"/>
        <v>6.5</v>
      </c>
      <c r="U47" s="57">
        <v>0</v>
      </c>
      <c r="V47" s="57">
        <f t="shared" si="4"/>
        <v>13</v>
      </c>
      <c r="W47" s="87"/>
      <c r="X47" s="87"/>
      <c r="Y47" s="87"/>
      <c r="Z47" s="87"/>
    </row>
    <row r="48" spans="1:26" ht="18" customHeight="1">
      <c r="A48" s="51">
        <v>40</v>
      </c>
      <c r="B48" s="148" t="s">
        <v>174</v>
      </c>
      <c r="C48" s="149">
        <v>24110383</v>
      </c>
      <c r="D48" s="54" t="s">
        <v>324</v>
      </c>
      <c r="E48" s="150">
        <v>16</v>
      </c>
      <c r="F48" s="152">
        <v>1</v>
      </c>
      <c r="G48" s="152">
        <v>1</v>
      </c>
      <c r="H48" s="152">
        <v>0.5</v>
      </c>
      <c r="I48" s="152">
        <v>0.5</v>
      </c>
      <c r="J48" s="152">
        <v>1</v>
      </c>
      <c r="K48" s="152">
        <v>1</v>
      </c>
      <c r="L48" s="152">
        <v>2.5</v>
      </c>
      <c r="M48" s="152">
        <v>1.5</v>
      </c>
      <c r="N48" s="152">
        <v>2.5</v>
      </c>
      <c r="O48" s="152">
        <v>2</v>
      </c>
      <c r="P48" s="152">
        <v>2</v>
      </c>
      <c r="Q48" s="57">
        <f t="shared" si="1"/>
        <v>3.5</v>
      </c>
      <c r="R48" s="57">
        <v>0</v>
      </c>
      <c r="S48" s="57">
        <f t="shared" si="2"/>
        <v>2.5</v>
      </c>
      <c r="T48" s="57">
        <f t="shared" si="3"/>
        <v>9.5</v>
      </c>
      <c r="U48" s="57">
        <v>0</v>
      </c>
      <c r="V48" s="57">
        <f t="shared" si="4"/>
        <v>15.5</v>
      </c>
      <c r="W48" s="87"/>
      <c r="X48" s="87"/>
      <c r="Y48" s="87"/>
      <c r="Z48" s="87"/>
    </row>
    <row r="49" spans="1:26" ht="18" customHeight="1">
      <c r="A49" s="51">
        <v>41</v>
      </c>
      <c r="B49" s="148" t="s">
        <v>175</v>
      </c>
      <c r="C49" s="149">
        <v>24110384</v>
      </c>
      <c r="D49" s="54" t="s">
        <v>324</v>
      </c>
      <c r="E49" s="150">
        <v>14</v>
      </c>
      <c r="F49" s="152">
        <v>0.5</v>
      </c>
      <c r="G49" s="152">
        <v>1</v>
      </c>
      <c r="H49" s="152">
        <v>1</v>
      </c>
      <c r="I49" s="152">
        <v>1</v>
      </c>
      <c r="J49" s="152">
        <v>1</v>
      </c>
      <c r="K49" s="152">
        <v>1</v>
      </c>
      <c r="L49" s="152">
        <v>1</v>
      </c>
      <c r="M49" s="152">
        <v>1</v>
      </c>
      <c r="N49" s="152">
        <v>2.5</v>
      </c>
      <c r="O49" s="152">
        <v>2.5</v>
      </c>
      <c r="P49" s="152">
        <v>1.5</v>
      </c>
      <c r="Q49" s="57">
        <f t="shared" si="1"/>
        <v>3.5</v>
      </c>
      <c r="R49" s="57">
        <v>0</v>
      </c>
      <c r="S49" s="57">
        <f t="shared" si="2"/>
        <v>2</v>
      </c>
      <c r="T49" s="57">
        <f t="shared" si="3"/>
        <v>8.5</v>
      </c>
      <c r="U49" s="57">
        <v>0</v>
      </c>
      <c r="V49" s="57">
        <f t="shared" si="4"/>
        <v>14</v>
      </c>
      <c r="W49" s="87"/>
      <c r="X49" s="87"/>
      <c r="Y49" s="87"/>
      <c r="Z49" s="87"/>
    </row>
    <row r="50" spans="1:26" ht="18" customHeight="1">
      <c r="A50" s="51">
        <v>42</v>
      </c>
      <c r="B50" s="148" t="s">
        <v>176</v>
      </c>
      <c r="C50" s="149">
        <v>24110385</v>
      </c>
      <c r="D50" s="54" t="s">
        <v>324</v>
      </c>
      <c r="E50" s="150">
        <v>18</v>
      </c>
      <c r="F50" s="56">
        <v>1</v>
      </c>
      <c r="G50" s="56">
        <v>1</v>
      </c>
      <c r="H50" s="56">
        <v>1</v>
      </c>
      <c r="I50" s="56">
        <v>1</v>
      </c>
      <c r="J50" s="56">
        <v>1</v>
      </c>
      <c r="K50" s="56">
        <v>1.5</v>
      </c>
      <c r="L50" s="56">
        <v>2.5</v>
      </c>
      <c r="M50" s="56">
        <v>2</v>
      </c>
      <c r="N50" s="56">
        <v>2.5</v>
      </c>
      <c r="O50" s="56">
        <v>2</v>
      </c>
      <c r="P50" s="56">
        <v>2</v>
      </c>
      <c r="Q50" s="57">
        <f t="shared" si="1"/>
        <v>4.5</v>
      </c>
      <c r="R50" s="57">
        <v>0</v>
      </c>
      <c r="S50" s="57">
        <f t="shared" si="2"/>
        <v>3</v>
      </c>
      <c r="T50" s="57">
        <f t="shared" si="3"/>
        <v>10</v>
      </c>
      <c r="U50" s="57">
        <v>0</v>
      </c>
      <c r="V50" s="57">
        <f t="shared" si="4"/>
        <v>17.5</v>
      </c>
      <c r="W50" s="87"/>
      <c r="X50" s="87"/>
      <c r="Y50" s="87"/>
      <c r="Z50" s="87"/>
    </row>
    <row r="51" spans="1:26" ht="18" customHeight="1">
      <c r="A51" s="51">
        <v>43</v>
      </c>
      <c r="B51" s="148" t="s">
        <v>177</v>
      </c>
      <c r="C51" s="149">
        <v>24110386</v>
      </c>
      <c r="D51" s="54" t="s">
        <v>324</v>
      </c>
      <c r="E51" s="150">
        <v>18</v>
      </c>
      <c r="F51" s="56">
        <v>1</v>
      </c>
      <c r="G51" s="56">
        <v>1</v>
      </c>
      <c r="H51" s="56">
        <v>1</v>
      </c>
      <c r="I51" s="56">
        <v>1</v>
      </c>
      <c r="J51" s="56">
        <v>1</v>
      </c>
      <c r="K51" s="56">
        <v>2</v>
      </c>
      <c r="L51" s="56">
        <v>2.5</v>
      </c>
      <c r="M51" s="56">
        <v>2</v>
      </c>
      <c r="N51" s="56">
        <v>2</v>
      </c>
      <c r="O51" s="56">
        <v>2</v>
      </c>
      <c r="P51" s="56">
        <v>2.5</v>
      </c>
      <c r="Q51" s="57">
        <f t="shared" si="1"/>
        <v>5</v>
      </c>
      <c r="R51" s="57">
        <v>0</v>
      </c>
      <c r="S51" s="57">
        <f t="shared" si="2"/>
        <v>3</v>
      </c>
      <c r="T51" s="57">
        <f t="shared" si="3"/>
        <v>10</v>
      </c>
      <c r="U51" s="57">
        <v>0</v>
      </c>
      <c r="V51" s="57">
        <f t="shared" si="4"/>
        <v>18</v>
      </c>
      <c r="W51" s="87"/>
      <c r="X51" s="87"/>
      <c r="Y51" s="87"/>
      <c r="Z51" s="87"/>
    </row>
    <row r="52" spans="1:26" ht="18" customHeight="1">
      <c r="A52" s="51">
        <v>44</v>
      </c>
      <c r="B52" s="148" t="s">
        <v>178</v>
      </c>
      <c r="C52" s="149">
        <v>24110387</v>
      </c>
      <c r="D52" s="54" t="s">
        <v>324</v>
      </c>
      <c r="E52" s="150">
        <v>17</v>
      </c>
      <c r="F52" s="56">
        <v>1</v>
      </c>
      <c r="G52" s="56">
        <v>1</v>
      </c>
      <c r="H52" s="56">
        <v>1</v>
      </c>
      <c r="I52" s="56">
        <v>1</v>
      </c>
      <c r="J52" s="56">
        <v>1</v>
      </c>
      <c r="K52" s="56">
        <v>1.5</v>
      </c>
      <c r="L52" s="56">
        <v>1.5</v>
      </c>
      <c r="M52" s="56">
        <v>2</v>
      </c>
      <c r="N52" s="56">
        <v>2.5</v>
      </c>
      <c r="O52" s="56">
        <v>2</v>
      </c>
      <c r="P52" s="56">
        <v>1.5</v>
      </c>
      <c r="Q52" s="57">
        <f t="shared" si="1"/>
        <v>4.5</v>
      </c>
      <c r="R52" s="57">
        <v>0</v>
      </c>
      <c r="S52" s="57">
        <f t="shared" si="2"/>
        <v>3</v>
      </c>
      <c r="T52" s="57">
        <f t="shared" si="3"/>
        <v>8.5</v>
      </c>
      <c r="U52" s="57">
        <v>0</v>
      </c>
      <c r="V52" s="57">
        <f t="shared" si="4"/>
        <v>16</v>
      </c>
      <c r="W52" s="87"/>
      <c r="X52" s="87"/>
      <c r="Y52" s="87"/>
      <c r="Z52" s="87"/>
    </row>
    <row r="53" spans="1:26" ht="18" customHeight="1">
      <c r="A53" s="51">
        <v>45</v>
      </c>
      <c r="B53" s="148" t="s">
        <v>179</v>
      </c>
      <c r="C53" s="149">
        <v>24110388</v>
      </c>
      <c r="D53" s="54" t="s">
        <v>324</v>
      </c>
      <c r="E53" s="150">
        <v>19</v>
      </c>
      <c r="F53" s="56">
        <v>1</v>
      </c>
      <c r="G53" s="56">
        <v>1</v>
      </c>
      <c r="H53" s="56">
        <v>1</v>
      </c>
      <c r="I53" s="56">
        <v>1</v>
      </c>
      <c r="J53" s="56">
        <v>1</v>
      </c>
      <c r="K53" s="56">
        <v>2.5</v>
      </c>
      <c r="L53" s="56">
        <v>2</v>
      </c>
      <c r="M53" s="56">
        <v>2.5</v>
      </c>
      <c r="N53" s="56">
        <v>2.5</v>
      </c>
      <c r="O53" s="56">
        <v>2</v>
      </c>
      <c r="P53" s="56">
        <v>2.5</v>
      </c>
      <c r="Q53" s="57">
        <f t="shared" si="1"/>
        <v>5.5</v>
      </c>
      <c r="R53" s="57">
        <v>0</v>
      </c>
      <c r="S53" s="57">
        <f t="shared" si="2"/>
        <v>3.5</v>
      </c>
      <c r="T53" s="57">
        <f t="shared" si="3"/>
        <v>10</v>
      </c>
      <c r="U53" s="57">
        <v>0</v>
      </c>
      <c r="V53" s="57">
        <f t="shared" si="4"/>
        <v>19</v>
      </c>
      <c r="W53" s="87"/>
      <c r="X53" s="87"/>
      <c r="Y53" s="87"/>
      <c r="Z53" s="87"/>
    </row>
    <row r="54" spans="1:26" ht="18" customHeight="1">
      <c r="A54" s="51">
        <v>46</v>
      </c>
      <c r="B54" s="148" t="s">
        <v>180</v>
      </c>
      <c r="C54" s="149">
        <v>24110389</v>
      </c>
      <c r="D54" s="54" t="s">
        <v>324</v>
      </c>
      <c r="E54" s="150">
        <v>16</v>
      </c>
      <c r="F54" s="56">
        <v>1</v>
      </c>
      <c r="G54" s="56">
        <v>1</v>
      </c>
      <c r="H54" s="56">
        <v>1</v>
      </c>
      <c r="I54" s="56">
        <v>1</v>
      </c>
      <c r="J54" s="56">
        <v>1</v>
      </c>
      <c r="K54" s="56">
        <v>1.5</v>
      </c>
      <c r="L54" s="56">
        <v>2.5</v>
      </c>
      <c r="M54" s="56">
        <v>2</v>
      </c>
      <c r="N54" s="56">
        <v>0.5</v>
      </c>
      <c r="O54" s="56">
        <v>2.5</v>
      </c>
      <c r="P54" s="56">
        <v>1</v>
      </c>
      <c r="Q54" s="57">
        <f t="shared" si="1"/>
        <v>4.5</v>
      </c>
      <c r="R54" s="57">
        <v>0</v>
      </c>
      <c r="S54" s="57">
        <f t="shared" si="2"/>
        <v>3</v>
      </c>
      <c r="T54" s="57">
        <f t="shared" si="3"/>
        <v>7.5</v>
      </c>
      <c r="U54" s="57">
        <v>0</v>
      </c>
      <c r="V54" s="57">
        <f t="shared" si="4"/>
        <v>15</v>
      </c>
      <c r="W54" s="87"/>
      <c r="X54" s="87"/>
      <c r="Y54" s="87"/>
      <c r="Z54" s="87"/>
    </row>
    <row r="55" spans="1:26" ht="18" customHeight="1">
      <c r="A55" s="51">
        <v>47</v>
      </c>
      <c r="B55" s="148" t="s">
        <v>181</v>
      </c>
      <c r="C55" s="149">
        <v>24110390</v>
      </c>
      <c r="D55" s="54" t="s">
        <v>324</v>
      </c>
      <c r="E55" s="150">
        <v>17</v>
      </c>
      <c r="F55" s="56">
        <v>0.5</v>
      </c>
      <c r="G55" s="56">
        <v>1</v>
      </c>
      <c r="H55" s="56">
        <v>1</v>
      </c>
      <c r="I55" s="56">
        <v>1</v>
      </c>
      <c r="J55" s="56">
        <v>1</v>
      </c>
      <c r="K55" s="56">
        <v>1</v>
      </c>
      <c r="L55" s="56">
        <v>1.5</v>
      </c>
      <c r="M55" s="56">
        <v>2</v>
      </c>
      <c r="N55" s="56">
        <v>2.5</v>
      </c>
      <c r="O55" s="56">
        <v>2.5</v>
      </c>
      <c r="P55" s="56">
        <v>2.5</v>
      </c>
      <c r="Q55" s="57">
        <f t="shared" si="1"/>
        <v>3.5</v>
      </c>
      <c r="R55" s="57">
        <v>0</v>
      </c>
      <c r="S55" s="57">
        <f t="shared" si="2"/>
        <v>3</v>
      </c>
      <c r="T55" s="57">
        <f t="shared" si="3"/>
        <v>10</v>
      </c>
      <c r="U55" s="57">
        <v>0</v>
      </c>
      <c r="V55" s="57">
        <f t="shared" si="4"/>
        <v>16.5</v>
      </c>
      <c r="W55" s="87"/>
      <c r="X55" s="87"/>
      <c r="Y55" s="87"/>
      <c r="Z55" s="87"/>
    </row>
    <row r="56" spans="1:26" ht="18" customHeight="1">
      <c r="A56" s="51">
        <v>48</v>
      </c>
      <c r="B56" s="148" t="s">
        <v>182</v>
      </c>
      <c r="C56" s="149">
        <v>24110391</v>
      </c>
      <c r="D56" s="54" t="s">
        <v>324</v>
      </c>
      <c r="E56" s="150">
        <v>17</v>
      </c>
      <c r="F56" s="56">
        <v>0.5</v>
      </c>
      <c r="G56" s="56">
        <v>1</v>
      </c>
      <c r="H56" s="56">
        <v>1</v>
      </c>
      <c r="I56" s="56">
        <v>1</v>
      </c>
      <c r="J56" s="56">
        <v>1</v>
      </c>
      <c r="K56" s="56">
        <v>1.5</v>
      </c>
      <c r="L56" s="56">
        <v>2</v>
      </c>
      <c r="M56" s="56">
        <v>2</v>
      </c>
      <c r="N56" s="56">
        <v>2.5</v>
      </c>
      <c r="O56" s="56">
        <v>2.5</v>
      </c>
      <c r="P56" s="56">
        <v>1.5</v>
      </c>
      <c r="Q56" s="57">
        <f t="shared" si="1"/>
        <v>4</v>
      </c>
      <c r="R56" s="57">
        <v>0</v>
      </c>
      <c r="S56" s="57">
        <f t="shared" si="2"/>
        <v>3</v>
      </c>
      <c r="T56" s="57">
        <f t="shared" si="3"/>
        <v>9.5</v>
      </c>
      <c r="U56" s="57">
        <v>0</v>
      </c>
      <c r="V56" s="57">
        <f t="shared" si="4"/>
        <v>16.5</v>
      </c>
      <c r="W56" s="87"/>
      <c r="X56" s="87"/>
      <c r="Y56" s="87"/>
      <c r="Z56" s="87"/>
    </row>
    <row r="57" spans="1:26" ht="18" customHeight="1">
      <c r="A57" s="51">
        <v>49</v>
      </c>
      <c r="B57" s="148" t="s">
        <v>183</v>
      </c>
      <c r="C57" s="149">
        <v>24110392</v>
      </c>
      <c r="D57" s="54" t="s">
        <v>324</v>
      </c>
      <c r="E57" s="150">
        <v>8</v>
      </c>
      <c r="F57" s="56">
        <v>0.5</v>
      </c>
      <c r="G57" s="56">
        <v>0.5</v>
      </c>
      <c r="H57" s="56">
        <v>1</v>
      </c>
      <c r="I57" s="56">
        <v>0</v>
      </c>
      <c r="J57" s="56">
        <v>1</v>
      </c>
      <c r="K57" s="56">
        <v>1</v>
      </c>
      <c r="L57" s="56">
        <v>1</v>
      </c>
      <c r="M57" s="56">
        <v>1</v>
      </c>
      <c r="N57" s="56">
        <v>0</v>
      </c>
      <c r="O57" s="56">
        <v>1</v>
      </c>
      <c r="P57" s="56">
        <v>0.5</v>
      </c>
      <c r="Q57" s="57">
        <f t="shared" si="1"/>
        <v>3.5</v>
      </c>
      <c r="R57" s="57">
        <v>0</v>
      </c>
      <c r="S57" s="57">
        <f t="shared" si="2"/>
        <v>1.5</v>
      </c>
      <c r="T57" s="57">
        <f t="shared" si="3"/>
        <v>2.5</v>
      </c>
      <c r="U57" s="57">
        <v>0</v>
      </c>
      <c r="V57" s="57">
        <f t="shared" si="4"/>
        <v>7.5</v>
      </c>
      <c r="W57" s="87"/>
      <c r="X57" s="87"/>
      <c r="Y57" s="87"/>
      <c r="Z57" s="87"/>
    </row>
    <row r="58" spans="1:26" ht="18" customHeight="1">
      <c r="A58" s="51">
        <v>50</v>
      </c>
      <c r="B58" s="148" t="s">
        <v>184</v>
      </c>
      <c r="C58" s="149">
        <v>24110393</v>
      </c>
      <c r="D58" s="54" t="s">
        <v>324</v>
      </c>
      <c r="E58" s="150">
        <v>14</v>
      </c>
      <c r="F58" s="56">
        <v>1</v>
      </c>
      <c r="G58" s="56">
        <v>1</v>
      </c>
      <c r="H58" s="56">
        <v>1</v>
      </c>
      <c r="I58" s="56">
        <v>1</v>
      </c>
      <c r="J58" s="56">
        <v>1</v>
      </c>
      <c r="K58" s="56">
        <v>0</v>
      </c>
      <c r="L58" s="56">
        <v>2.5</v>
      </c>
      <c r="M58" s="56">
        <v>1</v>
      </c>
      <c r="N58" s="56">
        <v>2.5</v>
      </c>
      <c r="O58" s="56">
        <v>2</v>
      </c>
      <c r="P58" s="56">
        <v>0.5</v>
      </c>
      <c r="Q58" s="57">
        <f t="shared" si="1"/>
        <v>3</v>
      </c>
      <c r="R58" s="57">
        <v>0</v>
      </c>
      <c r="S58" s="57">
        <f t="shared" si="2"/>
        <v>2</v>
      </c>
      <c r="T58" s="57">
        <f t="shared" si="3"/>
        <v>8.5</v>
      </c>
      <c r="U58" s="57">
        <v>0</v>
      </c>
      <c r="V58" s="57">
        <f t="shared" si="4"/>
        <v>13.5</v>
      </c>
      <c r="W58" s="87"/>
      <c r="X58" s="87"/>
      <c r="Y58" s="87"/>
      <c r="Z58" s="87"/>
    </row>
    <row r="59" spans="1:26" ht="18" customHeight="1">
      <c r="A59" s="51">
        <v>51</v>
      </c>
      <c r="B59" s="148" t="s">
        <v>185</v>
      </c>
      <c r="C59" s="149">
        <v>24110394</v>
      </c>
      <c r="D59" s="54" t="s">
        <v>324</v>
      </c>
      <c r="E59" s="150">
        <v>11</v>
      </c>
      <c r="F59" s="56">
        <v>0</v>
      </c>
      <c r="G59" s="56">
        <v>1</v>
      </c>
      <c r="H59" s="56">
        <v>1</v>
      </c>
      <c r="I59" s="56">
        <v>1</v>
      </c>
      <c r="J59" s="56">
        <v>1</v>
      </c>
      <c r="K59" s="56">
        <v>1</v>
      </c>
      <c r="L59" s="56">
        <v>1</v>
      </c>
      <c r="M59" s="56">
        <v>0</v>
      </c>
      <c r="N59" s="56">
        <v>2.5</v>
      </c>
      <c r="O59" s="56">
        <v>0.5</v>
      </c>
      <c r="P59" s="56">
        <v>1.5</v>
      </c>
      <c r="Q59" s="57">
        <f t="shared" si="1"/>
        <v>3</v>
      </c>
      <c r="R59" s="57">
        <v>0</v>
      </c>
      <c r="S59" s="57">
        <f t="shared" si="2"/>
        <v>1</v>
      </c>
      <c r="T59" s="57">
        <f t="shared" si="3"/>
        <v>6.5</v>
      </c>
      <c r="U59" s="57">
        <v>0</v>
      </c>
      <c r="V59" s="57">
        <f t="shared" si="4"/>
        <v>10.5</v>
      </c>
      <c r="W59" s="87"/>
      <c r="X59" s="87"/>
      <c r="Y59" s="87"/>
      <c r="Z59" s="87"/>
    </row>
    <row r="60" spans="1:26" ht="18" customHeight="1">
      <c r="A60" s="51">
        <v>52</v>
      </c>
      <c r="B60" s="148" t="s">
        <v>186</v>
      </c>
      <c r="C60" s="149">
        <v>24110395</v>
      </c>
      <c r="D60" s="54" t="s">
        <v>324</v>
      </c>
      <c r="E60" s="150">
        <v>17</v>
      </c>
      <c r="F60" s="56">
        <v>0.5</v>
      </c>
      <c r="G60" s="56">
        <v>1</v>
      </c>
      <c r="H60" s="56">
        <v>1</v>
      </c>
      <c r="I60" s="56">
        <v>1</v>
      </c>
      <c r="J60" s="56">
        <v>1</v>
      </c>
      <c r="K60" s="56">
        <v>1.5</v>
      </c>
      <c r="L60" s="56">
        <v>2.5</v>
      </c>
      <c r="M60" s="56">
        <v>2</v>
      </c>
      <c r="N60" s="56">
        <v>2.5</v>
      </c>
      <c r="O60" s="56">
        <v>2.5</v>
      </c>
      <c r="P60" s="56">
        <v>1.5</v>
      </c>
      <c r="Q60" s="57">
        <f t="shared" si="1"/>
        <v>4</v>
      </c>
      <c r="R60" s="57">
        <v>0</v>
      </c>
      <c r="S60" s="57">
        <f t="shared" si="2"/>
        <v>3</v>
      </c>
      <c r="T60" s="57">
        <f t="shared" si="3"/>
        <v>10</v>
      </c>
      <c r="U60" s="57">
        <v>0</v>
      </c>
      <c r="V60" s="57">
        <f t="shared" si="4"/>
        <v>17</v>
      </c>
      <c r="W60" s="87"/>
      <c r="X60" s="87"/>
      <c r="Y60" s="87"/>
      <c r="Z60" s="87"/>
    </row>
    <row r="61" spans="1:26" ht="18" customHeight="1">
      <c r="A61" s="51">
        <v>53</v>
      </c>
      <c r="B61" s="148" t="s">
        <v>187</v>
      </c>
      <c r="C61" s="149">
        <v>24110396</v>
      </c>
      <c r="D61" s="54" t="s">
        <v>324</v>
      </c>
      <c r="E61" s="151">
        <v>11</v>
      </c>
      <c r="F61" s="56">
        <v>1</v>
      </c>
      <c r="G61" s="56">
        <v>0.5</v>
      </c>
      <c r="H61" s="56">
        <v>1</v>
      </c>
      <c r="I61" s="56">
        <v>1</v>
      </c>
      <c r="J61" s="56">
        <v>1</v>
      </c>
      <c r="K61" s="56">
        <v>1.5</v>
      </c>
      <c r="L61" s="56">
        <v>0</v>
      </c>
      <c r="M61" s="56">
        <v>1</v>
      </c>
      <c r="N61" s="56">
        <v>1</v>
      </c>
      <c r="O61" s="56">
        <v>2.5</v>
      </c>
      <c r="P61" s="56">
        <v>0</v>
      </c>
      <c r="Q61" s="57">
        <f t="shared" si="1"/>
        <v>4.5</v>
      </c>
      <c r="R61" s="57">
        <v>0</v>
      </c>
      <c r="S61" s="57">
        <f t="shared" si="2"/>
        <v>1.5</v>
      </c>
      <c r="T61" s="57">
        <f t="shared" si="3"/>
        <v>4.5</v>
      </c>
      <c r="U61" s="57">
        <v>0</v>
      </c>
      <c r="V61" s="57">
        <f t="shared" si="4"/>
        <v>10.5</v>
      </c>
      <c r="W61" s="87"/>
      <c r="X61" s="87"/>
      <c r="Y61" s="87"/>
      <c r="Z61" s="87"/>
    </row>
    <row r="62" spans="1:26" ht="18" customHeight="1">
      <c r="A62" s="51">
        <v>54</v>
      </c>
      <c r="B62" s="148" t="s">
        <v>188</v>
      </c>
      <c r="C62" s="149">
        <v>24110397</v>
      </c>
      <c r="D62" s="54" t="s">
        <v>324</v>
      </c>
      <c r="E62" s="150">
        <v>5</v>
      </c>
      <c r="F62" s="56">
        <v>0.5</v>
      </c>
      <c r="G62" s="56">
        <v>0.5</v>
      </c>
      <c r="H62" s="56">
        <v>1</v>
      </c>
      <c r="I62" s="56">
        <v>0.5</v>
      </c>
      <c r="J62" s="56">
        <v>0.5</v>
      </c>
      <c r="K62" s="56">
        <v>1</v>
      </c>
      <c r="L62" s="56">
        <v>0.5</v>
      </c>
      <c r="M62" s="56">
        <v>0</v>
      </c>
      <c r="N62" s="56">
        <v>0</v>
      </c>
      <c r="O62" s="56">
        <v>0</v>
      </c>
      <c r="P62" s="56">
        <v>0</v>
      </c>
      <c r="Q62" s="57">
        <f t="shared" si="1"/>
        <v>3</v>
      </c>
      <c r="R62" s="57">
        <v>0</v>
      </c>
      <c r="S62" s="57">
        <f t="shared" si="2"/>
        <v>0.5</v>
      </c>
      <c r="T62" s="57">
        <f t="shared" si="3"/>
        <v>1</v>
      </c>
      <c r="U62" s="57">
        <v>0</v>
      </c>
      <c r="V62" s="57">
        <f t="shared" si="4"/>
        <v>4.5</v>
      </c>
      <c r="W62" s="87"/>
      <c r="X62" s="87"/>
      <c r="Y62" s="87"/>
      <c r="Z62" s="87"/>
    </row>
    <row r="63" spans="1:26" ht="18" customHeight="1">
      <c r="A63" s="51">
        <v>55</v>
      </c>
      <c r="B63" s="148" t="s">
        <v>189</v>
      </c>
      <c r="C63" s="149">
        <v>24110398</v>
      </c>
      <c r="D63" s="54" t="s">
        <v>324</v>
      </c>
      <c r="E63" s="150">
        <v>18</v>
      </c>
      <c r="F63" s="56">
        <v>1</v>
      </c>
      <c r="G63" s="56">
        <v>1</v>
      </c>
      <c r="H63" s="56">
        <v>1</v>
      </c>
      <c r="I63" s="56">
        <v>1</v>
      </c>
      <c r="J63" s="56">
        <v>1</v>
      </c>
      <c r="K63" s="56">
        <v>2.5</v>
      </c>
      <c r="L63" s="56">
        <v>2</v>
      </c>
      <c r="M63" s="56">
        <v>2</v>
      </c>
      <c r="N63" s="56">
        <v>2.5</v>
      </c>
      <c r="O63" s="56">
        <v>1</v>
      </c>
      <c r="P63" s="56">
        <v>2.5</v>
      </c>
      <c r="Q63" s="57">
        <f t="shared" si="1"/>
        <v>5.5</v>
      </c>
      <c r="R63" s="57">
        <v>0</v>
      </c>
      <c r="S63" s="57">
        <f t="shared" si="2"/>
        <v>3</v>
      </c>
      <c r="T63" s="57">
        <f t="shared" si="3"/>
        <v>9</v>
      </c>
      <c r="U63" s="57">
        <v>0</v>
      </c>
      <c r="V63" s="57">
        <f t="shared" si="4"/>
        <v>17.5</v>
      </c>
      <c r="W63" s="87"/>
      <c r="X63" s="87"/>
      <c r="Y63" s="87"/>
      <c r="Z63" s="87"/>
    </row>
    <row r="64" spans="1:26" ht="18" customHeight="1">
      <c r="A64" s="51">
        <v>56</v>
      </c>
      <c r="B64" s="148" t="s">
        <v>190</v>
      </c>
      <c r="C64" s="149">
        <v>24110399</v>
      </c>
      <c r="D64" s="54" t="s">
        <v>324</v>
      </c>
      <c r="E64" s="150">
        <v>16</v>
      </c>
      <c r="F64" s="56">
        <v>0.5</v>
      </c>
      <c r="G64" s="56">
        <v>1</v>
      </c>
      <c r="H64" s="56">
        <v>1</v>
      </c>
      <c r="I64" s="56">
        <v>1</v>
      </c>
      <c r="J64" s="56">
        <v>1</v>
      </c>
      <c r="K64" s="56">
        <v>0.5</v>
      </c>
      <c r="L64" s="56">
        <v>2.5</v>
      </c>
      <c r="M64" s="56">
        <v>2</v>
      </c>
      <c r="N64" s="56">
        <v>1.5</v>
      </c>
      <c r="O64" s="56">
        <v>2.5</v>
      </c>
      <c r="P64" s="56">
        <v>2.5</v>
      </c>
      <c r="Q64" s="57">
        <f t="shared" si="1"/>
        <v>3</v>
      </c>
      <c r="R64" s="57">
        <v>0</v>
      </c>
      <c r="S64" s="57">
        <f t="shared" si="2"/>
        <v>3</v>
      </c>
      <c r="T64" s="57">
        <f t="shared" si="3"/>
        <v>10</v>
      </c>
      <c r="U64" s="57">
        <v>0</v>
      </c>
      <c r="V64" s="57">
        <f t="shared" si="4"/>
        <v>16</v>
      </c>
      <c r="W64" s="87"/>
      <c r="X64" s="87"/>
      <c r="Y64" s="87"/>
      <c r="Z64" s="87"/>
    </row>
    <row r="65" spans="1:26" ht="18" customHeight="1">
      <c r="A65" s="51">
        <v>57</v>
      </c>
      <c r="B65" s="148" t="s">
        <v>191</v>
      </c>
      <c r="C65" s="149">
        <v>24110400</v>
      </c>
      <c r="D65" s="54" t="s">
        <v>324</v>
      </c>
      <c r="E65" s="150">
        <v>12</v>
      </c>
      <c r="F65" s="56">
        <v>0.5</v>
      </c>
      <c r="G65" s="56">
        <v>1</v>
      </c>
      <c r="H65" s="56">
        <v>1</v>
      </c>
      <c r="I65" s="56">
        <v>0</v>
      </c>
      <c r="J65" s="56">
        <v>0.5</v>
      </c>
      <c r="K65" s="56">
        <v>2</v>
      </c>
      <c r="L65" s="56">
        <v>1</v>
      </c>
      <c r="M65" s="56">
        <v>0.5</v>
      </c>
      <c r="N65" s="56">
        <v>1</v>
      </c>
      <c r="O65" s="56">
        <v>2</v>
      </c>
      <c r="P65" s="56">
        <v>2</v>
      </c>
      <c r="Q65" s="57">
        <f t="shared" si="1"/>
        <v>4</v>
      </c>
      <c r="R65" s="57">
        <v>0</v>
      </c>
      <c r="S65" s="57">
        <f t="shared" si="2"/>
        <v>1.5</v>
      </c>
      <c r="T65" s="57">
        <f t="shared" si="3"/>
        <v>6</v>
      </c>
      <c r="U65" s="57">
        <v>0</v>
      </c>
      <c r="V65" s="57">
        <f t="shared" si="4"/>
        <v>11.5</v>
      </c>
      <c r="W65" s="87"/>
      <c r="X65" s="87"/>
      <c r="Y65" s="87"/>
      <c r="Z65" s="87"/>
    </row>
    <row r="66" spans="1:26" ht="18" customHeight="1">
      <c r="A66" s="51">
        <v>58</v>
      </c>
      <c r="B66" s="148" t="s">
        <v>192</v>
      </c>
      <c r="C66" s="149">
        <v>24110401</v>
      </c>
      <c r="D66" s="54" t="s">
        <v>324</v>
      </c>
      <c r="E66" s="150">
        <v>6</v>
      </c>
      <c r="F66" s="56">
        <v>0.5</v>
      </c>
      <c r="G66" s="56">
        <v>0</v>
      </c>
      <c r="H66" s="56">
        <v>1</v>
      </c>
      <c r="I66" s="56">
        <v>0.5</v>
      </c>
      <c r="J66" s="56">
        <v>1</v>
      </c>
      <c r="K66" s="56">
        <v>1.5</v>
      </c>
      <c r="L66" s="56">
        <v>1</v>
      </c>
      <c r="M66" s="56">
        <v>0</v>
      </c>
      <c r="N66" s="56">
        <v>0.5</v>
      </c>
      <c r="O66" s="56">
        <v>0</v>
      </c>
      <c r="P66" s="56">
        <v>0</v>
      </c>
      <c r="Q66" s="57">
        <f t="shared" si="1"/>
        <v>4</v>
      </c>
      <c r="R66" s="57">
        <v>0</v>
      </c>
      <c r="S66" s="57">
        <f t="shared" si="2"/>
        <v>0</v>
      </c>
      <c r="T66" s="57">
        <f t="shared" si="3"/>
        <v>2</v>
      </c>
      <c r="U66" s="57">
        <v>0</v>
      </c>
      <c r="V66" s="57">
        <f t="shared" si="4"/>
        <v>6</v>
      </c>
      <c r="W66" s="87"/>
      <c r="X66" s="87"/>
      <c r="Y66" s="87"/>
      <c r="Z66" s="87"/>
    </row>
    <row r="67" spans="1:26" ht="18" customHeight="1">
      <c r="A67" s="51">
        <v>59</v>
      </c>
      <c r="B67" s="148" t="s">
        <v>193</v>
      </c>
      <c r="C67" s="149">
        <v>24110402</v>
      </c>
      <c r="D67" s="54" t="s">
        <v>324</v>
      </c>
      <c r="E67" s="150">
        <v>14</v>
      </c>
      <c r="F67" s="56">
        <v>1</v>
      </c>
      <c r="G67" s="56">
        <v>1</v>
      </c>
      <c r="H67" s="56">
        <v>1</v>
      </c>
      <c r="I67" s="56">
        <v>1</v>
      </c>
      <c r="J67" s="56">
        <v>1</v>
      </c>
      <c r="K67" s="56">
        <v>2</v>
      </c>
      <c r="L67" s="56">
        <v>1.5</v>
      </c>
      <c r="M67" s="56">
        <v>1</v>
      </c>
      <c r="N67" s="56">
        <v>1.5</v>
      </c>
      <c r="O67" s="56">
        <v>2</v>
      </c>
      <c r="P67" s="56">
        <v>1</v>
      </c>
      <c r="Q67" s="57">
        <f t="shared" si="1"/>
        <v>5</v>
      </c>
      <c r="R67" s="57">
        <v>0</v>
      </c>
      <c r="S67" s="57">
        <f t="shared" si="2"/>
        <v>2</v>
      </c>
      <c r="T67" s="57">
        <f t="shared" si="3"/>
        <v>7</v>
      </c>
      <c r="U67" s="57">
        <v>0</v>
      </c>
      <c r="V67" s="57">
        <f t="shared" si="4"/>
        <v>14</v>
      </c>
      <c r="W67" s="87"/>
      <c r="X67" s="87"/>
      <c r="Y67" s="87"/>
      <c r="Z67" s="87"/>
    </row>
    <row r="68" spans="1:26" ht="18" customHeight="1">
      <c r="A68" s="51">
        <v>60</v>
      </c>
      <c r="B68" s="148" t="s">
        <v>194</v>
      </c>
      <c r="C68" s="149">
        <v>24110403</v>
      </c>
      <c r="D68" s="54" t="s">
        <v>324</v>
      </c>
      <c r="E68" s="150">
        <v>18</v>
      </c>
      <c r="F68" s="56">
        <v>1</v>
      </c>
      <c r="G68" s="56">
        <v>1</v>
      </c>
      <c r="H68" s="56">
        <v>1</v>
      </c>
      <c r="I68" s="56">
        <v>1</v>
      </c>
      <c r="J68" s="56">
        <v>1</v>
      </c>
      <c r="K68" s="56">
        <v>2.5</v>
      </c>
      <c r="L68" s="56">
        <v>1.5</v>
      </c>
      <c r="M68" s="56">
        <v>2.5</v>
      </c>
      <c r="N68" s="56">
        <v>2.5</v>
      </c>
      <c r="O68" s="56">
        <v>2</v>
      </c>
      <c r="P68" s="56">
        <v>1.5</v>
      </c>
      <c r="Q68" s="57">
        <f t="shared" si="1"/>
        <v>5.5</v>
      </c>
      <c r="R68" s="57">
        <v>0</v>
      </c>
      <c r="S68" s="57">
        <f t="shared" si="2"/>
        <v>3.5</v>
      </c>
      <c r="T68" s="57">
        <f t="shared" si="3"/>
        <v>8.5</v>
      </c>
      <c r="U68" s="57">
        <v>0</v>
      </c>
      <c r="V68" s="57">
        <f t="shared" si="4"/>
        <v>17.5</v>
      </c>
      <c r="W68" s="87"/>
      <c r="X68" s="87"/>
      <c r="Y68" s="87"/>
      <c r="Z68" s="87"/>
    </row>
    <row r="69" spans="1:26" ht="18" customHeight="1">
      <c r="A69" s="51">
        <v>61</v>
      </c>
      <c r="B69" s="148" t="s">
        <v>195</v>
      </c>
      <c r="C69" s="149">
        <v>24110405</v>
      </c>
      <c r="D69" s="54" t="s">
        <v>324</v>
      </c>
      <c r="E69" s="150">
        <v>10</v>
      </c>
      <c r="F69" s="56">
        <v>1</v>
      </c>
      <c r="G69" s="56">
        <v>1</v>
      </c>
      <c r="H69" s="56">
        <v>0.5</v>
      </c>
      <c r="I69" s="56">
        <v>0</v>
      </c>
      <c r="J69" s="56">
        <v>1</v>
      </c>
      <c r="K69" s="56">
        <v>0</v>
      </c>
      <c r="L69" s="56">
        <v>1</v>
      </c>
      <c r="M69" s="56">
        <v>1</v>
      </c>
      <c r="N69" s="56">
        <v>1</v>
      </c>
      <c r="O69" s="56">
        <v>1</v>
      </c>
      <c r="P69" s="56">
        <v>2</v>
      </c>
      <c r="Q69" s="57">
        <f t="shared" si="1"/>
        <v>2.5</v>
      </c>
      <c r="R69" s="57">
        <v>0</v>
      </c>
      <c r="S69" s="57">
        <f t="shared" si="2"/>
        <v>2</v>
      </c>
      <c r="T69" s="57">
        <f t="shared" si="3"/>
        <v>5</v>
      </c>
      <c r="U69" s="57">
        <v>0</v>
      </c>
      <c r="V69" s="57">
        <f t="shared" si="4"/>
        <v>9.5</v>
      </c>
      <c r="W69" s="87"/>
      <c r="X69" s="87"/>
      <c r="Y69" s="87"/>
      <c r="Z69" s="87"/>
    </row>
    <row r="70" spans="1:26" ht="18" customHeight="1">
      <c r="A70" s="51">
        <v>62</v>
      </c>
      <c r="B70" s="148" t="s">
        <v>196</v>
      </c>
      <c r="C70" s="149">
        <v>24110406</v>
      </c>
      <c r="D70" s="54" t="s">
        <v>324</v>
      </c>
      <c r="E70" s="150">
        <v>14</v>
      </c>
      <c r="F70" s="56">
        <v>0.5</v>
      </c>
      <c r="G70" s="56">
        <v>0.5</v>
      </c>
      <c r="H70" s="56">
        <v>1</v>
      </c>
      <c r="I70" s="56">
        <v>1</v>
      </c>
      <c r="J70" s="56">
        <v>1</v>
      </c>
      <c r="K70" s="56">
        <v>1.5</v>
      </c>
      <c r="L70" s="56">
        <v>2.5</v>
      </c>
      <c r="M70" s="56">
        <v>2</v>
      </c>
      <c r="N70" s="56">
        <v>2</v>
      </c>
      <c r="O70" s="56">
        <v>0</v>
      </c>
      <c r="P70" s="56">
        <v>1.5</v>
      </c>
      <c r="Q70" s="57">
        <f t="shared" si="1"/>
        <v>4</v>
      </c>
      <c r="R70" s="57">
        <v>0</v>
      </c>
      <c r="S70" s="57">
        <f t="shared" si="2"/>
        <v>2.5</v>
      </c>
      <c r="T70" s="57">
        <f t="shared" si="3"/>
        <v>7</v>
      </c>
      <c r="U70" s="57">
        <v>0</v>
      </c>
      <c r="V70" s="57">
        <f t="shared" si="4"/>
        <v>13.5</v>
      </c>
      <c r="W70" s="87"/>
      <c r="X70" s="87"/>
      <c r="Y70" s="87"/>
      <c r="Z70" s="87"/>
    </row>
    <row r="71" spans="1:26" ht="18" customHeight="1">
      <c r="A71" s="51">
        <v>63</v>
      </c>
      <c r="B71" s="148" t="s">
        <v>197</v>
      </c>
      <c r="C71" s="149">
        <v>24110407</v>
      </c>
      <c r="D71" s="54" t="s">
        <v>324</v>
      </c>
      <c r="E71" s="150">
        <v>15</v>
      </c>
      <c r="F71" s="56">
        <v>1</v>
      </c>
      <c r="G71" s="56">
        <v>1</v>
      </c>
      <c r="H71" s="56">
        <v>1</v>
      </c>
      <c r="I71" s="56">
        <v>0.5</v>
      </c>
      <c r="J71" s="56">
        <v>1</v>
      </c>
      <c r="K71" s="56">
        <v>2</v>
      </c>
      <c r="L71" s="56">
        <v>2.5</v>
      </c>
      <c r="M71" s="56">
        <v>0</v>
      </c>
      <c r="N71" s="56">
        <v>2.5</v>
      </c>
      <c r="O71" s="56">
        <v>2</v>
      </c>
      <c r="P71" s="56">
        <v>1.5</v>
      </c>
      <c r="Q71" s="57">
        <f t="shared" si="1"/>
        <v>5</v>
      </c>
      <c r="R71" s="57">
        <v>0</v>
      </c>
      <c r="S71" s="57">
        <f t="shared" si="2"/>
        <v>1</v>
      </c>
      <c r="T71" s="57">
        <f t="shared" si="3"/>
        <v>9</v>
      </c>
      <c r="U71" s="57">
        <v>0</v>
      </c>
      <c r="V71" s="57">
        <f t="shared" si="4"/>
        <v>15</v>
      </c>
      <c r="W71" s="87"/>
      <c r="X71" s="87"/>
      <c r="Y71" s="87"/>
      <c r="Z71" s="87"/>
    </row>
    <row r="72" spans="1:26" ht="18" customHeight="1">
      <c r="A72" s="51">
        <v>64</v>
      </c>
      <c r="B72" s="148" t="s">
        <v>198</v>
      </c>
      <c r="C72" s="149">
        <v>24110408</v>
      </c>
      <c r="D72" s="54" t="s">
        <v>324</v>
      </c>
      <c r="E72" s="150">
        <v>12</v>
      </c>
      <c r="F72" s="56">
        <v>0</v>
      </c>
      <c r="G72" s="56">
        <v>1</v>
      </c>
      <c r="H72" s="56">
        <v>1</v>
      </c>
      <c r="I72" s="56">
        <v>1</v>
      </c>
      <c r="J72" s="56">
        <v>1</v>
      </c>
      <c r="K72" s="56">
        <v>1.5</v>
      </c>
      <c r="L72" s="56">
        <v>1</v>
      </c>
      <c r="M72" s="56">
        <v>1.5</v>
      </c>
      <c r="N72" s="56">
        <v>2</v>
      </c>
      <c r="O72" s="56">
        <v>2</v>
      </c>
      <c r="P72" s="56">
        <v>0</v>
      </c>
      <c r="Q72" s="57">
        <f t="shared" si="1"/>
        <v>3.5</v>
      </c>
      <c r="R72" s="57">
        <v>0</v>
      </c>
      <c r="S72" s="57">
        <f t="shared" si="2"/>
        <v>2.5</v>
      </c>
      <c r="T72" s="57">
        <f t="shared" si="3"/>
        <v>6</v>
      </c>
      <c r="U72" s="57">
        <v>0</v>
      </c>
      <c r="V72" s="57">
        <f t="shared" si="4"/>
        <v>12</v>
      </c>
      <c r="W72" s="87"/>
      <c r="X72" s="87"/>
      <c r="Y72" s="87"/>
      <c r="Z72" s="87"/>
    </row>
    <row r="73" spans="1:26" ht="18" customHeight="1">
      <c r="A73" s="51">
        <v>65</v>
      </c>
      <c r="B73" s="148" t="s">
        <v>199</v>
      </c>
      <c r="C73" s="149">
        <v>24110409</v>
      </c>
      <c r="D73" s="54" t="s">
        <v>324</v>
      </c>
      <c r="E73" s="150">
        <v>11</v>
      </c>
      <c r="F73" s="56">
        <v>0</v>
      </c>
      <c r="G73" s="56">
        <v>0.5</v>
      </c>
      <c r="H73" s="56">
        <v>1</v>
      </c>
      <c r="I73" s="56">
        <v>1</v>
      </c>
      <c r="J73" s="56">
        <v>1</v>
      </c>
      <c r="K73" s="56">
        <v>0</v>
      </c>
      <c r="L73" s="56">
        <v>1</v>
      </c>
      <c r="M73" s="56">
        <v>2.5</v>
      </c>
      <c r="N73" s="56">
        <v>2</v>
      </c>
      <c r="O73" s="56">
        <v>2</v>
      </c>
      <c r="P73" s="56">
        <v>0</v>
      </c>
      <c r="Q73" s="57">
        <f t="shared" si="1"/>
        <v>2</v>
      </c>
      <c r="R73" s="57">
        <v>0</v>
      </c>
      <c r="S73" s="57">
        <f t="shared" si="2"/>
        <v>3</v>
      </c>
      <c r="T73" s="57">
        <f t="shared" si="3"/>
        <v>6</v>
      </c>
      <c r="U73" s="57">
        <v>0</v>
      </c>
      <c r="V73" s="57">
        <f t="shared" si="4"/>
        <v>11</v>
      </c>
      <c r="W73" s="87"/>
      <c r="X73" s="87"/>
      <c r="Y73" s="87"/>
      <c r="Z73" s="87"/>
    </row>
    <row r="74" spans="1:26" ht="18" customHeight="1">
      <c r="A74" s="51">
        <v>66</v>
      </c>
      <c r="B74" s="148" t="s">
        <v>200</v>
      </c>
      <c r="C74" s="149">
        <v>24110411</v>
      </c>
      <c r="D74" s="54" t="s">
        <v>324</v>
      </c>
      <c r="E74" s="150">
        <v>19</v>
      </c>
      <c r="F74" s="56">
        <v>1</v>
      </c>
      <c r="G74" s="56">
        <v>1</v>
      </c>
      <c r="H74" s="56">
        <v>1</v>
      </c>
      <c r="I74" s="56">
        <v>1</v>
      </c>
      <c r="J74" s="56">
        <v>1</v>
      </c>
      <c r="K74" s="56">
        <v>2.5</v>
      </c>
      <c r="L74" s="56">
        <v>2</v>
      </c>
      <c r="M74" s="56">
        <v>2.5</v>
      </c>
      <c r="N74" s="56">
        <v>2.5</v>
      </c>
      <c r="O74" s="56">
        <v>2</v>
      </c>
      <c r="P74" s="56">
        <v>2.5</v>
      </c>
      <c r="Q74" s="57">
        <f t="shared" si="1"/>
        <v>5.5</v>
      </c>
      <c r="R74" s="57">
        <v>0</v>
      </c>
      <c r="S74" s="57">
        <f t="shared" si="2"/>
        <v>3.5</v>
      </c>
      <c r="T74" s="57">
        <f t="shared" si="3"/>
        <v>10</v>
      </c>
      <c r="U74" s="57">
        <v>0</v>
      </c>
      <c r="V74" s="57">
        <f t="shared" si="4"/>
        <v>19</v>
      </c>
      <c r="W74" s="87"/>
      <c r="X74" s="87"/>
      <c r="Y74" s="87"/>
      <c r="Z74" s="87"/>
    </row>
    <row r="75" spans="1:26" ht="18" customHeight="1">
      <c r="A75" s="51">
        <v>67</v>
      </c>
      <c r="B75" s="148" t="s">
        <v>201</v>
      </c>
      <c r="C75" s="149">
        <v>24110412</v>
      </c>
      <c r="D75" s="54" t="s">
        <v>324</v>
      </c>
      <c r="E75" s="150">
        <v>19</v>
      </c>
      <c r="F75" s="56">
        <v>1</v>
      </c>
      <c r="G75" s="56">
        <v>1</v>
      </c>
      <c r="H75" s="56">
        <v>1</v>
      </c>
      <c r="I75" s="56">
        <v>1</v>
      </c>
      <c r="J75" s="56">
        <v>1</v>
      </c>
      <c r="K75" s="56">
        <v>2.5</v>
      </c>
      <c r="L75" s="56">
        <v>2</v>
      </c>
      <c r="M75" s="56">
        <v>2</v>
      </c>
      <c r="N75" s="56">
        <v>2.5</v>
      </c>
      <c r="O75" s="56">
        <v>2</v>
      </c>
      <c r="P75" s="56">
        <v>2.5</v>
      </c>
      <c r="Q75" s="57">
        <f t="shared" si="1"/>
        <v>5.5</v>
      </c>
      <c r="R75" s="57">
        <v>0</v>
      </c>
      <c r="S75" s="57">
        <f t="shared" si="2"/>
        <v>3</v>
      </c>
      <c r="T75" s="57">
        <f t="shared" si="3"/>
        <v>10</v>
      </c>
      <c r="U75" s="57">
        <v>0</v>
      </c>
      <c r="V75" s="57">
        <f t="shared" si="4"/>
        <v>18.5</v>
      </c>
      <c r="W75" s="87"/>
      <c r="X75" s="87"/>
      <c r="Y75" s="87"/>
      <c r="Z75" s="87"/>
    </row>
    <row r="76" spans="1:26" ht="18" customHeight="1">
      <c r="A76" s="51">
        <v>68</v>
      </c>
      <c r="B76" s="148" t="s">
        <v>202</v>
      </c>
      <c r="C76" s="149">
        <v>24110413</v>
      </c>
      <c r="D76" s="54" t="s">
        <v>324</v>
      </c>
      <c r="E76" s="150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7">
        <f t="shared" si="1"/>
        <v>0</v>
      </c>
      <c r="R76" s="57">
        <v>0</v>
      </c>
      <c r="S76" s="57">
        <f t="shared" si="2"/>
        <v>0</v>
      </c>
      <c r="T76" s="57">
        <f t="shared" si="3"/>
        <v>0</v>
      </c>
      <c r="U76" s="57">
        <v>0</v>
      </c>
      <c r="V76" s="57">
        <f t="shared" si="4"/>
        <v>0</v>
      </c>
      <c r="W76" s="87"/>
      <c r="X76" s="87"/>
      <c r="Y76" s="87"/>
      <c r="Z76" s="87"/>
    </row>
    <row r="77" spans="1:26" ht="18" customHeight="1">
      <c r="A77" s="51">
        <v>69</v>
      </c>
      <c r="B77" s="148" t="s">
        <v>203</v>
      </c>
      <c r="C77" s="149">
        <v>24110414</v>
      </c>
      <c r="D77" s="54" t="s">
        <v>324</v>
      </c>
      <c r="E77" s="150">
        <v>7</v>
      </c>
      <c r="F77" s="56">
        <v>0.5</v>
      </c>
      <c r="G77" s="56">
        <v>0.5</v>
      </c>
      <c r="H77" s="56">
        <v>1</v>
      </c>
      <c r="I77" s="56">
        <v>0.5</v>
      </c>
      <c r="J77" s="56">
        <v>0.5</v>
      </c>
      <c r="K77" s="56">
        <v>2</v>
      </c>
      <c r="L77" s="150">
        <v>1</v>
      </c>
      <c r="M77" s="56">
        <v>0</v>
      </c>
      <c r="N77" s="56">
        <v>1</v>
      </c>
      <c r="O77" s="56">
        <v>0</v>
      </c>
      <c r="P77" s="56">
        <v>0</v>
      </c>
      <c r="Q77" s="57">
        <f t="shared" si="1"/>
        <v>4</v>
      </c>
      <c r="R77" s="57">
        <v>0</v>
      </c>
      <c r="S77" s="57">
        <f t="shared" si="2"/>
        <v>0.5</v>
      </c>
      <c r="T77" s="57">
        <f t="shared" si="3"/>
        <v>2.5</v>
      </c>
      <c r="U77" s="57">
        <v>0</v>
      </c>
      <c r="V77" s="57">
        <f t="shared" si="4"/>
        <v>7</v>
      </c>
      <c r="W77" s="87"/>
      <c r="X77" s="87"/>
      <c r="Y77" s="87"/>
      <c r="Z77" s="87"/>
    </row>
    <row r="78" spans="1:26" ht="18" customHeight="1">
      <c r="A78" s="51">
        <v>70</v>
      </c>
      <c r="B78" s="148" t="s">
        <v>204</v>
      </c>
      <c r="C78" s="149">
        <v>24110415</v>
      </c>
      <c r="D78" s="54" t="s">
        <v>324</v>
      </c>
      <c r="E78" s="150">
        <v>12</v>
      </c>
      <c r="F78" s="56">
        <v>0.5</v>
      </c>
      <c r="G78" s="56">
        <v>1</v>
      </c>
      <c r="H78" s="56">
        <v>1</v>
      </c>
      <c r="I78" s="56">
        <v>0.5</v>
      </c>
      <c r="J78" s="56">
        <v>1</v>
      </c>
      <c r="K78" s="56">
        <v>1.5</v>
      </c>
      <c r="L78" s="56">
        <v>1</v>
      </c>
      <c r="M78" s="56">
        <v>2</v>
      </c>
      <c r="N78" s="56">
        <v>0.5</v>
      </c>
      <c r="O78" s="56">
        <v>2</v>
      </c>
      <c r="P78" s="56">
        <v>1</v>
      </c>
      <c r="Q78" s="57">
        <f t="shared" si="1"/>
        <v>4</v>
      </c>
      <c r="R78" s="57">
        <v>0</v>
      </c>
      <c r="S78" s="57">
        <f t="shared" si="2"/>
        <v>3</v>
      </c>
      <c r="T78" s="57">
        <f t="shared" si="3"/>
        <v>5</v>
      </c>
      <c r="U78" s="57">
        <v>0</v>
      </c>
      <c r="V78" s="57">
        <f t="shared" si="4"/>
        <v>12</v>
      </c>
      <c r="W78" s="87"/>
      <c r="X78" s="87"/>
      <c r="Y78" s="87"/>
      <c r="Z78" s="87"/>
    </row>
    <row r="79" spans="1:26" ht="18" customHeight="1">
      <c r="A79" s="51">
        <v>71</v>
      </c>
      <c r="B79" s="148" t="s">
        <v>205</v>
      </c>
      <c r="C79" s="149">
        <v>24110416</v>
      </c>
      <c r="D79" s="54" t="s">
        <v>324</v>
      </c>
      <c r="E79" s="150">
        <v>13</v>
      </c>
      <c r="F79" s="56">
        <v>1</v>
      </c>
      <c r="G79" s="56">
        <v>1</v>
      </c>
      <c r="H79" s="56">
        <v>1</v>
      </c>
      <c r="I79" s="56">
        <v>1</v>
      </c>
      <c r="J79" s="56">
        <v>1</v>
      </c>
      <c r="K79" s="56">
        <v>1</v>
      </c>
      <c r="L79" s="56">
        <v>2</v>
      </c>
      <c r="M79" s="56">
        <v>2</v>
      </c>
      <c r="N79" s="56">
        <v>0</v>
      </c>
      <c r="O79" s="56">
        <v>2</v>
      </c>
      <c r="P79" s="56">
        <v>0.5</v>
      </c>
      <c r="Q79" s="57">
        <f t="shared" si="1"/>
        <v>4</v>
      </c>
      <c r="R79" s="57">
        <v>0</v>
      </c>
      <c r="S79" s="57">
        <f t="shared" si="2"/>
        <v>3</v>
      </c>
      <c r="T79" s="57">
        <f t="shared" si="3"/>
        <v>5.5</v>
      </c>
      <c r="U79" s="57">
        <v>0</v>
      </c>
      <c r="V79" s="57">
        <f t="shared" si="4"/>
        <v>12.5</v>
      </c>
      <c r="W79" s="87"/>
      <c r="X79" s="87"/>
      <c r="Y79" s="87"/>
      <c r="Z79" s="87"/>
    </row>
    <row r="80" spans="1:26" ht="18" customHeight="1">
      <c r="A80" s="51">
        <v>72</v>
      </c>
      <c r="B80" s="148" t="s">
        <v>206</v>
      </c>
      <c r="C80" s="149">
        <v>24110417</v>
      </c>
      <c r="D80" s="54" t="s">
        <v>324</v>
      </c>
      <c r="E80" s="150">
        <v>17</v>
      </c>
      <c r="F80" s="152">
        <v>1</v>
      </c>
      <c r="G80" s="152">
        <v>1</v>
      </c>
      <c r="H80" s="152">
        <v>1</v>
      </c>
      <c r="I80" s="152">
        <v>1</v>
      </c>
      <c r="J80" s="152">
        <v>0.5</v>
      </c>
      <c r="K80" s="152">
        <v>2</v>
      </c>
      <c r="L80" s="152">
        <v>2.5</v>
      </c>
      <c r="M80" s="152">
        <v>2</v>
      </c>
      <c r="N80" s="152">
        <v>2</v>
      </c>
      <c r="O80" s="152">
        <v>2</v>
      </c>
      <c r="P80" s="152">
        <v>2</v>
      </c>
      <c r="Q80" s="57">
        <f t="shared" si="1"/>
        <v>4.5</v>
      </c>
      <c r="R80" s="57">
        <v>0</v>
      </c>
      <c r="S80" s="57">
        <f t="shared" si="2"/>
        <v>3</v>
      </c>
      <c r="T80" s="57">
        <f t="shared" si="3"/>
        <v>9.5</v>
      </c>
      <c r="U80" s="57">
        <v>0</v>
      </c>
      <c r="V80" s="57">
        <f t="shared" si="4"/>
        <v>17</v>
      </c>
      <c r="W80" s="87"/>
      <c r="X80" s="87"/>
      <c r="Y80" s="87"/>
      <c r="Z80" s="87"/>
    </row>
    <row r="81" spans="1:26" ht="18" customHeight="1">
      <c r="A81" s="51">
        <v>73</v>
      </c>
      <c r="B81" s="148" t="s">
        <v>207</v>
      </c>
      <c r="C81" s="149">
        <v>24110982</v>
      </c>
      <c r="D81" s="54" t="s">
        <v>324</v>
      </c>
      <c r="E81" s="150">
        <v>18</v>
      </c>
      <c r="F81" s="152">
        <v>1</v>
      </c>
      <c r="G81" s="152">
        <v>1</v>
      </c>
      <c r="H81" s="152">
        <v>1</v>
      </c>
      <c r="I81" s="152">
        <v>1</v>
      </c>
      <c r="J81" s="152">
        <v>1</v>
      </c>
      <c r="K81" s="152">
        <v>2</v>
      </c>
      <c r="L81" s="152">
        <v>2.5</v>
      </c>
      <c r="M81" s="152">
        <v>2.5</v>
      </c>
      <c r="N81" s="152">
        <v>2.5</v>
      </c>
      <c r="O81" s="152">
        <v>2</v>
      </c>
      <c r="P81" s="152">
        <v>1.5</v>
      </c>
      <c r="Q81" s="57">
        <f t="shared" si="1"/>
        <v>5</v>
      </c>
      <c r="R81" s="57">
        <v>0</v>
      </c>
      <c r="S81" s="57">
        <f t="shared" si="2"/>
        <v>3.5</v>
      </c>
      <c r="T81" s="57">
        <f t="shared" si="3"/>
        <v>9.5</v>
      </c>
      <c r="U81" s="57">
        <v>0</v>
      </c>
      <c r="V81" s="57">
        <f t="shared" si="4"/>
        <v>18</v>
      </c>
      <c r="W81" s="87"/>
      <c r="X81" s="87"/>
      <c r="Y81" s="87"/>
      <c r="Z81" s="87"/>
    </row>
    <row r="82" spans="1:26" ht="18" customHeight="1">
      <c r="A82" s="51">
        <v>74</v>
      </c>
      <c r="B82" s="148" t="s">
        <v>208</v>
      </c>
      <c r="C82" s="149">
        <v>24110808</v>
      </c>
      <c r="D82" s="54" t="s">
        <v>324</v>
      </c>
      <c r="E82" s="150">
        <v>15</v>
      </c>
      <c r="F82" s="152">
        <v>1</v>
      </c>
      <c r="G82" s="152">
        <v>1</v>
      </c>
      <c r="H82" s="152">
        <v>1</v>
      </c>
      <c r="I82" s="152">
        <v>1</v>
      </c>
      <c r="J82" s="152">
        <v>1</v>
      </c>
      <c r="K82" s="152">
        <v>2</v>
      </c>
      <c r="L82" s="152">
        <v>1.5</v>
      </c>
      <c r="M82" s="152">
        <v>2.5</v>
      </c>
      <c r="N82" s="152">
        <v>1</v>
      </c>
      <c r="O82" s="152">
        <v>0.5</v>
      </c>
      <c r="P82" s="152">
        <v>2.5</v>
      </c>
      <c r="Q82" s="57">
        <f t="shared" si="1"/>
        <v>5</v>
      </c>
      <c r="R82" s="57">
        <v>0</v>
      </c>
      <c r="S82" s="57">
        <f t="shared" si="2"/>
        <v>3.5</v>
      </c>
      <c r="T82" s="57">
        <f t="shared" si="3"/>
        <v>6.5</v>
      </c>
      <c r="U82" s="57">
        <v>0</v>
      </c>
      <c r="V82" s="57">
        <f t="shared" si="4"/>
        <v>15</v>
      </c>
      <c r="W82" s="87"/>
      <c r="X82" s="87"/>
      <c r="Y82" s="87"/>
      <c r="Z82" s="87"/>
    </row>
    <row r="83" spans="1:26" ht="18" customHeight="1">
      <c r="A83" s="51">
        <v>75</v>
      </c>
      <c r="B83" s="148" t="s">
        <v>209</v>
      </c>
      <c r="C83" s="149">
        <v>24111196</v>
      </c>
      <c r="D83" s="54" t="s">
        <v>324</v>
      </c>
      <c r="E83" s="150">
        <v>15</v>
      </c>
      <c r="F83" s="152">
        <v>1</v>
      </c>
      <c r="G83" s="152">
        <v>1</v>
      </c>
      <c r="H83" s="152">
        <v>1</v>
      </c>
      <c r="I83" s="152">
        <v>1</v>
      </c>
      <c r="J83" s="152">
        <v>1</v>
      </c>
      <c r="K83" s="152">
        <v>2.5</v>
      </c>
      <c r="L83" s="152">
        <v>0</v>
      </c>
      <c r="M83" s="152">
        <v>2.5</v>
      </c>
      <c r="N83" s="152">
        <v>2.5</v>
      </c>
      <c r="O83" s="152">
        <v>2</v>
      </c>
      <c r="P83" s="152">
        <v>0</v>
      </c>
      <c r="Q83" s="57">
        <f t="shared" si="1"/>
        <v>5.5</v>
      </c>
      <c r="R83" s="57">
        <v>0</v>
      </c>
      <c r="S83" s="57">
        <f t="shared" si="2"/>
        <v>3.5</v>
      </c>
      <c r="T83" s="57">
        <f t="shared" si="3"/>
        <v>5.5</v>
      </c>
      <c r="U83" s="57">
        <v>0</v>
      </c>
      <c r="V83" s="57">
        <f t="shared" si="4"/>
        <v>14.5</v>
      </c>
      <c r="W83" s="87"/>
      <c r="X83" s="87"/>
      <c r="Y83" s="87"/>
      <c r="Z83" s="87"/>
    </row>
    <row r="84" spans="1:26" ht="18" customHeight="1">
      <c r="A84" s="51">
        <v>76</v>
      </c>
      <c r="B84" s="148" t="s">
        <v>210</v>
      </c>
      <c r="C84" s="149">
        <v>24110575</v>
      </c>
      <c r="D84" s="54" t="s">
        <v>324</v>
      </c>
      <c r="E84" s="150">
        <v>15</v>
      </c>
      <c r="F84" s="152">
        <v>1</v>
      </c>
      <c r="G84" s="152">
        <v>1</v>
      </c>
      <c r="H84" s="152">
        <v>1</v>
      </c>
      <c r="I84" s="152">
        <v>1</v>
      </c>
      <c r="J84" s="152">
        <v>1</v>
      </c>
      <c r="K84" s="152">
        <v>1.5</v>
      </c>
      <c r="L84" s="152">
        <v>1.5</v>
      </c>
      <c r="M84" s="152">
        <v>2</v>
      </c>
      <c r="N84" s="152">
        <v>1.5</v>
      </c>
      <c r="O84" s="152">
        <v>2</v>
      </c>
      <c r="P84" s="152">
        <v>1.5</v>
      </c>
      <c r="Q84" s="57">
        <f t="shared" si="1"/>
        <v>4.5</v>
      </c>
      <c r="R84" s="57">
        <v>0</v>
      </c>
      <c r="S84" s="57">
        <f t="shared" si="2"/>
        <v>3</v>
      </c>
      <c r="T84" s="57">
        <f t="shared" si="3"/>
        <v>7.5</v>
      </c>
      <c r="U84" s="57">
        <v>0</v>
      </c>
      <c r="V84" s="57">
        <f t="shared" si="4"/>
        <v>15</v>
      </c>
      <c r="W84" s="87"/>
      <c r="X84" s="87"/>
      <c r="Y84" s="87"/>
      <c r="Z84" s="87"/>
    </row>
    <row r="85" spans="1:26" ht="18" customHeight="1">
      <c r="A85" s="51">
        <v>77</v>
      </c>
      <c r="B85" s="148" t="s">
        <v>211</v>
      </c>
      <c r="C85" s="149">
        <v>24110259</v>
      </c>
      <c r="D85" s="54" t="s">
        <v>324</v>
      </c>
      <c r="E85" s="150">
        <v>19</v>
      </c>
      <c r="F85" s="152">
        <v>1</v>
      </c>
      <c r="G85" s="152">
        <v>1</v>
      </c>
      <c r="H85" s="152">
        <v>1</v>
      </c>
      <c r="I85" s="152">
        <v>1</v>
      </c>
      <c r="J85" s="152">
        <v>1</v>
      </c>
      <c r="K85" s="152">
        <v>2.5</v>
      </c>
      <c r="L85" s="152">
        <v>2.5</v>
      </c>
      <c r="M85" s="152">
        <v>2</v>
      </c>
      <c r="N85" s="152">
        <v>2.5</v>
      </c>
      <c r="O85" s="152">
        <v>2.5</v>
      </c>
      <c r="P85" s="152">
        <v>2</v>
      </c>
      <c r="Q85" s="57">
        <f t="shared" si="1"/>
        <v>5.5</v>
      </c>
      <c r="R85" s="57">
        <v>0</v>
      </c>
      <c r="S85" s="57">
        <f t="shared" si="2"/>
        <v>3</v>
      </c>
      <c r="T85" s="57">
        <f t="shared" si="3"/>
        <v>10.5</v>
      </c>
      <c r="U85" s="57">
        <v>0</v>
      </c>
      <c r="V85" s="57">
        <f t="shared" si="4"/>
        <v>19</v>
      </c>
      <c r="W85" s="87"/>
      <c r="X85" s="87"/>
      <c r="Y85" s="87"/>
      <c r="Z85" s="87"/>
    </row>
    <row r="86" spans="1:26" ht="18" customHeight="1">
      <c r="A86" s="51">
        <v>78</v>
      </c>
      <c r="B86" s="148" t="s">
        <v>212</v>
      </c>
      <c r="C86" s="149">
        <v>24110618</v>
      </c>
      <c r="D86" s="54" t="s">
        <v>324</v>
      </c>
      <c r="E86" s="150">
        <v>18</v>
      </c>
      <c r="F86" s="152">
        <v>1</v>
      </c>
      <c r="G86" s="152">
        <v>1</v>
      </c>
      <c r="H86" s="152">
        <v>1</v>
      </c>
      <c r="I86" s="152">
        <v>1</v>
      </c>
      <c r="J86" s="152">
        <v>1</v>
      </c>
      <c r="K86" s="152">
        <v>2</v>
      </c>
      <c r="L86" s="152">
        <v>2.5</v>
      </c>
      <c r="M86" s="152">
        <v>2</v>
      </c>
      <c r="N86" s="152">
        <v>2.5</v>
      </c>
      <c r="O86" s="152">
        <v>2</v>
      </c>
      <c r="P86" s="152">
        <v>2</v>
      </c>
      <c r="Q86" s="57">
        <f t="shared" si="1"/>
        <v>5</v>
      </c>
      <c r="R86" s="57">
        <v>0</v>
      </c>
      <c r="S86" s="57">
        <f t="shared" si="2"/>
        <v>3</v>
      </c>
      <c r="T86" s="57">
        <f t="shared" si="3"/>
        <v>10</v>
      </c>
      <c r="U86" s="57">
        <v>0</v>
      </c>
      <c r="V86" s="57">
        <f t="shared" si="4"/>
        <v>18</v>
      </c>
      <c r="W86" s="87"/>
      <c r="X86" s="87"/>
      <c r="Y86" s="87"/>
      <c r="Z86" s="87"/>
    </row>
    <row r="87" spans="1:26" ht="18" customHeight="1">
      <c r="A87" s="51">
        <v>79</v>
      </c>
      <c r="B87" s="148" t="s">
        <v>213</v>
      </c>
      <c r="C87" s="149">
        <v>25120038</v>
      </c>
      <c r="D87" s="54" t="s">
        <v>324</v>
      </c>
      <c r="E87" s="150">
        <v>0</v>
      </c>
      <c r="F87" s="152">
        <v>0</v>
      </c>
      <c r="G87" s="152">
        <v>0</v>
      </c>
      <c r="H87" s="152">
        <v>0</v>
      </c>
      <c r="I87" s="152">
        <v>0</v>
      </c>
      <c r="J87" s="152">
        <v>0</v>
      </c>
      <c r="K87" s="152">
        <v>0</v>
      </c>
      <c r="L87" s="152">
        <v>0</v>
      </c>
      <c r="M87" s="152">
        <v>0</v>
      </c>
      <c r="N87" s="152">
        <v>0</v>
      </c>
      <c r="O87" s="152">
        <v>0</v>
      </c>
      <c r="P87" s="152">
        <v>0</v>
      </c>
      <c r="Q87" s="57">
        <f t="shared" si="1"/>
        <v>0</v>
      </c>
      <c r="R87" s="57">
        <v>0</v>
      </c>
      <c r="S87" s="57">
        <f t="shared" si="2"/>
        <v>0</v>
      </c>
      <c r="T87" s="57">
        <f t="shared" si="3"/>
        <v>0</v>
      </c>
      <c r="U87" s="57">
        <v>0</v>
      </c>
      <c r="V87" s="57">
        <f t="shared" si="4"/>
        <v>0</v>
      </c>
      <c r="W87" s="87"/>
      <c r="X87" s="87"/>
      <c r="Y87" s="87"/>
      <c r="Z87" s="87"/>
    </row>
    <row r="88" spans="1:26" ht="18" customHeight="1">
      <c r="A88" s="51">
        <v>80</v>
      </c>
      <c r="B88" s="148" t="s">
        <v>214</v>
      </c>
      <c r="C88" s="149">
        <v>25120039</v>
      </c>
      <c r="D88" s="54" t="s">
        <v>324</v>
      </c>
      <c r="E88" s="150">
        <v>4</v>
      </c>
      <c r="F88" s="152">
        <v>0.5</v>
      </c>
      <c r="G88" s="152">
        <v>0</v>
      </c>
      <c r="H88" s="152">
        <v>0.5</v>
      </c>
      <c r="I88" s="152">
        <v>0.5</v>
      </c>
      <c r="J88" s="152">
        <v>1</v>
      </c>
      <c r="K88" s="152">
        <v>0</v>
      </c>
      <c r="L88" s="152">
        <v>0.5</v>
      </c>
      <c r="M88" s="152">
        <v>0.5</v>
      </c>
      <c r="N88" s="152">
        <v>0</v>
      </c>
      <c r="O88" s="152">
        <v>0</v>
      </c>
      <c r="P88" s="152">
        <v>0</v>
      </c>
      <c r="Q88" s="57">
        <f t="shared" si="1"/>
        <v>2</v>
      </c>
      <c r="R88" s="57">
        <v>0</v>
      </c>
      <c r="S88" s="57">
        <f t="shared" si="2"/>
        <v>0.5</v>
      </c>
      <c r="T88" s="57">
        <f t="shared" si="3"/>
        <v>1</v>
      </c>
      <c r="U88" s="57">
        <v>0</v>
      </c>
      <c r="V88" s="57">
        <f t="shared" si="4"/>
        <v>3.5</v>
      </c>
      <c r="W88" s="87"/>
      <c r="X88" s="87"/>
      <c r="Y88" s="87"/>
      <c r="Z88" s="87"/>
    </row>
    <row r="89" spans="1:26" ht="18" customHeight="1">
      <c r="A89" s="51">
        <v>81</v>
      </c>
      <c r="B89" s="148" t="s">
        <v>215</v>
      </c>
      <c r="C89" s="149">
        <v>25120040</v>
      </c>
      <c r="D89" s="54" t="s">
        <v>324</v>
      </c>
      <c r="E89" s="55">
        <v>6</v>
      </c>
      <c r="F89" s="152">
        <v>0.5</v>
      </c>
      <c r="G89" s="152">
        <v>0.5</v>
      </c>
      <c r="H89" s="152">
        <v>1</v>
      </c>
      <c r="I89" s="152">
        <v>0.5</v>
      </c>
      <c r="J89" s="152">
        <v>1</v>
      </c>
      <c r="K89" s="152">
        <v>0</v>
      </c>
      <c r="L89" s="152">
        <v>0.5</v>
      </c>
      <c r="M89" s="152">
        <v>0.5</v>
      </c>
      <c r="N89" s="152">
        <v>0</v>
      </c>
      <c r="O89" s="152">
        <v>0</v>
      </c>
      <c r="P89" s="152">
        <v>1</v>
      </c>
      <c r="Q89" s="57">
        <f t="shared" si="1"/>
        <v>2.5</v>
      </c>
      <c r="R89" s="57">
        <v>0</v>
      </c>
      <c r="S89" s="57">
        <f t="shared" si="2"/>
        <v>1</v>
      </c>
      <c r="T89" s="57">
        <f t="shared" si="3"/>
        <v>2</v>
      </c>
      <c r="U89" s="57">
        <v>0</v>
      </c>
      <c r="V89" s="57">
        <f t="shared" si="4"/>
        <v>5.5</v>
      </c>
      <c r="W89" s="87"/>
      <c r="X89" s="87"/>
      <c r="Y89" s="87"/>
      <c r="Z89" s="87"/>
    </row>
    <row r="90" spans="1:26" ht="18" customHeight="1">
      <c r="A90" s="51">
        <v>82</v>
      </c>
      <c r="B90" s="148" t="s">
        <v>216</v>
      </c>
      <c r="C90" s="149">
        <v>25120041</v>
      </c>
      <c r="D90" s="54" t="s">
        <v>324</v>
      </c>
      <c r="E90" s="55">
        <v>1</v>
      </c>
      <c r="F90" s="152">
        <v>0.5</v>
      </c>
      <c r="G90" s="152">
        <v>0</v>
      </c>
      <c r="H90" s="152">
        <v>0</v>
      </c>
      <c r="I90" s="152">
        <v>0</v>
      </c>
      <c r="J90" s="152">
        <v>0.5</v>
      </c>
      <c r="K90" s="152">
        <v>0</v>
      </c>
      <c r="L90" s="152">
        <v>0</v>
      </c>
      <c r="M90" s="152">
        <v>0</v>
      </c>
      <c r="N90" s="152">
        <v>0</v>
      </c>
      <c r="O90" s="152">
        <v>0</v>
      </c>
      <c r="P90" s="152">
        <v>0</v>
      </c>
      <c r="Q90" s="57">
        <f t="shared" si="1"/>
        <v>1</v>
      </c>
      <c r="R90" s="57">
        <v>0</v>
      </c>
      <c r="S90" s="57">
        <f t="shared" si="2"/>
        <v>0</v>
      </c>
      <c r="T90" s="57">
        <f t="shared" si="3"/>
        <v>0</v>
      </c>
      <c r="U90" s="57">
        <v>0</v>
      </c>
      <c r="V90" s="57">
        <f t="shared" si="4"/>
        <v>1</v>
      </c>
      <c r="W90" s="87"/>
      <c r="X90" s="87"/>
      <c r="Y90" s="87"/>
      <c r="Z90" s="87"/>
    </row>
    <row r="91" spans="1:26" ht="18" customHeight="1">
      <c r="A91" s="51">
        <v>83</v>
      </c>
      <c r="B91" s="148" t="s">
        <v>217</v>
      </c>
      <c r="C91" s="149">
        <v>25120042</v>
      </c>
      <c r="D91" s="54" t="s">
        <v>324</v>
      </c>
      <c r="E91" s="55">
        <v>18</v>
      </c>
      <c r="F91" s="152">
        <v>1</v>
      </c>
      <c r="G91" s="152">
        <v>1</v>
      </c>
      <c r="H91" s="152">
        <v>1</v>
      </c>
      <c r="I91" s="152">
        <v>1</v>
      </c>
      <c r="J91" s="152">
        <v>1</v>
      </c>
      <c r="K91" s="152">
        <v>2.5</v>
      </c>
      <c r="L91" s="152">
        <v>1</v>
      </c>
      <c r="M91" s="152">
        <v>2.5</v>
      </c>
      <c r="N91" s="152">
        <v>2.5</v>
      </c>
      <c r="O91" s="152">
        <v>2</v>
      </c>
      <c r="P91" s="152">
        <v>2.5</v>
      </c>
      <c r="Q91" s="57">
        <f t="shared" si="1"/>
        <v>5.5</v>
      </c>
      <c r="R91" s="57">
        <v>0</v>
      </c>
      <c r="S91" s="57">
        <f t="shared" si="2"/>
        <v>3.5</v>
      </c>
      <c r="T91" s="57">
        <f t="shared" si="3"/>
        <v>9</v>
      </c>
      <c r="U91" s="57">
        <v>0</v>
      </c>
      <c r="V91" s="57">
        <f t="shared" si="4"/>
        <v>18</v>
      </c>
      <c r="W91" s="87"/>
      <c r="X91" s="87"/>
      <c r="Y91" s="87"/>
      <c r="Z91" s="87"/>
    </row>
    <row r="92" spans="1:26" ht="18" customHeight="1">
      <c r="A92" s="51">
        <v>84</v>
      </c>
      <c r="B92" s="148" t="s">
        <v>218</v>
      </c>
      <c r="C92" s="149">
        <v>25120043</v>
      </c>
      <c r="D92" s="54" t="s">
        <v>324</v>
      </c>
      <c r="E92" s="55">
        <v>16</v>
      </c>
      <c r="F92" s="56">
        <v>0.5</v>
      </c>
      <c r="G92" s="56">
        <v>1</v>
      </c>
      <c r="H92" s="56">
        <v>1</v>
      </c>
      <c r="I92" s="56">
        <v>1</v>
      </c>
      <c r="J92" s="56">
        <v>1</v>
      </c>
      <c r="K92" s="56">
        <v>1.5</v>
      </c>
      <c r="L92" s="56">
        <v>1.5</v>
      </c>
      <c r="M92" s="56">
        <v>1.5</v>
      </c>
      <c r="N92" s="56">
        <v>2.5</v>
      </c>
      <c r="O92" s="56">
        <v>2</v>
      </c>
      <c r="P92" s="56">
        <v>2</v>
      </c>
      <c r="Q92" s="57">
        <f t="shared" si="1"/>
        <v>4</v>
      </c>
      <c r="R92" s="57">
        <v>0</v>
      </c>
      <c r="S92" s="57">
        <f t="shared" si="2"/>
        <v>2.5</v>
      </c>
      <c r="T92" s="57">
        <f t="shared" si="3"/>
        <v>9</v>
      </c>
      <c r="U92" s="57">
        <v>0</v>
      </c>
      <c r="V92" s="57">
        <f t="shared" si="4"/>
        <v>15.5</v>
      </c>
      <c r="W92" s="87"/>
      <c r="X92" s="87"/>
      <c r="Y92" s="87"/>
      <c r="Z92" s="87"/>
    </row>
    <row r="93" spans="1:26" ht="18" customHeight="1">
      <c r="A93" s="51">
        <v>85</v>
      </c>
      <c r="B93" s="148" t="s">
        <v>154</v>
      </c>
      <c r="C93" s="149">
        <v>25120044</v>
      </c>
      <c r="D93" s="54" t="s">
        <v>324</v>
      </c>
      <c r="E93" s="55">
        <v>3</v>
      </c>
      <c r="F93" s="56">
        <v>0</v>
      </c>
      <c r="G93" s="56">
        <v>0</v>
      </c>
      <c r="H93" s="56">
        <v>0</v>
      </c>
      <c r="I93" s="56">
        <v>0</v>
      </c>
      <c r="J93" s="56">
        <v>1</v>
      </c>
      <c r="K93" s="56">
        <v>1</v>
      </c>
      <c r="L93" s="56">
        <v>0</v>
      </c>
      <c r="M93" s="56">
        <v>1</v>
      </c>
      <c r="N93" s="56">
        <v>0</v>
      </c>
      <c r="O93" s="56">
        <v>0</v>
      </c>
      <c r="P93" s="56">
        <v>0</v>
      </c>
      <c r="Q93" s="57">
        <f t="shared" si="1"/>
        <v>2</v>
      </c>
      <c r="R93" s="57">
        <v>0</v>
      </c>
      <c r="S93" s="57">
        <f t="shared" si="2"/>
        <v>1</v>
      </c>
      <c r="T93" s="57">
        <f t="shared" si="3"/>
        <v>0</v>
      </c>
      <c r="U93" s="57">
        <v>0</v>
      </c>
      <c r="V93" s="57">
        <f t="shared" si="4"/>
        <v>3</v>
      </c>
      <c r="W93" s="87"/>
      <c r="X93" s="87"/>
      <c r="Y93" s="87"/>
      <c r="Z93" s="87"/>
    </row>
    <row r="94" spans="1:26" ht="18" customHeight="1">
      <c r="A94" s="51">
        <v>86</v>
      </c>
      <c r="B94" s="52" t="s">
        <v>108</v>
      </c>
      <c r="C94" s="53">
        <v>24120036</v>
      </c>
      <c r="D94" s="54" t="s">
        <v>324</v>
      </c>
      <c r="E94" s="55">
        <v>4</v>
      </c>
      <c r="F94" s="56">
        <v>1</v>
      </c>
      <c r="G94" s="56">
        <v>0</v>
      </c>
      <c r="H94" s="56">
        <v>0</v>
      </c>
      <c r="I94" s="56">
        <v>0</v>
      </c>
      <c r="J94" s="56">
        <v>1</v>
      </c>
      <c r="K94" s="56">
        <v>0</v>
      </c>
      <c r="L94" s="56">
        <v>0</v>
      </c>
      <c r="M94" s="56">
        <v>0</v>
      </c>
      <c r="N94" s="56">
        <v>0</v>
      </c>
      <c r="O94" s="56">
        <v>1</v>
      </c>
      <c r="P94" s="56">
        <v>0.5</v>
      </c>
      <c r="Q94" s="57">
        <f t="shared" si="1"/>
        <v>2</v>
      </c>
      <c r="R94" s="57">
        <v>0</v>
      </c>
      <c r="S94" s="57">
        <f t="shared" si="2"/>
        <v>0</v>
      </c>
      <c r="T94" s="57">
        <f t="shared" si="3"/>
        <v>1.5</v>
      </c>
      <c r="U94" s="57">
        <v>0</v>
      </c>
      <c r="V94" s="57">
        <f t="shared" si="4"/>
        <v>3.5</v>
      </c>
      <c r="W94" s="87"/>
      <c r="X94" s="87"/>
      <c r="Y94" s="87"/>
      <c r="Z94" s="87"/>
    </row>
    <row r="95" spans="1:26" ht="18" customHeight="1">
      <c r="A95" s="51">
        <v>87</v>
      </c>
      <c r="B95" s="52"/>
      <c r="C95" s="53"/>
      <c r="D95" s="54"/>
      <c r="E95" s="55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7">
        <f>SUM(Q9:Q94)</f>
        <v>333</v>
      </c>
      <c r="R95" s="57">
        <v>0</v>
      </c>
      <c r="S95" s="57">
        <f t="shared" ref="S95:T95" si="5">SUM(S9:S94)</f>
        <v>196.5</v>
      </c>
      <c r="T95" s="57">
        <f t="shared" si="5"/>
        <v>593</v>
      </c>
      <c r="U95" s="57">
        <v>0</v>
      </c>
      <c r="V95" s="57">
        <f t="shared" si="4"/>
        <v>1122.5</v>
      </c>
      <c r="W95" s="87"/>
      <c r="X95" s="87"/>
      <c r="Y95" s="87"/>
      <c r="Z95" s="87"/>
    </row>
    <row r="96" spans="1:26" ht="18" customHeight="1">
      <c r="A96" s="51">
        <v>88</v>
      </c>
      <c r="B96" s="52"/>
      <c r="C96" s="53"/>
      <c r="D96" s="54"/>
      <c r="E96" s="55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57"/>
      <c r="R96" s="57"/>
      <c r="S96" s="57"/>
      <c r="T96" s="57"/>
      <c r="U96" s="57"/>
      <c r="V96" s="57"/>
      <c r="W96" s="87"/>
      <c r="X96" s="87"/>
      <c r="Y96" s="87"/>
      <c r="Z96" s="87"/>
    </row>
    <row r="97" spans="1:26" ht="18" customHeight="1">
      <c r="A97" s="51">
        <v>89</v>
      </c>
      <c r="B97" s="52"/>
      <c r="C97" s="53"/>
      <c r="D97" s="54"/>
      <c r="E97" s="55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7"/>
      <c r="R97" s="57"/>
      <c r="S97" s="57"/>
      <c r="T97" s="57"/>
      <c r="U97" s="57"/>
      <c r="V97" s="57"/>
      <c r="W97" s="87"/>
      <c r="X97" s="87"/>
      <c r="Y97" s="87"/>
      <c r="Z97" s="87"/>
    </row>
    <row r="98" spans="1:26" ht="18" customHeight="1">
      <c r="A98" s="51">
        <v>90</v>
      </c>
      <c r="B98" s="153"/>
      <c r="C98" s="51"/>
      <c r="D98" s="54"/>
      <c r="E98" s="55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57"/>
      <c r="R98" s="57"/>
      <c r="S98" s="57"/>
      <c r="T98" s="57"/>
      <c r="U98" s="57"/>
      <c r="V98" s="57"/>
      <c r="W98" s="87"/>
      <c r="X98" s="87"/>
      <c r="Y98" s="87"/>
      <c r="Z98" s="87"/>
    </row>
    <row r="99" spans="1:26" ht="18" customHeight="1">
      <c r="A99" s="87"/>
      <c r="B99" s="87"/>
      <c r="C99" s="87"/>
      <c r="D99" s="87"/>
      <c r="E99" s="87"/>
      <c r="F99" s="114" t="s">
        <v>113</v>
      </c>
      <c r="G99" s="115"/>
      <c r="H99" s="115"/>
      <c r="I99" s="115"/>
      <c r="J99" s="115"/>
      <c r="K99" s="115"/>
      <c r="L99" s="115"/>
      <c r="M99" s="115"/>
      <c r="N99" s="115"/>
      <c r="O99" s="116"/>
      <c r="P99" s="112"/>
      <c r="Q99" s="57">
        <v>72</v>
      </c>
      <c r="R99" s="57">
        <f>COUNTIF(R9:R94,"&gt;=6")</f>
        <v>0</v>
      </c>
      <c r="S99" s="113">
        <f>COUNTIF(S9:S98,"&gt;=1.75")</f>
        <v>61</v>
      </c>
      <c r="T99" s="113">
        <v>64</v>
      </c>
      <c r="U99" s="113">
        <f>COUNTIF(U9:U98,"&gt;=1.75")</f>
        <v>0</v>
      </c>
      <c r="V99" s="113">
        <f>COUNTIF(V9:V98,"&gt;=10")</f>
        <v>67</v>
      </c>
      <c r="W99" s="87"/>
      <c r="X99" s="87"/>
      <c r="Y99" s="87"/>
      <c r="Z99" s="87"/>
    </row>
    <row r="100" spans="1:26" ht="18" customHeight="1">
      <c r="A100" s="87"/>
      <c r="B100" s="87"/>
      <c r="C100" s="87"/>
      <c r="D100" s="87"/>
      <c r="E100" s="87"/>
      <c r="F100" s="114" t="s">
        <v>114</v>
      </c>
      <c r="G100" s="115"/>
      <c r="H100" s="115"/>
      <c r="I100" s="115"/>
      <c r="J100" s="115"/>
      <c r="K100" s="115"/>
      <c r="L100" s="115"/>
      <c r="M100" s="115"/>
      <c r="N100" s="115"/>
      <c r="O100" s="116"/>
      <c r="P100" s="112"/>
      <c r="Q100" s="113">
        <f>(Q99/90)*100</f>
        <v>80</v>
      </c>
      <c r="R100" s="57">
        <v>0</v>
      </c>
      <c r="S100" s="113">
        <f>(S99/90)*100</f>
        <v>67.777777777777786</v>
      </c>
      <c r="T100" s="113">
        <f t="shared" ref="T100:U100" si="6">(T99/73)*100</f>
        <v>87.671232876712324</v>
      </c>
      <c r="U100" s="113">
        <f t="shared" si="6"/>
        <v>0</v>
      </c>
      <c r="V100" s="113">
        <f>(V99/90)*100</f>
        <v>74.444444444444443</v>
      </c>
      <c r="W100" s="87"/>
      <c r="X100" s="87"/>
      <c r="Y100" s="87"/>
      <c r="Z100" s="87"/>
    </row>
    <row r="101" spans="1:26" ht="18" customHeight="1">
      <c r="A101" s="87"/>
      <c r="B101" s="87"/>
      <c r="C101" s="87"/>
      <c r="D101" s="87"/>
      <c r="E101" s="87"/>
      <c r="F101" s="114" t="s">
        <v>115</v>
      </c>
      <c r="G101" s="115"/>
      <c r="H101" s="115"/>
      <c r="I101" s="115"/>
      <c r="J101" s="115"/>
      <c r="K101" s="115"/>
      <c r="L101" s="115"/>
      <c r="M101" s="115"/>
      <c r="N101" s="115"/>
      <c r="O101" s="116"/>
      <c r="P101" s="112"/>
      <c r="Q101" s="113">
        <v>3</v>
      </c>
      <c r="R101" s="113">
        <v>3</v>
      </c>
      <c r="S101" s="113">
        <v>0</v>
      </c>
      <c r="T101" s="113">
        <v>0</v>
      </c>
      <c r="U101" s="113">
        <v>0</v>
      </c>
      <c r="V101" s="117">
        <v>3</v>
      </c>
      <c r="W101" s="87"/>
      <c r="X101" s="87"/>
      <c r="Y101" s="87"/>
      <c r="Z101" s="87"/>
    </row>
    <row r="102" spans="1:26" ht="13.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3.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3.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3.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3.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3.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3.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3.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3.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3.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3.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3.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3.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3.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3.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3.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3.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3.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3.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3.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3.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3.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3.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3.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3.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3.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3.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3.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3.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3.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3.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3.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3.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3.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3.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3.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3.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3.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3.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3.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3.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3.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3.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3.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3.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3.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3.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3.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3.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3.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3.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3.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3.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3.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3.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3.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3.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3.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3.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3.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3.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3.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3.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3.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3.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3.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3.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3.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3.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3.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3.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3.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3.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3.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3.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3.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3.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3.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3.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3.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3.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3.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3.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3.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3.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3.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3.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3.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3.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3.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3.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3.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3.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3.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3.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3.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3.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3.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3.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3.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3.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3.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3.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3.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3.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3.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3.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3.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3.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3.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3.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3.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3.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3.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3.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3.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3.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3.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3.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3.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3.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3.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3.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3.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3.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3.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3.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3.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3.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3.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3.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3.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3.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3.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3.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3.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3.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3.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3.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3.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3.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3.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3.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3.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3.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3.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3.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3.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3.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3.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3.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3.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3.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3.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3.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3.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3.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3.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3.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3.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3.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3.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3.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3.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3.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3.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3.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3.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3.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3.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3.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3.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3.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3.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3.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3.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3.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3.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3.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3.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3.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3.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3.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3.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3.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3.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3.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3.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3.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3.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3.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3.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3.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3.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3.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3.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3.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3.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3.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3.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3.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3.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3.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3.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3.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3.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3.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3.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3.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3.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3.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3.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3.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3.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3.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3.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3.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3.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3.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3.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3.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3.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3.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3.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3.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3.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3.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3.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3.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3.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3.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3.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3.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3.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3.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3.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3.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3.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3.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3.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3.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3.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3.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3.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3.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3.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3.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3.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3.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3.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3.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3.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3.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3.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3.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3.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3.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3.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3.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3.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3.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3.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3.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3.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3.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3.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3.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3.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3.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3.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3.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3.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3.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3.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3.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3.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3.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3.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3.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3.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3.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3.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3.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3.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3.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3.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3.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3.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3.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3.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3.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3.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3.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3.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3.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3.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3.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3.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3.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3.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3.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3.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3.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3.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3.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3.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3.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3.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3.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3.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3.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3.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3.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3.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3.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3.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3.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3.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3.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3.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3.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3.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3.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3.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3.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3.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3.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3.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3.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3.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3.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3.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3.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3.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3.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3.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3.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3.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3.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3.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3.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3.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3.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3.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3.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3.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3.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3.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3.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3.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3.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3.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3.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3.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3.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3.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3.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3.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3.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3.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3.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3.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3.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3.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3.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3.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3.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3.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3.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3.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3.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3.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3.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3.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3.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3.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3.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3.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3.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3.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3.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3.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3.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3.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3.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3.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3.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3.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3.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3.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3.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3.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3.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3.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3.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3.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3.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3.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3.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3.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3.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3.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3.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3.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3.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3.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3.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3.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3.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3.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3.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3.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3.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3.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3.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3.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3.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3.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3.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3.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3.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3.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3.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3.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3.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3.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3.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3.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3.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3.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3.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3.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3.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3.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3.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3.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3.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3.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3.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3.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3.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3.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3.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3.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3.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3.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3.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3.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3.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3.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3.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3.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3.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3.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3.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3.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3.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3.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3.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3.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3.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3.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3.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3.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3.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3.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3.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3.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3.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3.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3.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3.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3.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3.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3.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3.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3.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3.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3.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3.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3.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3.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3.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3.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3.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3.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3.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3.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3.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3.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3.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3.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3.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3.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3.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3.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3.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3.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3.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3.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3.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3.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3.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3.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3.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3.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3.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3.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3.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3.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3.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3.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3.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3.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3.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3.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3.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3.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3.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3.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3.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3.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3.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3.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3.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3.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3.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3.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3.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3.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3.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3.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3.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3.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3.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3.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3.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3.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3.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3.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3.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3.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3.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3.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3.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3.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3.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3.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3.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3.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3.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3.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3.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3.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3.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3.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3.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3.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3.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3.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3.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3.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3.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3.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3.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3.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3.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3.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3.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3.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3.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3.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3.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3.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3.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3.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3.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3.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3.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3.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3.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3.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3.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3.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3.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3.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3.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3.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3.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3.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3.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3.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3.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3.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3.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3.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3.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3.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3.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3.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3.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3.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3.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3.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3.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3.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3.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3.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3.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3.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3.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3.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3.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3.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3.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3.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3.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3.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3.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3.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3.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3.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3.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3.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3.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3.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3.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3.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3.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3.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3.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3.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3.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3.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3.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3.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3.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3.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3.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3.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3.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3.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3.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3.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3.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3.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3.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3.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3.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3.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3.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3.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3.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3.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3.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3.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3.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3.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3.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3.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3.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3.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3.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3.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3.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3.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3.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3.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3.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3.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3.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3.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3.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3.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3.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3.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3.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3.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3.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3.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3.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3.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3.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3.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3.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3.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3.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3.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3.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3.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3.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3.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3.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3.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3.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3.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3.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3.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3.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3.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3.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3.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3.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3.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3.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3.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3.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3.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3.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3.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3.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3.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3.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3.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3.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3.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3.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3.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3.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3.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3.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3.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3.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3.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3.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3.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3.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3.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3.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3.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3.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3.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3.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3.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3.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3.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3.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3.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3.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3.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3.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3.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3.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3.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3.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3.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3.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3.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3.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3.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3.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3.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3.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3.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3.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3.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3.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3.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3.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3.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3.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3.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3.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3.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3.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3.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3.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3.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3.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3.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3.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3.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3.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3.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3.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3.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3.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3.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3.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3.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3.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3.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3.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3.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3.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3.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3.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3.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3.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3.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3.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3.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3.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3.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3.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3.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3.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3.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3.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3.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3.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3.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3.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3.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3.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3.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3.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3.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3.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3.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3.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3.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3.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3.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3.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3.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3.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3.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3.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3.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3.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3.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3.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3.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3.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3.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3.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3.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3.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3.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3.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3.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3.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3.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3.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3.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3.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3.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3.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3.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3.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3.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3.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3.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3.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3.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3.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3.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3.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3.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3.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3.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3.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3.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3.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3.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3.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3.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3.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3.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3.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3.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3.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3.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3.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3.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3.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3.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3.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3.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3.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3.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3.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3.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3.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3.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3.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3.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3.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3.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3.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3.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3.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3.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3.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3.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3.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3.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3.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3.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3.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3.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3.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3.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3.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3.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3.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3.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3.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12">
    <mergeCell ref="K5:V5"/>
    <mergeCell ref="Q6:V6"/>
    <mergeCell ref="F1:J1"/>
    <mergeCell ref="A2:B2"/>
    <mergeCell ref="A3:B3"/>
    <mergeCell ref="A4:B4"/>
    <mergeCell ref="F5:J5"/>
    <mergeCell ref="A6:A8"/>
    <mergeCell ref="B6:B8"/>
    <mergeCell ref="C6:C8"/>
    <mergeCell ref="D6:D8"/>
    <mergeCell ref="A1:B1"/>
  </mergeCells>
  <pageMargins left="0.15972222222222199" right="0.15972222222222199" top="0.30972222222222201" bottom="0.27986111111111101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9.33203125" customWidth="1"/>
    <col min="5" max="5" width="11.109375" customWidth="1"/>
    <col min="6" max="6" width="9.21875" customWidth="1"/>
    <col min="7" max="7" width="5.77734375" customWidth="1"/>
    <col min="8" max="8" width="10.109375" customWidth="1"/>
    <col min="9" max="9" width="5.88671875" customWidth="1"/>
    <col min="10" max="10" width="4.77734375" customWidth="1"/>
    <col min="11" max="11" width="8.109375" customWidth="1"/>
    <col min="12" max="26" width="7.6640625" customWidth="1"/>
  </cols>
  <sheetData>
    <row r="1" spans="1:26" ht="9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9.75" customHeight="1">
      <c r="A2" s="221" t="s">
        <v>0</v>
      </c>
      <c r="B2" s="196"/>
      <c r="C2" s="88"/>
      <c r="D2" s="88"/>
      <c r="E2" s="118" t="s">
        <v>1</v>
      </c>
      <c r="F2" s="222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9.75" customHeight="1">
      <c r="A3" s="221" t="s">
        <v>3</v>
      </c>
      <c r="B3" s="196"/>
      <c r="C3" s="88"/>
      <c r="D3" s="88"/>
      <c r="E3" s="12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9.75" customHeight="1">
      <c r="A4" s="221" t="s">
        <v>306</v>
      </c>
      <c r="B4" s="196"/>
      <c r="C4" s="88"/>
      <c r="D4" s="88"/>
      <c r="E4" s="12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9.75" customHeight="1">
      <c r="A5" s="221" t="s">
        <v>316</v>
      </c>
      <c r="B5" s="196"/>
      <c r="C5" s="88"/>
      <c r="D5" s="88"/>
      <c r="E5" s="12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309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9.75" customHeight="1">
      <c r="A9" s="200"/>
      <c r="B9" s="200"/>
      <c r="C9" s="200"/>
      <c r="D9" s="200"/>
      <c r="E9" s="199"/>
      <c r="F9" s="99">
        <v>2</v>
      </c>
      <c r="G9" s="99">
        <v>1</v>
      </c>
      <c r="H9" s="99">
        <v>0</v>
      </c>
      <c r="I9" s="99">
        <v>2</v>
      </c>
      <c r="J9" s="99">
        <v>0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48" t="s">
        <v>134</v>
      </c>
      <c r="C10" s="149">
        <v>24110340</v>
      </c>
      <c r="D10" s="109" t="s">
        <v>324</v>
      </c>
      <c r="E10" s="155">
        <v>3</v>
      </c>
      <c r="F10" s="73">
        <v>1</v>
      </c>
      <c r="G10" s="73">
        <v>1</v>
      </c>
      <c r="H10" s="99">
        <v>0</v>
      </c>
      <c r="I10" s="99">
        <v>1</v>
      </c>
      <c r="J10" s="99">
        <v>0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48" t="s">
        <v>136</v>
      </c>
      <c r="C11" s="149">
        <v>24110341</v>
      </c>
      <c r="D11" s="109" t="s">
        <v>324</v>
      </c>
      <c r="E11" s="155">
        <v>4</v>
      </c>
      <c r="F11" s="73">
        <v>2</v>
      </c>
      <c r="G11" s="73">
        <v>1</v>
      </c>
      <c r="H11" s="99">
        <v>0</v>
      </c>
      <c r="I11" s="99">
        <v>1</v>
      </c>
      <c r="J11" s="99">
        <v>0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48" t="s">
        <v>137</v>
      </c>
      <c r="C12" s="149">
        <v>24110342</v>
      </c>
      <c r="D12" s="109" t="s">
        <v>324</v>
      </c>
      <c r="E12" s="155">
        <v>4</v>
      </c>
      <c r="F12" s="73">
        <v>1</v>
      </c>
      <c r="G12" s="73">
        <v>1</v>
      </c>
      <c r="H12" s="99">
        <v>0</v>
      </c>
      <c r="I12" s="99">
        <v>2</v>
      </c>
      <c r="J12" s="99">
        <v>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48" t="s">
        <v>138</v>
      </c>
      <c r="C13" s="149">
        <v>24110343</v>
      </c>
      <c r="D13" s="109" t="s">
        <v>324</v>
      </c>
      <c r="E13" s="155">
        <v>4</v>
      </c>
      <c r="F13" s="73">
        <v>2</v>
      </c>
      <c r="G13" s="73">
        <v>1</v>
      </c>
      <c r="H13" s="99">
        <v>0</v>
      </c>
      <c r="I13" s="99">
        <v>1</v>
      </c>
      <c r="J13" s="99">
        <v>0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48" t="s">
        <v>139</v>
      </c>
      <c r="C14" s="149">
        <v>24110344</v>
      </c>
      <c r="D14" s="109" t="s">
        <v>324</v>
      </c>
      <c r="E14" s="155">
        <v>5</v>
      </c>
      <c r="F14" s="73">
        <v>2</v>
      </c>
      <c r="G14" s="73">
        <v>1</v>
      </c>
      <c r="H14" s="99">
        <v>0</v>
      </c>
      <c r="I14" s="99">
        <v>2</v>
      </c>
      <c r="J14" s="99">
        <v>0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48" t="s">
        <v>140</v>
      </c>
      <c r="C15" s="149">
        <v>24110346</v>
      </c>
      <c r="D15" s="109" t="s">
        <v>324</v>
      </c>
      <c r="E15" s="155">
        <v>4</v>
      </c>
      <c r="F15" s="73">
        <v>2</v>
      </c>
      <c r="G15" s="73">
        <v>1</v>
      </c>
      <c r="H15" s="99">
        <v>0</v>
      </c>
      <c r="I15" s="99">
        <v>1</v>
      </c>
      <c r="J15" s="99">
        <v>0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48" t="s">
        <v>141</v>
      </c>
      <c r="C16" s="149">
        <v>24110347</v>
      </c>
      <c r="D16" s="109" t="s">
        <v>324</v>
      </c>
      <c r="E16" s="155">
        <v>5</v>
      </c>
      <c r="F16" s="73">
        <v>2</v>
      </c>
      <c r="G16" s="73">
        <v>1</v>
      </c>
      <c r="H16" s="99">
        <v>0</v>
      </c>
      <c r="I16" s="99">
        <v>2</v>
      </c>
      <c r="J16" s="99">
        <v>0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48" t="s">
        <v>142</v>
      </c>
      <c r="C17" s="149">
        <v>24110348</v>
      </c>
      <c r="D17" s="109" t="s">
        <v>324</v>
      </c>
      <c r="E17" s="155">
        <v>4</v>
      </c>
      <c r="F17" s="73">
        <v>1</v>
      </c>
      <c r="G17" s="73">
        <v>1</v>
      </c>
      <c r="H17" s="99">
        <v>0</v>
      </c>
      <c r="I17" s="99">
        <v>2</v>
      </c>
      <c r="J17" s="99">
        <v>0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48" t="s">
        <v>143</v>
      </c>
      <c r="C18" s="149">
        <v>24110350</v>
      </c>
      <c r="D18" s="109" t="s">
        <v>324</v>
      </c>
      <c r="E18" s="155">
        <v>4</v>
      </c>
      <c r="F18" s="73">
        <v>1</v>
      </c>
      <c r="G18" s="73">
        <v>1</v>
      </c>
      <c r="H18" s="99">
        <v>0</v>
      </c>
      <c r="I18" s="99">
        <v>2</v>
      </c>
      <c r="J18" s="99">
        <v>0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48" t="s">
        <v>144</v>
      </c>
      <c r="C19" s="149">
        <v>24110351</v>
      </c>
      <c r="D19" s="109" t="s">
        <v>324</v>
      </c>
      <c r="E19" s="155">
        <v>4</v>
      </c>
      <c r="F19" s="73">
        <v>2</v>
      </c>
      <c r="G19" s="73">
        <v>1</v>
      </c>
      <c r="H19" s="99">
        <v>0</v>
      </c>
      <c r="I19" s="99">
        <v>1</v>
      </c>
      <c r="J19" s="99">
        <v>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48" t="s">
        <v>145</v>
      </c>
      <c r="C20" s="149">
        <v>24110352</v>
      </c>
      <c r="D20" s="109" t="s">
        <v>324</v>
      </c>
      <c r="E20" s="155">
        <v>4</v>
      </c>
      <c r="F20" s="73">
        <v>1</v>
      </c>
      <c r="G20" s="73">
        <v>1</v>
      </c>
      <c r="H20" s="99">
        <v>0</v>
      </c>
      <c r="I20" s="99">
        <v>2</v>
      </c>
      <c r="J20" s="99">
        <v>0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48" t="s">
        <v>146</v>
      </c>
      <c r="C21" s="149">
        <v>24110353</v>
      </c>
      <c r="D21" s="109" t="s">
        <v>324</v>
      </c>
      <c r="E21" s="155">
        <v>4</v>
      </c>
      <c r="F21" s="73">
        <v>2</v>
      </c>
      <c r="G21" s="73">
        <v>1</v>
      </c>
      <c r="H21" s="99">
        <v>0</v>
      </c>
      <c r="I21" s="99">
        <v>1</v>
      </c>
      <c r="J21" s="99">
        <v>0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48" t="s">
        <v>147</v>
      </c>
      <c r="C22" s="149">
        <v>24110354</v>
      </c>
      <c r="D22" s="109" t="s">
        <v>324</v>
      </c>
      <c r="E22" s="155">
        <v>5</v>
      </c>
      <c r="F22" s="73">
        <v>2</v>
      </c>
      <c r="G22" s="73">
        <v>1</v>
      </c>
      <c r="H22" s="99">
        <v>0</v>
      </c>
      <c r="I22" s="99">
        <v>2</v>
      </c>
      <c r="J22" s="99">
        <v>0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48" t="s">
        <v>148</v>
      </c>
      <c r="C23" s="149">
        <v>24110356</v>
      </c>
      <c r="D23" s="109" t="s">
        <v>324</v>
      </c>
      <c r="E23" s="155">
        <v>4</v>
      </c>
      <c r="F23" s="73">
        <v>1</v>
      </c>
      <c r="G23" s="73">
        <v>1</v>
      </c>
      <c r="H23" s="99">
        <v>0</v>
      </c>
      <c r="I23" s="99">
        <v>2</v>
      </c>
      <c r="J23" s="99">
        <v>0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48" t="s">
        <v>149</v>
      </c>
      <c r="C24" s="149">
        <v>24110357</v>
      </c>
      <c r="D24" s="109" t="s">
        <v>324</v>
      </c>
      <c r="E24" s="155">
        <v>5</v>
      </c>
      <c r="F24" s="73">
        <v>2</v>
      </c>
      <c r="G24" s="73">
        <v>1</v>
      </c>
      <c r="H24" s="99">
        <v>0</v>
      </c>
      <c r="I24" s="99">
        <v>2</v>
      </c>
      <c r="J24" s="99">
        <v>0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48" t="s">
        <v>150</v>
      </c>
      <c r="C25" s="149">
        <v>24110358</v>
      </c>
      <c r="D25" s="109" t="s">
        <v>324</v>
      </c>
      <c r="E25" s="155">
        <v>4</v>
      </c>
      <c r="F25" s="73">
        <v>1</v>
      </c>
      <c r="G25" s="73">
        <v>1</v>
      </c>
      <c r="H25" s="99">
        <v>0</v>
      </c>
      <c r="I25" s="99">
        <v>2</v>
      </c>
      <c r="J25" s="99">
        <v>0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48" t="s">
        <v>151</v>
      </c>
      <c r="C26" s="149">
        <v>24110359</v>
      </c>
      <c r="D26" s="109" t="s">
        <v>324</v>
      </c>
      <c r="E26" s="155">
        <v>5</v>
      </c>
      <c r="F26" s="73">
        <v>2</v>
      </c>
      <c r="G26" s="73">
        <v>1</v>
      </c>
      <c r="H26" s="99">
        <v>0</v>
      </c>
      <c r="I26" s="99">
        <v>2</v>
      </c>
      <c r="J26" s="99">
        <v>0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48" t="s">
        <v>152</v>
      </c>
      <c r="C27" s="149">
        <v>24110360</v>
      </c>
      <c r="D27" s="109" t="s">
        <v>324</v>
      </c>
      <c r="E27" s="155">
        <v>4</v>
      </c>
      <c r="F27" s="73">
        <v>2</v>
      </c>
      <c r="G27" s="73">
        <v>0</v>
      </c>
      <c r="H27" s="99">
        <v>0</v>
      </c>
      <c r="I27" s="99">
        <v>2</v>
      </c>
      <c r="J27" s="99">
        <v>0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48" t="s">
        <v>153</v>
      </c>
      <c r="C28" s="149">
        <v>24110361</v>
      </c>
      <c r="D28" s="109" t="s">
        <v>324</v>
      </c>
      <c r="E28" s="155">
        <v>5</v>
      </c>
      <c r="F28" s="73">
        <v>2</v>
      </c>
      <c r="G28" s="73">
        <v>1</v>
      </c>
      <c r="H28" s="99">
        <v>0</v>
      </c>
      <c r="I28" s="99">
        <v>2</v>
      </c>
      <c r="J28" s="99">
        <v>0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48" t="s">
        <v>154</v>
      </c>
      <c r="C29" s="149">
        <v>24110362</v>
      </c>
      <c r="D29" s="109" t="s">
        <v>324</v>
      </c>
      <c r="E29" s="155">
        <v>4</v>
      </c>
      <c r="F29" s="73">
        <v>1</v>
      </c>
      <c r="G29" s="73">
        <v>1</v>
      </c>
      <c r="H29" s="99">
        <v>0</v>
      </c>
      <c r="I29" s="99">
        <v>2</v>
      </c>
      <c r="J29" s="99">
        <v>0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48" t="s">
        <v>155</v>
      </c>
      <c r="C30" s="149">
        <v>24110363</v>
      </c>
      <c r="D30" s="109" t="s">
        <v>324</v>
      </c>
      <c r="E30" s="155">
        <v>4</v>
      </c>
      <c r="F30" s="73">
        <v>2</v>
      </c>
      <c r="G30" s="73">
        <v>1</v>
      </c>
      <c r="H30" s="99">
        <v>0</v>
      </c>
      <c r="I30" s="99">
        <v>1</v>
      </c>
      <c r="J30" s="99">
        <v>0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48" t="s">
        <v>156</v>
      </c>
      <c r="C31" s="149">
        <v>24110364</v>
      </c>
      <c r="D31" s="109" t="s">
        <v>324</v>
      </c>
      <c r="E31" s="155">
        <v>4</v>
      </c>
      <c r="F31" s="73">
        <v>2</v>
      </c>
      <c r="G31" s="73">
        <v>1</v>
      </c>
      <c r="H31" s="99">
        <v>0</v>
      </c>
      <c r="I31" s="99">
        <v>1</v>
      </c>
      <c r="J31" s="99">
        <v>0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48" t="s">
        <v>157</v>
      </c>
      <c r="C32" s="149">
        <v>24110365</v>
      </c>
      <c r="D32" s="109" t="s">
        <v>324</v>
      </c>
      <c r="E32" s="155">
        <v>4</v>
      </c>
      <c r="F32" s="73">
        <v>2</v>
      </c>
      <c r="G32" s="73">
        <v>0</v>
      </c>
      <c r="H32" s="99">
        <v>0</v>
      </c>
      <c r="I32" s="99">
        <v>2</v>
      </c>
      <c r="J32" s="99">
        <v>0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48" t="s">
        <v>158</v>
      </c>
      <c r="C33" s="149">
        <v>24110366</v>
      </c>
      <c r="D33" s="109" t="s">
        <v>324</v>
      </c>
      <c r="E33" s="155">
        <v>5</v>
      </c>
      <c r="F33" s="73">
        <v>2</v>
      </c>
      <c r="G33" s="73">
        <v>1</v>
      </c>
      <c r="H33" s="99">
        <v>0</v>
      </c>
      <c r="I33" s="99">
        <v>2</v>
      </c>
      <c r="J33" s="99">
        <v>0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48" t="s">
        <v>159</v>
      </c>
      <c r="C34" s="149">
        <v>24110367</v>
      </c>
      <c r="D34" s="109" t="s">
        <v>324</v>
      </c>
      <c r="E34" s="155">
        <v>5</v>
      </c>
      <c r="F34" s="73">
        <v>2</v>
      </c>
      <c r="G34" s="73">
        <v>1</v>
      </c>
      <c r="H34" s="99">
        <v>0</v>
      </c>
      <c r="I34" s="99">
        <v>2</v>
      </c>
      <c r="J34" s="99">
        <v>0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48" t="s">
        <v>160</v>
      </c>
      <c r="C35" s="149">
        <v>24110368</v>
      </c>
      <c r="D35" s="109" t="s">
        <v>324</v>
      </c>
      <c r="E35" s="155">
        <v>5</v>
      </c>
      <c r="F35" s="73">
        <v>2</v>
      </c>
      <c r="G35" s="73">
        <v>1</v>
      </c>
      <c r="H35" s="99">
        <v>0</v>
      </c>
      <c r="I35" s="99">
        <v>2</v>
      </c>
      <c r="J35" s="99"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48" t="s">
        <v>161</v>
      </c>
      <c r="C36" s="149">
        <v>24110369</v>
      </c>
      <c r="D36" s="109" t="s">
        <v>324</v>
      </c>
      <c r="E36" s="155">
        <v>4</v>
      </c>
      <c r="F36" s="73">
        <v>1</v>
      </c>
      <c r="G36" s="73">
        <v>1</v>
      </c>
      <c r="H36" s="99">
        <v>0</v>
      </c>
      <c r="I36" s="99">
        <v>2</v>
      </c>
      <c r="J36" s="99">
        <v>0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48" t="s">
        <v>162</v>
      </c>
      <c r="C37" s="149">
        <v>24110370</v>
      </c>
      <c r="D37" s="109" t="s">
        <v>324</v>
      </c>
      <c r="E37" s="155">
        <v>4</v>
      </c>
      <c r="F37" s="73">
        <v>1</v>
      </c>
      <c r="G37" s="73">
        <v>1</v>
      </c>
      <c r="H37" s="99">
        <v>0</v>
      </c>
      <c r="I37" s="99">
        <v>2</v>
      </c>
      <c r="J37" s="99">
        <v>0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48" t="s">
        <v>163</v>
      </c>
      <c r="C38" s="149">
        <v>24110371</v>
      </c>
      <c r="D38" s="109" t="s">
        <v>324</v>
      </c>
      <c r="E38" s="155">
        <v>4</v>
      </c>
      <c r="F38" s="73">
        <v>2</v>
      </c>
      <c r="G38" s="73">
        <v>1</v>
      </c>
      <c r="H38" s="99">
        <v>0</v>
      </c>
      <c r="I38" s="99">
        <v>1</v>
      </c>
      <c r="J38" s="99">
        <v>0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48" t="s">
        <v>164</v>
      </c>
      <c r="C39" s="149">
        <v>24110372</v>
      </c>
      <c r="D39" s="109" t="s">
        <v>324</v>
      </c>
      <c r="E39" s="155">
        <v>4</v>
      </c>
      <c r="F39" s="73">
        <v>2</v>
      </c>
      <c r="G39" s="73">
        <v>0</v>
      </c>
      <c r="H39" s="99">
        <v>0</v>
      </c>
      <c r="I39" s="99">
        <v>2</v>
      </c>
      <c r="J39" s="99">
        <v>0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48" t="s">
        <v>165</v>
      </c>
      <c r="C40" s="149">
        <v>24110373</v>
      </c>
      <c r="D40" s="109" t="s">
        <v>324</v>
      </c>
      <c r="E40" s="155">
        <v>4</v>
      </c>
      <c r="F40" s="73">
        <v>1</v>
      </c>
      <c r="G40" s="73">
        <v>1</v>
      </c>
      <c r="H40" s="99">
        <v>0</v>
      </c>
      <c r="I40" s="99">
        <v>2</v>
      </c>
      <c r="J40" s="99">
        <v>0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48" t="s">
        <v>166</v>
      </c>
      <c r="C41" s="149">
        <v>24110374</v>
      </c>
      <c r="D41" s="109" t="s">
        <v>324</v>
      </c>
      <c r="E41" s="155">
        <v>3</v>
      </c>
      <c r="F41" s="73">
        <v>0</v>
      </c>
      <c r="G41" s="73">
        <v>1</v>
      </c>
      <c r="H41" s="99">
        <v>0</v>
      </c>
      <c r="I41" s="99">
        <v>2</v>
      </c>
      <c r="J41" s="99">
        <v>0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48" t="s">
        <v>167</v>
      </c>
      <c r="C42" s="149">
        <v>24110375</v>
      </c>
      <c r="D42" s="109" t="s">
        <v>324</v>
      </c>
      <c r="E42" s="155">
        <v>5</v>
      </c>
      <c r="F42" s="73">
        <v>2</v>
      </c>
      <c r="G42" s="73">
        <v>1</v>
      </c>
      <c r="H42" s="99">
        <v>0</v>
      </c>
      <c r="I42" s="99">
        <v>2</v>
      </c>
      <c r="J42" s="99">
        <v>0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48" t="s">
        <v>168</v>
      </c>
      <c r="C43" s="149">
        <v>24110376</v>
      </c>
      <c r="D43" s="109" t="s">
        <v>324</v>
      </c>
      <c r="E43" s="155">
        <v>5</v>
      </c>
      <c r="F43" s="73">
        <v>2</v>
      </c>
      <c r="G43" s="73">
        <v>1</v>
      </c>
      <c r="H43" s="99">
        <v>0</v>
      </c>
      <c r="I43" s="99">
        <v>2</v>
      </c>
      <c r="J43" s="99">
        <v>0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48" t="s">
        <v>169</v>
      </c>
      <c r="C44" s="149">
        <v>24110377</v>
      </c>
      <c r="D44" s="109" t="s">
        <v>324</v>
      </c>
      <c r="E44" s="155">
        <v>5</v>
      </c>
      <c r="F44" s="73">
        <v>2</v>
      </c>
      <c r="G44" s="73">
        <v>1</v>
      </c>
      <c r="H44" s="99">
        <v>0</v>
      </c>
      <c r="I44" s="99">
        <v>2</v>
      </c>
      <c r="J44" s="99">
        <v>0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48" t="s">
        <v>170</v>
      </c>
      <c r="C45" s="149">
        <v>24110379</v>
      </c>
      <c r="D45" s="109" t="s">
        <v>324</v>
      </c>
      <c r="E45" s="155">
        <v>4</v>
      </c>
      <c r="F45" s="73">
        <v>1</v>
      </c>
      <c r="G45" s="73">
        <v>1</v>
      </c>
      <c r="H45" s="99">
        <v>0</v>
      </c>
      <c r="I45" s="99">
        <v>2</v>
      </c>
      <c r="J45" s="99">
        <v>0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48" t="s">
        <v>171</v>
      </c>
      <c r="C46" s="149">
        <v>24110380</v>
      </c>
      <c r="D46" s="109" t="s">
        <v>324</v>
      </c>
      <c r="E46" s="155">
        <v>4</v>
      </c>
      <c r="F46" s="73">
        <v>1</v>
      </c>
      <c r="G46" s="73">
        <v>1</v>
      </c>
      <c r="H46" s="99">
        <v>0</v>
      </c>
      <c r="I46" s="99">
        <v>2</v>
      </c>
      <c r="J46" s="99">
        <v>0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48" t="s">
        <v>172</v>
      </c>
      <c r="C47" s="149">
        <v>24110381</v>
      </c>
      <c r="D47" s="109" t="s">
        <v>324</v>
      </c>
      <c r="E47" s="155">
        <v>4</v>
      </c>
      <c r="F47" s="73">
        <v>1</v>
      </c>
      <c r="G47" s="73">
        <v>1</v>
      </c>
      <c r="H47" s="99">
        <v>0</v>
      </c>
      <c r="I47" s="99">
        <v>2</v>
      </c>
      <c r="J47" s="99">
        <v>0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48" t="s">
        <v>173</v>
      </c>
      <c r="C48" s="149">
        <v>24110382</v>
      </c>
      <c r="D48" s="109" t="s">
        <v>324</v>
      </c>
      <c r="E48" s="155">
        <v>5</v>
      </c>
      <c r="F48" s="73">
        <v>2</v>
      </c>
      <c r="G48" s="73">
        <v>1</v>
      </c>
      <c r="H48" s="99">
        <v>0</v>
      </c>
      <c r="I48" s="99">
        <v>2</v>
      </c>
      <c r="J48" s="99"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48" t="s">
        <v>174</v>
      </c>
      <c r="C49" s="149">
        <v>24110383</v>
      </c>
      <c r="D49" s="109" t="s">
        <v>324</v>
      </c>
      <c r="E49" s="155">
        <v>4</v>
      </c>
      <c r="F49" s="73">
        <v>2</v>
      </c>
      <c r="G49" s="73">
        <v>0</v>
      </c>
      <c r="H49" s="99">
        <v>0</v>
      </c>
      <c r="I49" s="99">
        <v>2</v>
      </c>
      <c r="J49" s="99"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48" t="s">
        <v>175</v>
      </c>
      <c r="C50" s="149">
        <v>24110384</v>
      </c>
      <c r="D50" s="109" t="s">
        <v>324</v>
      </c>
      <c r="E50" s="155">
        <v>5</v>
      </c>
      <c r="F50" s="73">
        <v>2</v>
      </c>
      <c r="G50" s="73">
        <v>1</v>
      </c>
      <c r="H50" s="99">
        <v>0</v>
      </c>
      <c r="I50" s="99">
        <v>2</v>
      </c>
      <c r="J50" s="99"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48" t="s">
        <v>176</v>
      </c>
      <c r="C51" s="149">
        <v>24110385</v>
      </c>
      <c r="D51" s="109" t="s">
        <v>324</v>
      </c>
      <c r="E51" s="155">
        <v>4</v>
      </c>
      <c r="F51" s="73">
        <v>1</v>
      </c>
      <c r="G51" s="73">
        <v>1</v>
      </c>
      <c r="H51" s="99">
        <v>0</v>
      </c>
      <c r="I51" s="99">
        <v>2</v>
      </c>
      <c r="J51" s="99">
        <v>0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48" t="s">
        <v>177</v>
      </c>
      <c r="C52" s="149">
        <v>24110386</v>
      </c>
      <c r="D52" s="109" t="s">
        <v>324</v>
      </c>
      <c r="E52" s="155">
        <v>4</v>
      </c>
      <c r="F52" s="73">
        <v>1</v>
      </c>
      <c r="G52" s="73">
        <v>1</v>
      </c>
      <c r="H52" s="99">
        <v>0</v>
      </c>
      <c r="I52" s="99">
        <v>2</v>
      </c>
      <c r="J52" s="99"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48" t="s">
        <v>178</v>
      </c>
      <c r="C53" s="149">
        <v>24110387</v>
      </c>
      <c r="D53" s="109" t="s">
        <v>324</v>
      </c>
      <c r="E53" s="155">
        <v>5</v>
      </c>
      <c r="F53" s="73">
        <v>2</v>
      </c>
      <c r="G53" s="73">
        <v>1</v>
      </c>
      <c r="H53" s="99">
        <v>0</v>
      </c>
      <c r="I53" s="99">
        <v>2</v>
      </c>
      <c r="J53" s="99"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48" t="s">
        <v>179</v>
      </c>
      <c r="C54" s="149">
        <v>24110388</v>
      </c>
      <c r="D54" s="109" t="s">
        <v>324</v>
      </c>
      <c r="E54" s="155">
        <v>4</v>
      </c>
      <c r="F54" s="73">
        <v>2</v>
      </c>
      <c r="G54" s="73">
        <v>0</v>
      </c>
      <c r="H54" s="99">
        <v>0</v>
      </c>
      <c r="I54" s="99">
        <v>2</v>
      </c>
      <c r="J54" s="99"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48" t="s">
        <v>180</v>
      </c>
      <c r="C55" s="149">
        <v>24110389</v>
      </c>
      <c r="D55" s="109" t="s">
        <v>324</v>
      </c>
      <c r="E55" s="155">
        <v>4</v>
      </c>
      <c r="F55" s="73">
        <v>2</v>
      </c>
      <c r="G55" s="73">
        <v>1</v>
      </c>
      <c r="H55" s="99">
        <v>0</v>
      </c>
      <c r="I55" s="99">
        <v>1</v>
      </c>
      <c r="J55" s="99">
        <v>0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48" t="s">
        <v>181</v>
      </c>
      <c r="C56" s="149">
        <v>24110390</v>
      </c>
      <c r="D56" s="109" t="s">
        <v>324</v>
      </c>
      <c r="E56" s="155">
        <v>3</v>
      </c>
      <c r="F56" s="73">
        <v>1</v>
      </c>
      <c r="G56" s="73">
        <v>1</v>
      </c>
      <c r="H56" s="99">
        <v>0</v>
      </c>
      <c r="I56" s="99">
        <v>1</v>
      </c>
      <c r="J56" s="99"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48" t="s">
        <v>182</v>
      </c>
      <c r="C57" s="149">
        <v>24110391</v>
      </c>
      <c r="D57" s="109" t="s">
        <v>324</v>
      </c>
      <c r="E57" s="155">
        <v>3</v>
      </c>
      <c r="F57" s="73">
        <v>2</v>
      </c>
      <c r="G57" s="73">
        <v>0</v>
      </c>
      <c r="H57" s="99">
        <v>0</v>
      </c>
      <c r="I57" s="99">
        <v>1</v>
      </c>
      <c r="J57" s="99"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48" t="s">
        <v>183</v>
      </c>
      <c r="C58" s="149">
        <v>24110392</v>
      </c>
      <c r="D58" s="109" t="s">
        <v>324</v>
      </c>
      <c r="E58" s="155">
        <v>4</v>
      </c>
      <c r="F58" s="73">
        <v>2</v>
      </c>
      <c r="G58" s="73">
        <v>1</v>
      </c>
      <c r="H58" s="99">
        <v>0</v>
      </c>
      <c r="I58" s="99">
        <v>1</v>
      </c>
      <c r="J58" s="99"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48" t="s">
        <v>184</v>
      </c>
      <c r="C59" s="149">
        <v>24110393</v>
      </c>
      <c r="D59" s="109" t="s">
        <v>324</v>
      </c>
      <c r="E59" s="155">
        <v>4</v>
      </c>
      <c r="F59" s="73">
        <v>1</v>
      </c>
      <c r="G59" s="73">
        <v>1</v>
      </c>
      <c r="H59" s="99">
        <v>0</v>
      </c>
      <c r="I59" s="99">
        <v>2</v>
      </c>
      <c r="J59" s="99">
        <v>0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48" t="s">
        <v>185</v>
      </c>
      <c r="C60" s="149">
        <v>24110394</v>
      </c>
      <c r="D60" s="109" t="s">
        <v>324</v>
      </c>
      <c r="E60" s="155">
        <v>4</v>
      </c>
      <c r="F60" s="73">
        <v>1</v>
      </c>
      <c r="G60" s="73">
        <v>1</v>
      </c>
      <c r="H60" s="99">
        <v>0</v>
      </c>
      <c r="I60" s="99">
        <v>2</v>
      </c>
      <c r="J60" s="99">
        <v>0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48" t="s">
        <v>186</v>
      </c>
      <c r="C61" s="149">
        <v>24110395</v>
      </c>
      <c r="D61" s="109" t="s">
        <v>324</v>
      </c>
      <c r="E61" s="155">
        <v>4</v>
      </c>
      <c r="F61" s="73">
        <v>2</v>
      </c>
      <c r="G61" s="73">
        <v>1</v>
      </c>
      <c r="H61" s="99">
        <v>0</v>
      </c>
      <c r="I61" s="99">
        <v>1</v>
      </c>
      <c r="J61" s="99"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48" t="s">
        <v>187</v>
      </c>
      <c r="C62" s="149">
        <v>24110396</v>
      </c>
      <c r="D62" s="109" t="s">
        <v>324</v>
      </c>
      <c r="E62" s="155">
        <v>4</v>
      </c>
      <c r="F62" s="73">
        <v>2</v>
      </c>
      <c r="G62" s="73">
        <v>0</v>
      </c>
      <c r="H62" s="99">
        <v>0</v>
      </c>
      <c r="I62" s="99">
        <v>2</v>
      </c>
      <c r="J62" s="99"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48" t="s">
        <v>188</v>
      </c>
      <c r="C63" s="149">
        <v>24110397</v>
      </c>
      <c r="D63" s="109" t="s">
        <v>324</v>
      </c>
      <c r="E63" s="155">
        <v>5</v>
      </c>
      <c r="F63" s="73">
        <v>2</v>
      </c>
      <c r="G63" s="73">
        <v>1</v>
      </c>
      <c r="H63" s="99">
        <v>0</v>
      </c>
      <c r="I63" s="99">
        <v>2</v>
      </c>
      <c r="J63" s="99"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48" t="s">
        <v>189</v>
      </c>
      <c r="C64" s="149">
        <v>24110398</v>
      </c>
      <c r="D64" s="109" t="s">
        <v>324</v>
      </c>
      <c r="E64" s="155">
        <v>5</v>
      </c>
      <c r="F64" s="73">
        <v>2</v>
      </c>
      <c r="G64" s="73">
        <v>1</v>
      </c>
      <c r="H64" s="99">
        <v>0</v>
      </c>
      <c r="I64" s="99">
        <v>2</v>
      </c>
      <c r="J64" s="99">
        <v>0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48" t="s">
        <v>190</v>
      </c>
      <c r="C65" s="149">
        <v>24110399</v>
      </c>
      <c r="D65" s="109" t="s">
        <v>324</v>
      </c>
      <c r="E65" s="155">
        <v>4</v>
      </c>
      <c r="F65" s="73">
        <v>1</v>
      </c>
      <c r="G65" s="73">
        <v>1</v>
      </c>
      <c r="H65" s="99">
        <v>0</v>
      </c>
      <c r="I65" s="99">
        <v>2</v>
      </c>
      <c r="J65" s="99"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48" t="s">
        <v>191</v>
      </c>
      <c r="C66" s="149">
        <v>24110400</v>
      </c>
      <c r="D66" s="109" t="s">
        <v>324</v>
      </c>
      <c r="E66" s="155">
        <v>4</v>
      </c>
      <c r="F66" s="73">
        <v>2</v>
      </c>
      <c r="G66" s="73">
        <v>0</v>
      </c>
      <c r="H66" s="99">
        <v>0</v>
      </c>
      <c r="I66" s="99">
        <v>2</v>
      </c>
      <c r="J66" s="99"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48" t="s">
        <v>192</v>
      </c>
      <c r="C67" s="149">
        <v>24110401</v>
      </c>
      <c r="D67" s="109" t="s">
        <v>324</v>
      </c>
      <c r="E67" s="155">
        <v>4</v>
      </c>
      <c r="F67" s="73">
        <v>2</v>
      </c>
      <c r="G67" s="73">
        <v>1</v>
      </c>
      <c r="H67" s="99">
        <v>0</v>
      </c>
      <c r="I67" s="99">
        <v>1</v>
      </c>
      <c r="J67" s="99"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48" t="s">
        <v>193</v>
      </c>
      <c r="C68" s="149">
        <v>24110402</v>
      </c>
      <c r="D68" s="109" t="s">
        <v>324</v>
      </c>
      <c r="E68" s="155">
        <v>4</v>
      </c>
      <c r="F68" s="73">
        <v>1</v>
      </c>
      <c r="G68" s="73">
        <v>1</v>
      </c>
      <c r="H68" s="99">
        <v>0</v>
      </c>
      <c r="I68" s="99">
        <v>2</v>
      </c>
      <c r="J68" s="99">
        <v>0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48" t="s">
        <v>194</v>
      </c>
      <c r="C69" s="149">
        <v>24110403</v>
      </c>
      <c r="D69" s="109" t="s">
        <v>324</v>
      </c>
      <c r="E69" s="155">
        <v>4</v>
      </c>
      <c r="F69" s="73">
        <v>2</v>
      </c>
      <c r="G69" s="73">
        <v>0</v>
      </c>
      <c r="H69" s="99">
        <v>0</v>
      </c>
      <c r="I69" s="99">
        <v>2</v>
      </c>
      <c r="J69" s="99"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48" t="s">
        <v>195</v>
      </c>
      <c r="C70" s="149">
        <v>24110405</v>
      </c>
      <c r="D70" s="109" t="s">
        <v>324</v>
      </c>
      <c r="E70" s="155">
        <v>4</v>
      </c>
      <c r="F70" s="73">
        <v>1</v>
      </c>
      <c r="G70" s="73">
        <v>1</v>
      </c>
      <c r="H70" s="99">
        <v>0</v>
      </c>
      <c r="I70" s="99">
        <v>2</v>
      </c>
      <c r="J70" s="99"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48" t="s">
        <v>196</v>
      </c>
      <c r="C71" s="149">
        <v>24110406</v>
      </c>
      <c r="D71" s="109" t="s">
        <v>324</v>
      </c>
      <c r="E71" s="155">
        <v>4</v>
      </c>
      <c r="F71" s="73">
        <v>1</v>
      </c>
      <c r="G71" s="73">
        <v>1</v>
      </c>
      <c r="H71" s="99">
        <v>0</v>
      </c>
      <c r="I71" s="99">
        <v>2</v>
      </c>
      <c r="J71" s="99"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48" t="s">
        <v>197</v>
      </c>
      <c r="C72" s="149">
        <v>24110407</v>
      </c>
      <c r="D72" s="109" t="s">
        <v>324</v>
      </c>
      <c r="E72" s="155">
        <v>4</v>
      </c>
      <c r="F72" s="73">
        <v>2</v>
      </c>
      <c r="G72" s="73">
        <v>0</v>
      </c>
      <c r="H72" s="99">
        <v>0</v>
      </c>
      <c r="I72" s="99">
        <v>2</v>
      </c>
      <c r="J72" s="99">
        <v>0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48" t="s">
        <v>198</v>
      </c>
      <c r="C73" s="149">
        <v>24110408</v>
      </c>
      <c r="D73" s="109" t="s">
        <v>324</v>
      </c>
      <c r="E73" s="155">
        <v>4</v>
      </c>
      <c r="F73" s="73">
        <v>1</v>
      </c>
      <c r="G73" s="73">
        <v>1</v>
      </c>
      <c r="H73" s="99">
        <v>0</v>
      </c>
      <c r="I73" s="99">
        <v>2</v>
      </c>
      <c r="J73" s="99"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48" t="s">
        <v>199</v>
      </c>
      <c r="C74" s="149">
        <v>24110409</v>
      </c>
      <c r="D74" s="109" t="s">
        <v>324</v>
      </c>
      <c r="E74" s="155">
        <v>4</v>
      </c>
      <c r="F74" s="73">
        <v>1</v>
      </c>
      <c r="G74" s="73">
        <v>1</v>
      </c>
      <c r="H74" s="99">
        <v>0</v>
      </c>
      <c r="I74" s="99">
        <v>2</v>
      </c>
      <c r="J74" s="99"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48" t="s">
        <v>200</v>
      </c>
      <c r="C75" s="149">
        <v>24110411</v>
      </c>
      <c r="D75" s="109" t="s">
        <v>324</v>
      </c>
      <c r="E75" s="155">
        <v>4</v>
      </c>
      <c r="F75" s="73">
        <v>2</v>
      </c>
      <c r="G75" s="73">
        <v>0</v>
      </c>
      <c r="H75" s="99">
        <v>0</v>
      </c>
      <c r="I75" s="99">
        <v>2</v>
      </c>
      <c r="J75" s="99"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48" t="s">
        <v>201</v>
      </c>
      <c r="C76" s="149">
        <v>24110412</v>
      </c>
      <c r="D76" s="109" t="s">
        <v>324</v>
      </c>
      <c r="E76" s="155">
        <v>4</v>
      </c>
      <c r="F76" s="73">
        <v>1</v>
      </c>
      <c r="G76" s="73">
        <v>1</v>
      </c>
      <c r="H76" s="99">
        <v>0</v>
      </c>
      <c r="I76" s="99">
        <v>2</v>
      </c>
      <c r="J76" s="99">
        <v>0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48" t="s">
        <v>202</v>
      </c>
      <c r="C77" s="149">
        <v>24110413</v>
      </c>
      <c r="D77" s="109" t="s">
        <v>324</v>
      </c>
      <c r="E77" s="155">
        <v>0</v>
      </c>
      <c r="F77" s="73">
        <v>0</v>
      </c>
      <c r="G77" s="73">
        <v>0</v>
      </c>
      <c r="H77" s="99">
        <v>0</v>
      </c>
      <c r="I77" s="99">
        <v>0</v>
      </c>
      <c r="J77" s="99">
        <v>0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48" t="s">
        <v>203</v>
      </c>
      <c r="C78" s="149">
        <v>24110414</v>
      </c>
      <c r="D78" s="109" t="s">
        <v>324</v>
      </c>
      <c r="E78" s="155">
        <v>4</v>
      </c>
      <c r="F78" s="73">
        <v>2</v>
      </c>
      <c r="G78" s="73">
        <v>1</v>
      </c>
      <c r="H78" s="99">
        <v>0</v>
      </c>
      <c r="I78" s="99">
        <v>1</v>
      </c>
      <c r="J78" s="99">
        <v>0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48" t="s">
        <v>204</v>
      </c>
      <c r="C79" s="149">
        <v>24110415</v>
      </c>
      <c r="D79" s="109" t="s">
        <v>324</v>
      </c>
      <c r="E79" s="155">
        <v>5</v>
      </c>
      <c r="F79" s="73">
        <v>2</v>
      </c>
      <c r="G79" s="73">
        <v>1</v>
      </c>
      <c r="H79" s="99">
        <v>0</v>
      </c>
      <c r="I79" s="99">
        <v>2</v>
      </c>
      <c r="J79" s="99">
        <v>0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48" t="s">
        <v>205</v>
      </c>
      <c r="C80" s="149">
        <v>24110416</v>
      </c>
      <c r="D80" s="109" t="s">
        <v>324</v>
      </c>
      <c r="E80" s="155">
        <v>4</v>
      </c>
      <c r="F80" s="73">
        <v>1</v>
      </c>
      <c r="G80" s="73">
        <v>1</v>
      </c>
      <c r="H80" s="99">
        <v>0</v>
      </c>
      <c r="I80" s="99">
        <v>2</v>
      </c>
      <c r="J80" s="99">
        <v>0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148" t="s">
        <v>206</v>
      </c>
      <c r="C81" s="149">
        <v>24110417</v>
      </c>
      <c r="D81" s="109" t="s">
        <v>324</v>
      </c>
      <c r="E81" s="155">
        <v>5</v>
      </c>
      <c r="F81" s="73">
        <v>2</v>
      </c>
      <c r="G81" s="73">
        <v>1</v>
      </c>
      <c r="H81" s="99">
        <v>0</v>
      </c>
      <c r="I81" s="99">
        <v>2</v>
      </c>
      <c r="J81" s="99">
        <v>0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148" t="s">
        <v>207</v>
      </c>
      <c r="C82" s="149">
        <v>24110982</v>
      </c>
      <c r="D82" s="109" t="s">
        <v>324</v>
      </c>
      <c r="E82" s="155">
        <v>4</v>
      </c>
      <c r="F82" s="73">
        <v>1</v>
      </c>
      <c r="G82" s="73">
        <v>1</v>
      </c>
      <c r="H82" s="99">
        <v>0</v>
      </c>
      <c r="I82" s="99">
        <v>2</v>
      </c>
      <c r="J82" s="99">
        <v>0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148" t="s">
        <v>208</v>
      </c>
      <c r="C83" s="149">
        <v>24110808</v>
      </c>
      <c r="D83" s="109" t="s">
        <v>324</v>
      </c>
      <c r="E83" s="155">
        <v>5</v>
      </c>
      <c r="F83" s="73">
        <v>2</v>
      </c>
      <c r="G83" s="73">
        <v>1</v>
      </c>
      <c r="H83" s="99">
        <v>0</v>
      </c>
      <c r="I83" s="99">
        <v>2</v>
      </c>
      <c r="J83" s="99">
        <v>0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148" t="s">
        <v>209</v>
      </c>
      <c r="C84" s="149">
        <v>24111196</v>
      </c>
      <c r="D84" s="109" t="s">
        <v>324</v>
      </c>
      <c r="E84" s="155">
        <v>4</v>
      </c>
      <c r="F84" s="73">
        <v>2</v>
      </c>
      <c r="G84" s="73">
        <v>1</v>
      </c>
      <c r="H84" s="99">
        <v>0</v>
      </c>
      <c r="I84" s="99">
        <v>1</v>
      </c>
      <c r="J84" s="99">
        <v>0</v>
      </c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148" t="s">
        <v>210</v>
      </c>
      <c r="C85" s="149">
        <v>24110575</v>
      </c>
      <c r="D85" s="109" t="s">
        <v>324</v>
      </c>
      <c r="E85" s="155">
        <v>4</v>
      </c>
      <c r="F85" s="73">
        <v>1</v>
      </c>
      <c r="G85" s="73">
        <v>1</v>
      </c>
      <c r="H85" s="99">
        <v>0</v>
      </c>
      <c r="I85" s="99">
        <v>2</v>
      </c>
      <c r="J85" s="99">
        <v>0</v>
      </c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148" t="s">
        <v>211</v>
      </c>
      <c r="C86" s="149">
        <v>24110259</v>
      </c>
      <c r="D86" s="109" t="s">
        <v>324</v>
      </c>
      <c r="E86" s="155">
        <v>5</v>
      </c>
      <c r="F86" s="73">
        <v>2</v>
      </c>
      <c r="G86" s="73">
        <v>1</v>
      </c>
      <c r="H86" s="99">
        <v>0</v>
      </c>
      <c r="I86" s="99">
        <v>2</v>
      </c>
      <c r="J86" s="99">
        <v>0</v>
      </c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148" t="s">
        <v>212</v>
      </c>
      <c r="C87" s="149">
        <v>24110618</v>
      </c>
      <c r="D87" s="109" t="s">
        <v>324</v>
      </c>
      <c r="E87" s="155">
        <v>4</v>
      </c>
      <c r="F87" s="73">
        <v>2</v>
      </c>
      <c r="G87" s="73">
        <v>0</v>
      </c>
      <c r="H87" s="99">
        <v>0</v>
      </c>
      <c r="I87" s="99">
        <v>2</v>
      </c>
      <c r="J87" s="99">
        <v>0</v>
      </c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148" t="s">
        <v>213</v>
      </c>
      <c r="C88" s="149">
        <v>25120038</v>
      </c>
      <c r="D88" s="109" t="s">
        <v>324</v>
      </c>
      <c r="E88" s="155">
        <v>3</v>
      </c>
      <c r="F88" s="73">
        <v>1</v>
      </c>
      <c r="G88" s="73">
        <v>1</v>
      </c>
      <c r="H88" s="99">
        <v>0</v>
      </c>
      <c r="I88" s="99">
        <v>1</v>
      </c>
      <c r="J88" s="99">
        <v>0</v>
      </c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148" t="s">
        <v>214</v>
      </c>
      <c r="C89" s="149">
        <v>25120039</v>
      </c>
      <c r="D89" s="109" t="s">
        <v>324</v>
      </c>
      <c r="E89" s="155">
        <v>4</v>
      </c>
      <c r="F89" s="73">
        <v>1</v>
      </c>
      <c r="G89" s="73">
        <v>1</v>
      </c>
      <c r="H89" s="99">
        <v>0</v>
      </c>
      <c r="I89" s="99">
        <v>2</v>
      </c>
      <c r="J89" s="99">
        <v>0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148" t="s">
        <v>215</v>
      </c>
      <c r="C90" s="149">
        <v>25120040</v>
      </c>
      <c r="D90" s="109" t="s">
        <v>324</v>
      </c>
      <c r="E90" s="155">
        <v>4</v>
      </c>
      <c r="F90" s="73">
        <v>1</v>
      </c>
      <c r="G90" s="73">
        <v>1</v>
      </c>
      <c r="H90" s="99">
        <v>0</v>
      </c>
      <c r="I90" s="99">
        <v>2</v>
      </c>
      <c r="J90" s="99">
        <v>0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148" t="s">
        <v>216</v>
      </c>
      <c r="C91" s="149">
        <v>25120041</v>
      </c>
      <c r="D91" s="109" t="s">
        <v>324</v>
      </c>
      <c r="E91" s="155">
        <v>3</v>
      </c>
      <c r="F91" s="73">
        <v>1</v>
      </c>
      <c r="G91" s="73">
        <v>1</v>
      </c>
      <c r="H91" s="99">
        <v>0</v>
      </c>
      <c r="I91" s="99">
        <v>1</v>
      </c>
      <c r="J91" s="99">
        <v>0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148" t="s">
        <v>217</v>
      </c>
      <c r="C92" s="149">
        <v>25120042</v>
      </c>
      <c r="D92" s="109" t="s">
        <v>324</v>
      </c>
      <c r="E92" s="155">
        <v>5</v>
      </c>
      <c r="F92" s="73">
        <v>2</v>
      </c>
      <c r="G92" s="73">
        <v>1</v>
      </c>
      <c r="H92" s="99">
        <v>0</v>
      </c>
      <c r="I92" s="99">
        <v>2</v>
      </c>
      <c r="J92" s="99">
        <v>0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148" t="s">
        <v>218</v>
      </c>
      <c r="C93" s="149">
        <v>25120043</v>
      </c>
      <c r="D93" s="109" t="s">
        <v>324</v>
      </c>
      <c r="E93" s="155">
        <v>5</v>
      </c>
      <c r="F93" s="73">
        <v>2</v>
      </c>
      <c r="G93" s="73">
        <v>1</v>
      </c>
      <c r="H93" s="99">
        <v>0</v>
      </c>
      <c r="I93" s="99">
        <v>2</v>
      </c>
      <c r="J93" s="99">
        <v>0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148" t="s">
        <v>154</v>
      </c>
      <c r="C94" s="149">
        <v>25120044</v>
      </c>
      <c r="D94" s="109" t="s">
        <v>324</v>
      </c>
      <c r="E94" s="155">
        <v>3</v>
      </c>
      <c r="F94" s="73">
        <v>1</v>
      </c>
      <c r="G94" s="73">
        <v>1</v>
      </c>
      <c r="H94" s="99">
        <v>0</v>
      </c>
      <c r="I94" s="99">
        <v>2</v>
      </c>
      <c r="J94" s="99">
        <v>0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52" t="s">
        <v>108</v>
      </c>
      <c r="C95" s="53">
        <v>24120036</v>
      </c>
      <c r="D95" s="109" t="s">
        <v>324</v>
      </c>
      <c r="E95" s="155">
        <v>4</v>
      </c>
      <c r="F95" s="73">
        <v>1</v>
      </c>
      <c r="G95" s="73">
        <v>1</v>
      </c>
      <c r="H95" s="99">
        <v>0</v>
      </c>
      <c r="I95" s="99">
        <v>2</v>
      </c>
      <c r="J95" s="99">
        <v>0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2">
        <v>87</v>
      </c>
      <c r="B96" s="156"/>
      <c r="C96" s="157"/>
      <c r="D96" s="109"/>
      <c r="E96" s="155"/>
      <c r="F96" s="73"/>
      <c r="G96" s="73"/>
      <c r="H96" s="73"/>
      <c r="I96" s="99"/>
      <c r="J96" s="99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2">
        <v>88</v>
      </c>
      <c r="B97" s="156"/>
      <c r="C97" s="157"/>
      <c r="D97" s="109"/>
      <c r="E97" s="155"/>
      <c r="F97" s="73"/>
      <c r="G97" s="73"/>
      <c r="H97" s="73"/>
      <c r="I97" s="99"/>
      <c r="J97" s="99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2">
        <v>89</v>
      </c>
      <c r="B98" s="156"/>
      <c r="C98" s="157"/>
      <c r="D98" s="109"/>
      <c r="E98" s="155"/>
      <c r="F98" s="73"/>
      <c r="G98" s="73"/>
      <c r="H98" s="73"/>
      <c r="I98" s="99"/>
      <c r="J98" s="99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8" customHeight="1">
      <c r="A99" s="122">
        <v>90</v>
      </c>
      <c r="B99" s="158"/>
      <c r="C99" s="122"/>
      <c r="D99" s="109"/>
      <c r="E99" s="159"/>
      <c r="F99" s="73"/>
      <c r="G99" s="73"/>
      <c r="H99" s="73"/>
      <c r="I99" s="99"/>
      <c r="J99" s="99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8" customHeight="1">
      <c r="A100" s="124"/>
      <c r="B100" s="118" t="s">
        <v>113</v>
      </c>
      <c r="C100" s="160"/>
      <c r="D100" s="160"/>
      <c r="E100" s="161"/>
      <c r="F100" s="125">
        <f>COUNTIF(F10:F99,"&gt;=1.25")</f>
        <v>49</v>
      </c>
      <c r="G100" s="125">
        <f>COUNTIF(G10:G99,"&gt;=0.50")</f>
        <v>73</v>
      </c>
      <c r="H100" s="125">
        <f>COUNTIF(H10:H99,"&gt;=0.75")</f>
        <v>0</v>
      </c>
      <c r="I100" s="125">
        <v>85</v>
      </c>
      <c r="J100" s="125">
        <f>COUNTIF(J10:J82,"&gt;=0.75")</f>
        <v>0</v>
      </c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8" customHeight="1">
      <c r="A101" s="124"/>
      <c r="B101" s="118" t="s">
        <v>114</v>
      </c>
      <c r="C101" s="160"/>
      <c r="D101" s="160"/>
      <c r="E101" s="161"/>
      <c r="F101" s="125">
        <f t="shared" ref="F101:H101" si="0">(F100/90)*100</f>
        <v>54.444444444444443</v>
      </c>
      <c r="G101" s="125">
        <f t="shared" si="0"/>
        <v>81.111111111111114</v>
      </c>
      <c r="H101" s="125">
        <f t="shared" si="0"/>
        <v>0</v>
      </c>
      <c r="I101" s="125">
        <f>(I100/86)*100</f>
        <v>98.837209302325576</v>
      </c>
      <c r="J101" s="125">
        <f>(J100/73)*100</f>
        <v>0</v>
      </c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8" customHeight="1">
      <c r="A102" s="124"/>
      <c r="B102" s="118" t="s">
        <v>115</v>
      </c>
      <c r="C102" s="160"/>
      <c r="D102" s="160"/>
      <c r="E102" s="161"/>
      <c r="F102" s="125">
        <v>3</v>
      </c>
      <c r="G102" s="125">
        <v>3</v>
      </c>
      <c r="H102" s="125">
        <v>3</v>
      </c>
      <c r="I102" s="125">
        <v>0</v>
      </c>
      <c r="J102" s="125">
        <v>0</v>
      </c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9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9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9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9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9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9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9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9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9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9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9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9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9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9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9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9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9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9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9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9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9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9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9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9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9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9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9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9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9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9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9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9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9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9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9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9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9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9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9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9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9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9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9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9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9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9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9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9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9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9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9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9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9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9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9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9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9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9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9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9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9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9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9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9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9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9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9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9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9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9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9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9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9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9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9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9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9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9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9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9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9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9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9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9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9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9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9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9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9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9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9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9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9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9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9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9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9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9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9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9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9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9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9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9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9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9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9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9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9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9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9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9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9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9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9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9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9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9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9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9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9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9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9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9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9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9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9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9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9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9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9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9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9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9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9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9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9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9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9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9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9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9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9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9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9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9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9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9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9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9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9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9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9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9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9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9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9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9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9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9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9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9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9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9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9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9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9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9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9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9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9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9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9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9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9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9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9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9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9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9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9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9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9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9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9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9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9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9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9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9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9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9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9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9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9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9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9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9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9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9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9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9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9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9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9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9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9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9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9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9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9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9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9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9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9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9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9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9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9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9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9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9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9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9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9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9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9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9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9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9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9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9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9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9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9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9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9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9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9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9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9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9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9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9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9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9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9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9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9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9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9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9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9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9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9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9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9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9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9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9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9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9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9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9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9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9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9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9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9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9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9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9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9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9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9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9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9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9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9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9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9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9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9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9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9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9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9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9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9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9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9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9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9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9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9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9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9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9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9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9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9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9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9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9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9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9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9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9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9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9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9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9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9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9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9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9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9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9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9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9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9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9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9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9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9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9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9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9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9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9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9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9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9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9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9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9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9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9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9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9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9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9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9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9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9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9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9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9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9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9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9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9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9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9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9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9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9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9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9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9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9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9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9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9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9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9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9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9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9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9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9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9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9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9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9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9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9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9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9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9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9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9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9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9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9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9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9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9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9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9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9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9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9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9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9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9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9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9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9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9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9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9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9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9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9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9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9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9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9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9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9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9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9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9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9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9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9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9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9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9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9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9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9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9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9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9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9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9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9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9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9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9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9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9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9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9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9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9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9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9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9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9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9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9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9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9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9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9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9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9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9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9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9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9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9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9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9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9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9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9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9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9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9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9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9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9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9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9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9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9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9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9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9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9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9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9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9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9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9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9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9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9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9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9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9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9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9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9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9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9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9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9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9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9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9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9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9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9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9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9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9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9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9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9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9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9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9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9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9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9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9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9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9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9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9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9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9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9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9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9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9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9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9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9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9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9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9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9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9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9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9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9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9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9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9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9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9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9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9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9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9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9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9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9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9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9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9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9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9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9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9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9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9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9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9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9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9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9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9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9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9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9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9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9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9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9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9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9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9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9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9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9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9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9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9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9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9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9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9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9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9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9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9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9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9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9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9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9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9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9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9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9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9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9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9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9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9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9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9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9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9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9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9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9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9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9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9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9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9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9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9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9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9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9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9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9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9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9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9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9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9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9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9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9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9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9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9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9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9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9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9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9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9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9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9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9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9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9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9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9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9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9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9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9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9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9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9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9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9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9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9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9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9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9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9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9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9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9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9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9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9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9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9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9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9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9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9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9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9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9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9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9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9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9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9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9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9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9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9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9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9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9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9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9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9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9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9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9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9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9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9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9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9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9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9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9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9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9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9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9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9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9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9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9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9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9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9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9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9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9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9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9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9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9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9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9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9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9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9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9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9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9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9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9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9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9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9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9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9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9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9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9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9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9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9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9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9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9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9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9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9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9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9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9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9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9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9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9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9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9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9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9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9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9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9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9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9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9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9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9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9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9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9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9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9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9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9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9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9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9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9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9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9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9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9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9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9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9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9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9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9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9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9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9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9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9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9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9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9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9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9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9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9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9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9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9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9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9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9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9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9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9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9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9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9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9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9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9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9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9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9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9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9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9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9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9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9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9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9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9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9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9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9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9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9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9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9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9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9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9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9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9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9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9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9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9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9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9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9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9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9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9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9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9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9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9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9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9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9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9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9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9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9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9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9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9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9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9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9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9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9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9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9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9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9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9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9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9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9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9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9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9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9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9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9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9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9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9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9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9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9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9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9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9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9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9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9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9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9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9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9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9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9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9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9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9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9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9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0.209722222222222" right="0.17013888888888901" top="0.32986111111111099" bottom="0.35" header="0" footer="0"/>
  <pageSetup paperSize="9"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7.6640625" customWidth="1"/>
    <col min="3" max="3" width="8.33203125" customWidth="1"/>
    <col min="4" max="4" width="9.33203125" customWidth="1"/>
    <col min="5" max="5" width="12.44140625" customWidth="1"/>
    <col min="6" max="6" width="7.33203125" customWidth="1"/>
    <col min="7" max="7" width="5.88671875" customWidth="1"/>
    <col min="8" max="8" width="11.109375" customWidth="1"/>
    <col min="9" max="10" width="5.77734375" customWidth="1"/>
    <col min="11" max="11" width="8.33203125" customWidth="1"/>
    <col min="12" max="26" width="7.6640625" customWidth="1"/>
  </cols>
  <sheetData>
    <row r="1" spans="1:26" ht="9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9.75" customHeight="1">
      <c r="A2" s="221" t="s">
        <v>0</v>
      </c>
      <c r="B2" s="196"/>
      <c r="C2" s="88"/>
      <c r="D2" s="88"/>
      <c r="E2" s="162" t="s">
        <v>1</v>
      </c>
      <c r="F2" s="220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9.75" customHeight="1">
      <c r="A3" s="221" t="s">
        <v>3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9.75" customHeight="1">
      <c r="A4" s="221" t="s">
        <v>326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9.75" customHeight="1">
      <c r="A5" s="221" t="s">
        <v>316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317</v>
      </c>
      <c r="F7" s="221" t="s">
        <v>318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9.75" customHeight="1">
      <c r="A9" s="200"/>
      <c r="B9" s="200"/>
      <c r="C9" s="200"/>
      <c r="D9" s="200"/>
      <c r="E9" s="199"/>
      <c r="F9" s="99">
        <v>1.5</v>
      </c>
      <c r="G9" s="99">
        <v>3</v>
      </c>
      <c r="H9" s="99">
        <v>2</v>
      </c>
      <c r="I9" s="99">
        <v>3.5</v>
      </c>
      <c r="J9" s="99">
        <v>0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48" t="s">
        <v>134</v>
      </c>
      <c r="C10" s="149">
        <v>24110340</v>
      </c>
      <c r="D10" s="109" t="s">
        <v>324</v>
      </c>
      <c r="E10" s="163">
        <v>10</v>
      </c>
      <c r="F10" s="99">
        <v>1.5</v>
      </c>
      <c r="G10" s="99">
        <v>3</v>
      </c>
      <c r="H10" s="73">
        <v>2</v>
      </c>
      <c r="I10" s="73">
        <v>3.5</v>
      </c>
      <c r="J10" s="73">
        <v>0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48" t="s">
        <v>136</v>
      </c>
      <c r="C11" s="149">
        <v>24110341</v>
      </c>
      <c r="D11" s="109" t="s">
        <v>324</v>
      </c>
      <c r="E11" s="163">
        <v>10</v>
      </c>
      <c r="F11" s="99">
        <v>1.5</v>
      </c>
      <c r="G11" s="99">
        <v>3</v>
      </c>
      <c r="H11" s="73">
        <v>2</v>
      </c>
      <c r="I11" s="73">
        <v>3.5</v>
      </c>
      <c r="J11" s="73">
        <v>0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48" t="s">
        <v>137</v>
      </c>
      <c r="C12" s="149">
        <v>24110342</v>
      </c>
      <c r="D12" s="109" t="s">
        <v>324</v>
      </c>
      <c r="E12" s="163">
        <v>10</v>
      </c>
      <c r="F12" s="99">
        <v>1.5</v>
      </c>
      <c r="G12" s="99">
        <v>3</v>
      </c>
      <c r="H12" s="73">
        <v>2</v>
      </c>
      <c r="I12" s="73">
        <v>3.5</v>
      </c>
      <c r="J12" s="73">
        <v>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48" t="s">
        <v>138</v>
      </c>
      <c r="C13" s="149">
        <v>24110343</v>
      </c>
      <c r="D13" s="109" t="s">
        <v>324</v>
      </c>
      <c r="E13" s="163">
        <v>9</v>
      </c>
      <c r="F13" s="99">
        <v>1.5</v>
      </c>
      <c r="G13" s="99">
        <v>3</v>
      </c>
      <c r="H13" s="73">
        <v>1</v>
      </c>
      <c r="I13" s="73">
        <v>3.5</v>
      </c>
      <c r="J13" s="73">
        <v>0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48" t="s">
        <v>139</v>
      </c>
      <c r="C14" s="149">
        <v>24110344</v>
      </c>
      <c r="D14" s="109" t="s">
        <v>324</v>
      </c>
      <c r="E14" s="163">
        <v>10</v>
      </c>
      <c r="F14" s="99">
        <v>1.5</v>
      </c>
      <c r="G14" s="99">
        <v>3</v>
      </c>
      <c r="H14" s="73">
        <v>2</v>
      </c>
      <c r="I14" s="73">
        <v>3.5</v>
      </c>
      <c r="J14" s="73">
        <v>0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48" t="s">
        <v>140</v>
      </c>
      <c r="C15" s="149">
        <v>24110346</v>
      </c>
      <c r="D15" s="109" t="s">
        <v>324</v>
      </c>
      <c r="E15" s="163">
        <v>9</v>
      </c>
      <c r="F15" s="99">
        <v>1.5</v>
      </c>
      <c r="G15" s="99">
        <v>3</v>
      </c>
      <c r="H15" s="73">
        <v>1</v>
      </c>
      <c r="I15" s="73">
        <v>3.5</v>
      </c>
      <c r="J15" s="73">
        <v>0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48" t="s">
        <v>141</v>
      </c>
      <c r="C16" s="149">
        <v>24110347</v>
      </c>
      <c r="D16" s="109" t="s">
        <v>324</v>
      </c>
      <c r="E16" s="163">
        <v>10</v>
      </c>
      <c r="F16" s="99">
        <v>1.5</v>
      </c>
      <c r="G16" s="99">
        <v>3</v>
      </c>
      <c r="H16" s="73">
        <v>2</v>
      </c>
      <c r="I16" s="73">
        <v>3.5</v>
      </c>
      <c r="J16" s="73">
        <v>0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48" t="s">
        <v>142</v>
      </c>
      <c r="C17" s="149">
        <v>24110348</v>
      </c>
      <c r="D17" s="109" t="s">
        <v>324</v>
      </c>
      <c r="E17" s="163">
        <v>10</v>
      </c>
      <c r="F17" s="99">
        <v>1.5</v>
      </c>
      <c r="G17" s="99">
        <v>3</v>
      </c>
      <c r="H17" s="73">
        <v>2</v>
      </c>
      <c r="I17" s="73">
        <v>3.5</v>
      </c>
      <c r="J17" s="73">
        <v>0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48" t="s">
        <v>143</v>
      </c>
      <c r="C18" s="149">
        <v>24110350</v>
      </c>
      <c r="D18" s="109" t="s">
        <v>324</v>
      </c>
      <c r="E18" s="163">
        <v>10</v>
      </c>
      <c r="F18" s="99">
        <v>1.5</v>
      </c>
      <c r="G18" s="99">
        <v>3</v>
      </c>
      <c r="H18" s="73">
        <v>2</v>
      </c>
      <c r="I18" s="73">
        <v>3.5</v>
      </c>
      <c r="J18" s="73">
        <v>0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48" t="s">
        <v>144</v>
      </c>
      <c r="C19" s="149">
        <v>24110351</v>
      </c>
      <c r="D19" s="109" t="s">
        <v>324</v>
      </c>
      <c r="E19" s="163">
        <v>9</v>
      </c>
      <c r="F19" s="99">
        <v>1.5</v>
      </c>
      <c r="G19" s="99">
        <v>3</v>
      </c>
      <c r="H19" s="73">
        <v>1</v>
      </c>
      <c r="I19" s="73">
        <v>3.5</v>
      </c>
      <c r="J19" s="73">
        <v>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48" t="s">
        <v>145</v>
      </c>
      <c r="C20" s="149">
        <v>24110352</v>
      </c>
      <c r="D20" s="109" t="s">
        <v>324</v>
      </c>
      <c r="E20" s="163">
        <v>10</v>
      </c>
      <c r="F20" s="99">
        <v>1.5</v>
      </c>
      <c r="G20" s="99">
        <v>3</v>
      </c>
      <c r="H20" s="73">
        <v>2</v>
      </c>
      <c r="I20" s="73">
        <v>3.5</v>
      </c>
      <c r="J20" s="73">
        <v>0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48" t="s">
        <v>146</v>
      </c>
      <c r="C21" s="149">
        <v>24110353</v>
      </c>
      <c r="D21" s="109" t="s">
        <v>324</v>
      </c>
      <c r="E21" s="163">
        <v>10</v>
      </c>
      <c r="F21" s="99">
        <v>1.5</v>
      </c>
      <c r="G21" s="99">
        <v>3</v>
      </c>
      <c r="H21" s="73">
        <v>2</v>
      </c>
      <c r="I21" s="73">
        <v>3.5</v>
      </c>
      <c r="J21" s="73">
        <v>0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48" t="s">
        <v>147</v>
      </c>
      <c r="C22" s="149">
        <v>24110354</v>
      </c>
      <c r="D22" s="109" t="s">
        <v>324</v>
      </c>
      <c r="E22" s="163">
        <v>10</v>
      </c>
      <c r="F22" s="99">
        <v>1.5</v>
      </c>
      <c r="G22" s="99">
        <v>3</v>
      </c>
      <c r="H22" s="73">
        <v>2</v>
      </c>
      <c r="I22" s="73">
        <v>3.5</v>
      </c>
      <c r="J22" s="73">
        <v>0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48" t="s">
        <v>148</v>
      </c>
      <c r="C23" s="149">
        <v>24110356</v>
      </c>
      <c r="D23" s="109" t="s">
        <v>324</v>
      </c>
      <c r="E23" s="163">
        <v>10</v>
      </c>
      <c r="F23" s="99">
        <v>1.5</v>
      </c>
      <c r="G23" s="99">
        <v>3</v>
      </c>
      <c r="H23" s="73">
        <v>2</v>
      </c>
      <c r="I23" s="73">
        <v>3.5</v>
      </c>
      <c r="J23" s="73">
        <v>0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48" t="s">
        <v>149</v>
      </c>
      <c r="C24" s="149">
        <v>24110357</v>
      </c>
      <c r="D24" s="109" t="s">
        <v>324</v>
      </c>
      <c r="E24" s="163">
        <v>10</v>
      </c>
      <c r="F24" s="99">
        <v>1.5</v>
      </c>
      <c r="G24" s="99">
        <v>3</v>
      </c>
      <c r="H24" s="73">
        <v>2</v>
      </c>
      <c r="I24" s="73">
        <v>3.5</v>
      </c>
      <c r="J24" s="73">
        <v>0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48" t="s">
        <v>150</v>
      </c>
      <c r="C25" s="149">
        <v>24110358</v>
      </c>
      <c r="D25" s="109" t="s">
        <v>324</v>
      </c>
      <c r="E25" s="163">
        <v>10</v>
      </c>
      <c r="F25" s="99">
        <v>1.5</v>
      </c>
      <c r="G25" s="99">
        <v>3</v>
      </c>
      <c r="H25" s="73">
        <v>2</v>
      </c>
      <c r="I25" s="73">
        <v>3.5</v>
      </c>
      <c r="J25" s="73">
        <v>0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48" t="s">
        <v>151</v>
      </c>
      <c r="C26" s="149">
        <v>24110359</v>
      </c>
      <c r="D26" s="109" t="s">
        <v>324</v>
      </c>
      <c r="E26" s="163">
        <v>10</v>
      </c>
      <c r="F26" s="99">
        <v>1.5</v>
      </c>
      <c r="G26" s="99">
        <v>3</v>
      </c>
      <c r="H26" s="73">
        <v>2</v>
      </c>
      <c r="I26" s="73">
        <v>3.5</v>
      </c>
      <c r="J26" s="73">
        <v>0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48" t="s">
        <v>152</v>
      </c>
      <c r="C27" s="149">
        <v>24110360</v>
      </c>
      <c r="D27" s="109" t="s">
        <v>324</v>
      </c>
      <c r="E27" s="163">
        <v>10</v>
      </c>
      <c r="F27" s="99">
        <v>1.5</v>
      </c>
      <c r="G27" s="99">
        <v>3</v>
      </c>
      <c r="H27" s="73">
        <v>2</v>
      </c>
      <c r="I27" s="73">
        <v>3.5</v>
      </c>
      <c r="J27" s="73">
        <v>0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48" t="s">
        <v>153</v>
      </c>
      <c r="C28" s="149">
        <v>24110361</v>
      </c>
      <c r="D28" s="109" t="s">
        <v>324</v>
      </c>
      <c r="E28" s="163">
        <v>10</v>
      </c>
      <c r="F28" s="99">
        <v>1.5</v>
      </c>
      <c r="G28" s="99">
        <v>3</v>
      </c>
      <c r="H28" s="73">
        <v>2</v>
      </c>
      <c r="I28" s="73">
        <v>3.5</v>
      </c>
      <c r="J28" s="73">
        <v>0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48" t="s">
        <v>154</v>
      </c>
      <c r="C29" s="149">
        <v>24110362</v>
      </c>
      <c r="D29" s="109" t="s">
        <v>324</v>
      </c>
      <c r="E29" s="163">
        <v>10</v>
      </c>
      <c r="F29" s="99">
        <v>1.5</v>
      </c>
      <c r="G29" s="99">
        <v>3</v>
      </c>
      <c r="H29" s="73">
        <v>2</v>
      </c>
      <c r="I29" s="73">
        <v>3.5</v>
      </c>
      <c r="J29" s="73">
        <v>0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48" t="s">
        <v>155</v>
      </c>
      <c r="C30" s="149">
        <v>24110363</v>
      </c>
      <c r="D30" s="109" t="s">
        <v>324</v>
      </c>
      <c r="E30" s="163">
        <v>10</v>
      </c>
      <c r="F30" s="99">
        <v>1.5</v>
      </c>
      <c r="G30" s="99">
        <v>3</v>
      </c>
      <c r="H30" s="73">
        <v>2</v>
      </c>
      <c r="I30" s="73">
        <v>3.5</v>
      </c>
      <c r="J30" s="73">
        <v>0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48" t="s">
        <v>156</v>
      </c>
      <c r="C31" s="149">
        <v>24110364</v>
      </c>
      <c r="D31" s="109" t="s">
        <v>324</v>
      </c>
      <c r="E31" s="163">
        <v>6</v>
      </c>
      <c r="F31" s="99">
        <v>1.5</v>
      </c>
      <c r="G31" s="99">
        <v>0</v>
      </c>
      <c r="H31" s="73">
        <v>1</v>
      </c>
      <c r="I31" s="73">
        <v>3.5</v>
      </c>
      <c r="J31" s="73">
        <v>0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48" t="s">
        <v>157</v>
      </c>
      <c r="C32" s="149">
        <v>24110365</v>
      </c>
      <c r="D32" s="109" t="s">
        <v>324</v>
      </c>
      <c r="E32" s="163">
        <v>10</v>
      </c>
      <c r="F32" s="99">
        <v>1.5</v>
      </c>
      <c r="G32" s="99">
        <v>3</v>
      </c>
      <c r="H32" s="73">
        <v>2</v>
      </c>
      <c r="I32" s="73">
        <v>3.5</v>
      </c>
      <c r="J32" s="73">
        <v>0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48" t="s">
        <v>158</v>
      </c>
      <c r="C33" s="149">
        <v>24110366</v>
      </c>
      <c r="D33" s="109" t="s">
        <v>324</v>
      </c>
      <c r="E33" s="163">
        <v>6</v>
      </c>
      <c r="F33" s="99">
        <v>1.5</v>
      </c>
      <c r="G33" s="99">
        <v>0</v>
      </c>
      <c r="H33" s="73">
        <v>1</v>
      </c>
      <c r="I33" s="73">
        <v>3.5</v>
      </c>
      <c r="J33" s="73">
        <v>0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48" t="s">
        <v>159</v>
      </c>
      <c r="C34" s="149">
        <v>24110367</v>
      </c>
      <c r="D34" s="109" t="s">
        <v>324</v>
      </c>
      <c r="E34" s="163">
        <v>10</v>
      </c>
      <c r="F34" s="99">
        <v>1.5</v>
      </c>
      <c r="G34" s="99">
        <v>3</v>
      </c>
      <c r="H34" s="73">
        <v>2</v>
      </c>
      <c r="I34" s="73">
        <v>3.5</v>
      </c>
      <c r="J34" s="73">
        <v>0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48" t="s">
        <v>160</v>
      </c>
      <c r="C35" s="149">
        <v>24110368</v>
      </c>
      <c r="D35" s="109" t="s">
        <v>324</v>
      </c>
      <c r="E35" s="163">
        <v>10</v>
      </c>
      <c r="F35" s="99">
        <v>1.5</v>
      </c>
      <c r="G35" s="99">
        <v>3</v>
      </c>
      <c r="H35" s="73">
        <v>2</v>
      </c>
      <c r="I35" s="73">
        <v>3.5</v>
      </c>
      <c r="J35" s="73"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48" t="s">
        <v>161</v>
      </c>
      <c r="C36" s="149">
        <v>24110369</v>
      </c>
      <c r="D36" s="109" t="s">
        <v>324</v>
      </c>
      <c r="E36" s="163">
        <v>10</v>
      </c>
      <c r="F36" s="99">
        <v>1.5</v>
      </c>
      <c r="G36" s="99">
        <v>3</v>
      </c>
      <c r="H36" s="73">
        <v>2</v>
      </c>
      <c r="I36" s="73">
        <v>3.5</v>
      </c>
      <c r="J36" s="73">
        <v>0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48" t="s">
        <v>162</v>
      </c>
      <c r="C37" s="149">
        <v>24110370</v>
      </c>
      <c r="D37" s="109" t="s">
        <v>324</v>
      </c>
      <c r="E37" s="163">
        <v>10</v>
      </c>
      <c r="F37" s="99">
        <v>1.5</v>
      </c>
      <c r="G37" s="99">
        <v>3</v>
      </c>
      <c r="H37" s="73">
        <v>2</v>
      </c>
      <c r="I37" s="73">
        <v>3.5</v>
      </c>
      <c r="J37" s="73">
        <v>0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48" t="s">
        <v>163</v>
      </c>
      <c r="C38" s="149">
        <v>24110371</v>
      </c>
      <c r="D38" s="109" t="s">
        <v>324</v>
      </c>
      <c r="E38" s="163">
        <v>10</v>
      </c>
      <c r="F38" s="99">
        <v>1.5</v>
      </c>
      <c r="G38" s="99">
        <v>3</v>
      </c>
      <c r="H38" s="73">
        <v>2</v>
      </c>
      <c r="I38" s="73">
        <v>3.5</v>
      </c>
      <c r="J38" s="73">
        <v>0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48" t="s">
        <v>164</v>
      </c>
      <c r="C39" s="149">
        <v>24110372</v>
      </c>
      <c r="D39" s="109" t="s">
        <v>324</v>
      </c>
      <c r="E39" s="163">
        <v>10</v>
      </c>
      <c r="F39" s="99">
        <v>1.5</v>
      </c>
      <c r="G39" s="99">
        <v>3</v>
      </c>
      <c r="H39" s="73">
        <v>2</v>
      </c>
      <c r="I39" s="73">
        <v>3.5</v>
      </c>
      <c r="J39" s="73">
        <v>0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48" t="s">
        <v>165</v>
      </c>
      <c r="C40" s="149">
        <v>24110373</v>
      </c>
      <c r="D40" s="109" t="s">
        <v>324</v>
      </c>
      <c r="E40" s="163">
        <v>9</v>
      </c>
      <c r="F40" s="99">
        <v>1.5</v>
      </c>
      <c r="G40" s="99">
        <v>3</v>
      </c>
      <c r="H40" s="73">
        <v>1</v>
      </c>
      <c r="I40" s="73">
        <v>3.5</v>
      </c>
      <c r="J40" s="73">
        <v>0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48" t="s">
        <v>166</v>
      </c>
      <c r="C41" s="149">
        <v>24110374</v>
      </c>
      <c r="D41" s="109" t="s">
        <v>324</v>
      </c>
      <c r="E41" s="163">
        <v>10</v>
      </c>
      <c r="F41" s="99">
        <v>1.5</v>
      </c>
      <c r="G41" s="99">
        <v>3</v>
      </c>
      <c r="H41" s="73">
        <v>2</v>
      </c>
      <c r="I41" s="73">
        <v>3.5</v>
      </c>
      <c r="J41" s="73">
        <v>0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48" t="s">
        <v>167</v>
      </c>
      <c r="C42" s="149">
        <v>24110375</v>
      </c>
      <c r="D42" s="109" t="s">
        <v>324</v>
      </c>
      <c r="E42" s="163">
        <v>10</v>
      </c>
      <c r="F42" s="99">
        <v>1.5</v>
      </c>
      <c r="G42" s="99">
        <v>3</v>
      </c>
      <c r="H42" s="73">
        <v>2</v>
      </c>
      <c r="I42" s="73">
        <v>3.5</v>
      </c>
      <c r="J42" s="73">
        <v>0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48" t="s">
        <v>168</v>
      </c>
      <c r="C43" s="149">
        <v>24110376</v>
      </c>
      <c r="D43" s="109" t="s">
        <v>324</v>
      </c>
      <c r="E43" s="163">
        <v>10</v>
      </c>
      <c r="F43" s="99">
        <v>1.5</v>
      </c>
      <c r="G43" s="99">
        <v>3</v>
      </c>
      <c r="H43" s="73">
        <v>2</v>
      </c>
      <c r="I43" s="73">
        <v>3.5</v>
      </c>
      <c r="J43" s="73">
        <v>0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48" t="s">
        <v>169</v>
      </c>
      <c r="C44" s="149">
        <v>24110377</v>
      </c>
      <c r="D44" s="109" t="s">
        <v>324</v>
      </c>
      <c r="E44" s="163">
        <v>8</v>
      </c>
      <c r="F44" s="99">
        <v>1.5</v>
      </c>
      <c r="G44" s="99">
        <v>3</v>
      </c>
      <c r="H44" s="73">
        <v>0</v>
      </c>
      <c r="I44" s="73">
        <v>3.5</v>
      </c>
      <c r="J44" s="73">
        <v>0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48" t="s">
        <v>170</v>
      </c>
      <c r="C45" s="149">
        <v>24110379</v>
      </c>
      <c r="D45" s="109" t="s">
        <v>324</v>
      </c>
      <c r="E45" s="163">
        <v>10</v>
      </c>
      <c r="F45" s="99">
        <v>1.5</v>
      </c>
      <c r="G45" s="99">
        <v>3</v>
      </c>
      <c r="H45" s="73">
        <v>2</v>
      </c>
      <c r="I45" s="73">
        <v>3.5</v>
      </c>
      <c r="J45" s="73">
        <v>0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48" t="s">
        <v>171</v>
      </c>
      <c r="C46" s="149">
        <v>24110380</v>
      </c>
      <c r="D46" s="109" t="s">
        <v>324</v>
      </c>
      <c r="E46" s="163">
        <v>10</v>
      </c>
      <c r="F46" s="99">
        <v>1.5</v>
      </c>
      <c r="G46" s="99">
        <v>3</v>
      </c>
      <c r="H46" s="73">
        <v>2</v>
      </c>
      <c r="I46" s="73">
        <v>3.5</v>
      </c>
      <c r="J46" s="73">
        <v>0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48" t="s">
        <v>172</v>
      </c>
      <c r="C47" s="149">
        <v>24110381</v>
      </c>
      <c r="D47" s="109" t="s">
        <v>324</v>
      </c>
      <c r="E47" s="163">
        <v>10</v>
      </c>
      <c r="F47" s="99">
        <v>1.5</v>
      </c>
      <c r="G47" s="99">
        <v>3</v>
      </c>
      <c r="H47" s="73">
        <v>2</v>
      </c>
      <c r="I47" s="73">
        <v>3.5</v>
      </c>
      <c r="J47" s="73">
        <v>0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48" t="s">
        <v>173</v>
      </c>
      <c r="C48" s="149">
        <v>24110382</v>
      </c>
      <c r="D48" s="109" t="s">
        <v>324</v>
      </c>
      <c r="E48" s="163">
        <v>10</v>
      </c>
      <c r="F48" s="99">
        <v>1.5</v>
      </c>
      <c r="G48" s="99">
        <v>3</v>
      </c>
      <c r="H48" s="73">
        <v>2</v>
      </c>
      <c r="I48" s="73">
        <v>3.5</v>
      </c>
      <c r="J48" s="73"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48" t="s">
        <v>174</v>
      </c>
      <c r="C49" s="149">
        <v>24110383</v>
      </c>
      <c r="D49" s="109" t="s">
        <v>324</v>
      </c>
      <c r="E49" s="163">
        <v>9</v>
      </c>
      <c r="F49" s="99">
        <v>1.5</v>
      </c>
      <c r="G49" s="99">
        <v>3</v>
      </c>
      <c r="H49" s="73">
        <v>1</v>
      </c>
      <c r="I49" s="73">
        <v>3.5</v>
      </c>
      <c r="J49" s="73"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48" t="s">
        <v>175</v>
      </c>
      <c r="C50" s="149">
        <v>24110384</v>
      </c>
      <c r="D50" s="109" t="s">
        <v>324</v>
      </c>
      <c r="E50" s="163">
        <v>9</v>
      </c>
      <c r="F50" s="99">
        <v>1.5</v>
      </c>
      <c r="G50" s="99">
        <v>3</v>
      </c>
      <c r="H50" s="73">
        <v>1</v>
      </c>
      <c r="I50" s="73">
        <v>3.5</v>
      </c>
      <c r="J50" s="73"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48" t="s">
        <v>176</v>
      </c>
      <c r="C51" s="149">
        <v>24110385</v>
      </c>
      <c r="D51" s="109" t="s">
        <v>324</v>
      </c>
      <c r="E51" s="163">
        <v>10</v>
      </c>
      <c r="F51" s="99">
        <v>1.5</v>
      </c>
      <c r="G51" s="99">
        <v>3</v>
      </c>
      <c r="H51" s="73">
        <v>2</v>
      </c>
      <c r="I51" s="73">
        <v>3.5</v>
      </c>
      <c r="J51" s="73">
        <v>0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48" t="s">
        <v>177</v>
      </c>
      <c r="C52" s="149">
        <v>24110386</v>
      </c>
      <c r="D52" s="109" t="s">
        <v>324</v>
      </c>
      <c r="E52" s="163">
        <v>10</v>
      </c>
      <c r="F52" s="99">
        <v>1.5</v>
      </c>
      <c r="G52" s="99">
        <v>3</v>
      </c>
      <c r="H52" s="73">
        <v>2</v>
      </c>
      <c r="I52" s="73">
        <v>3.5</v>
      </c>
      <c r="J52" s="73"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48" t="s">
        <v>178</v>
      </c>
      <c r="C53" s="149">
        <v>24110387</v>
      </c>
      <c r="D53" s="109" t="s">
        <v>324</v>
      </c>
      <c r="E53" s="163">
        <v>10</v>
      </c>
      <c r="F53" s="99">
        <v>1.5</v>
      </c>
      <c r="G53" s="99">
        <v>3</v>
      </c>
      <c r="H53" s="73">
        <v>2</v>
      </c>
      <c r="I53" s="73">
        <v>3.5</v>
      </c>
      <c r="J53" s="73"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48" t="s">
        <v>179</v>
      </c>
      <c r="C54" s="149">
        <v>24110388</v>
      </c>
      <c r="D54" s="109" t="s">
        <v>324</v>
      </c>
      <c r="E54" s="163">
        <v>10</v>
      </c>
      <c r="F54" s="99">
        <v>1.5</v>
      </c>
      <c r="G54" s="99">
        <v>3</v>
      </c>
      <c r="H54" s="73">
        <v>2</v>
      </c>
      <c r="I54" s="73">
        <v>3.5</v>
      </c>
      <c r="J54" s="73"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48" t="s">
        <v>180</v>
      </c>
      <c r="C55" s="149">
        <v>24110389</v>
      </c>
      <c r="D55" s="109" t="s">
        <v>324</v>
      </c>
      <c r="E55" s="163">
        <v>9</v>
      </c>
      <c r="F55" s="99">
        <v>1.5</v>
      </c>
      <c r="G55" s="99">
        <v>3</v>
      </c>
      <c r="H55" s="73">
        <v>2</v>
      </c>
      <c r="I55" s="73">
        <v>3.5</v>
      </c>
      <c r="J55" s="73">
        <v>0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48" t="s">
        <v>181</v>
      </c>
      <c r="C56" s="149">
        <v>24110390</v>
      </c>
      <c r="D56" s="109" t="s">
        <v>324</v>
      </c>
      <c r="E56" s="163">
        <v>10</v>
      </c>
      <c r="F56" s="99">
        <v>1.5</v>
      </c>
      <c r="G56" s="99">
        <v>3</v>
      </c>
      <c r="H56" s="73">
        <v>2</v>
      </c>
      <c r="I56" s="73">
        <v>3.5</v>
      </c>
      <c r="J56" s="73"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48" t="s">
        <v>182</v>
      </c>
      <c r="C57" s="149">
        <v>24110391</v>
      </c>
      <c r="D57" s="109" t="s">
        <v>324</v>
      </c>
      <c r="E57" s="163">
        <v>6</v>
      </c>
      <c r="F57" s="99">
        <v>1.5</v>
      </c>
      <c r="G57" s="99">
        <v>0</v>
      </c>
      <c r="H57" s="73">
        <v>1</v>
      </c>
      <c r="I57" s="73">
        <v>3.5</v>
      </c>
      <c r="J57" s="73"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48" t="s">
        <v>183</v>
      </c>
      <c r="C58" s="149">
        <v>24110392</v>
      </c>
      <c r="D58" s="109" t="s">
        <v>324</v>
      </c>
      <c r="E58" s="163">
        <v>10</v>
      </c>
      <c r="F58" s="99">
        <v>1.5</v>
      </c>
      <c r="G58" s="99">
        <v>3</v>
      </c>
      <c r="H58" s="73">
        <v>2</v>
      </c>
      <c r="I58" s="73">
        <v>3.5</v>
      </c>
      <c r="J58" s="73"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48" t="s">
        <v>184</v>
      </c>
      <c r="C59" s="149">
        <v>24110393</v>
      </c>
      <c r="D59" s="109" t="s">
        <v>324</v>
      </c>
      <c r="E59" s="163">
        <v>10</v>
      </c>
      <c r="F59" s="99">
        <v>1.5</v>
      </c>
      <c r="G59" s="99">
        <v>3</v>
      </c>
      <c r="H59" s="73">
        <v>2</v>
      </c>
      <c r="I59" s="73">
        <v>3.5</v>
      </c>
      <c r="J59" s="73">
        <v>0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48" t="s">
        <v>185</v>
      </c>
      <c r="C60" s="149">
        <v>24110394</v>
      </c>
      <c r="D60" s="109" t="s">
        <v>324</v>
      </c>
      <c r="E60" s="163">
        <v>10</v>
      </c>
      <c r="F60" s="99">
        <v>1.5</v>
      </c>
      <c r="G60" s="99">
        <v>3</v>
      </c>
      <c r="H60" s="73">
        <v>2</v>
      </c>
      <c r="I60" s="73">
        <v>3.5</v>
      </c>
      <c r="J60" s="73">
        <v>0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48" t="s">
        <v>186</v>
      </c>
      <c r="C61" s="149">
        <v>24110395</v>
      </c>
      <c r="D61" s="109" t="s">
        <v>324</v>
      </c>
      <c r="E61" s="163">
        <v>10</v>
      </c>
      <c r="F61" s="99">
        <v>1.5</v>
      </c>
      <c r="G61" s="99">
        <v>3</v>
      </c>
      <c r="H61" s="73">
        <v>2</v>
      </c>
      <c r="I61" s="73">
        <v>3.5</v>
      </c>
      <c r="J61" s="73"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48" t="s">
        <v>187</v>
      </c>
      <c r="C62" s="149">
        <v>24110396</v>
      </c>
      <c r="D62" s="109" t="s">
        <v>324</v>
      </c>
      <c r="E62" s="163">
        <v>10</v>
      </c>
      <c r="F62" s="99">
        <v>1.5</v>
      </c>
      <c r="G62" s="99">
        <v>3</v>
      </c>
      <c r="H62" s="73">
        <v>2</v>
      </c>
      <c r="I62" s="73">
        <v>3.5</v>
      </c>
      <c r="J62" s="73"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48" t="s">
        <v>188</v>
      </c>
      <c r="C63" s="149">
        <v>24110397</v>
      </c>
      <c r="D63" s="109" t="s">
        <v>324</v>
      </c>
      <c r="E63" s="163">
        <v>10</v>
      </c>
      <c r="F63" s="99">
        <v>1.5</v>
      </c>
      <c r="G63" s="99">
        <v>3</v>
      </c>
      <c r="H63" s="73">
        <v>2</v>
      </c>
      <c r="I63" s="73">
        <v>3.5</v>
      </c>
      <c r="J63" s="73"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48" t="s">
        <v>189</v>
      </c>
      <c r="C64" s="149">
        <v>24110398</v>
      </c>
      <c r="D64" s="109" t="s">
        <v>324</v>
      </c>
      <c r="E64" s="163">
        <v>10</v>
      </c>
      <c r="F64" s="99">
        <v>1.5</v>
      </c>
      <c r="G64" s="99">
        <v>3</v>
      </c>
      <c r="H64" s="73">
        <v>2</v>
      </c>
      <c r="I64" s="73">
        <v>3.5</v>
      </c>
      <c r="J64" s="73">
        <v>0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48" t="s">
        <v>190</v>
      </c>
      <c r="C65" s="149">
        <v>24110399</v>
      </c>
      <c r="D65" s="109" t="s">
        <v>324</v>
      </c>
      <c r="E65" s="163">
        <v>6</v>
      </c>
      <c r="F65" s="99">
        <v>1.5</v>
      </c>
      <c r="G65" s="99">
        <v>1</v>
      </c>
      <c r="H65" s="73">
        <v>0</v>
      </c>
      <c r="I65" s="73">
        <v>3.5</v>
      </c>
      <c r="J65" s="73"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48" t="s">
        <v>191</v>
      </c>
      <c r="C66" s="149">
        <v>24110400</v>
      </c>
      <c r="D66" s="109" t="s">
        <v>324</v>
      </c>
      <c r="E66" s="163">
        <v>9</v>
      </c>
      <c r="F66" s="99">
        <v>1.5</v>
      </c>
      <c r="G66" s="99">
        <v>2</v>
      </c>
      <c r="H66" s="73">
        <v>2</v>
      </c>
      <c r="I66" s="73">
        <v>3.5</v>
      </c>
      <c r="J66" s="73"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48" t="s">
        <v>192</v>
      </c>
      <c r="C67" s="149">
        <v>24110401</v>
      </c>
      <c r="D67" s="109" t="s">
        <v>324</v>
      </c>
      <c r="E67" s="163">
        <v>10</v>
      </c>
      <c r="F67" s="99">
        <v>1.5</v>
      </c>
      <c r="G67" s="99">
        <v>3</v>
      </c>
      <c r="H67" s="73">
        <v>2</v>
      </c>
      <c r="I67" s="73">
        <v>3.5</v>
      </c>
      <c r="J67" s="73"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48" t="s">
        <v>193</v>
      </c>
      <c r="C68" s="149">
        <v>24110402</v>
      </c>
      <c r="D68" s="109" t="s">
        <v>324</v>
      </c>
      <c r="E68" s="163">
        <v>10</v>
      </c>
      <c r="F68" s="99">
        <v>1.5</v>
      </c>
      <c r="G68" s="99">
        <v>3</v>
      </c>
      <c r="H68" s="73">
        <v>2</v>
      </c>
      <c r="I68" s="73">
        <v>3.5</v>
      </c>
      <c r="J68" s="73">
        <v>0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48" t="s">
        <v>194</v>
      </c>
      <c r="C69" s="149">
        <v>24110403</v>
      </c>
      <c r="D69" s="109" t="s">
        <v>324</v>
      </c>
      <c r="E69" s="163">
        <v>10</v>
      </c>
      <c r="F69" s="99">
        <v>1.5</v>
      </c>
      <c r="G69" s="99">
        <v>3</v>
      </c>
      <c r="H69" s="73">
        <v>2</v>
      </c>
      <c r="I69" s="73">
        <v>3.5</v>
      </c>
      <c r="J69" s="73"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48" t="s">
        <v>195</v>
      </c>
      <c r="C70" s="149">
        <v>24110405</v>
      </c>
      <c r="D70" s="109" t="s">
        <v>324</v>
      </c>
      <c r="E70" s="163">
        <v>9</v>
      </c>
      <c r="F70" s="99">
        <v>1.5</v>
      </c>
      <c r="G70" s="99">
        <v>2</v>
      </c>
      <c r="H70" s="73">
        <v>2</v>
      </c>
      <c r="I70" s="73">
        <v>3.5</v>
      </c>
      <c r="J70" s="73"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48" t="s">
        <v>196</v>
      </c>
      <c r="C71" s="149">
        <v>24110406</v>
      </c>
      <c r="D71" s="109" t="s">
        <v>324</v>
      </c>
      <c r="E71" s="163">
        <v>10</v>
      </c>
      <c r="F71" s="99">
        <v>1.5</v>
      </c>
      <c r="G71" s="99">
        <v>3</v>
      </c>
      <c r="H71" s="73">
        <v>2</v>
      </c>
      <c r="I71" s="73">
        <v>3.5</v>
      </c>
      <c r="J71" s="73"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48" t="s">
        <v>197</v>
      </c>
      <c r="C72" s="149">
        <v>24110407</v>
      </c>
      <c r="D72" s="109" t="s">
        <v>324</v>
      </c>
      <c r="E72" s="163">
        <v>10</v>
      </c>
      <c r="F72" s="99">
        <v>1.5</v>
      </c>
      <c r="G72" s="99">
        <v>3</v>
      </c>
      <c r="H72" s="73">
        <v>2</v>
      </c>
      <c r="I72" s="73">
        <v>3.5</v>
      </c>
      <c r="J72" s="73">
        <v>0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48" t="s">
        <v>198</v>
      </c>
      <c r="C73" s="149">
        <v>24110408</v>
      </c>
      <c r="D73" s="109" t="s">
        <v>324</v>
      </c>
      <c r="E73" s="163">
        <v>10</v>
      </c>
      <c r="F73" s="99">
        <v>1.5</v>
      </c>
      <c r="G73" s="99">
        <v>3</v>
      </c>
      <c r="H73" s="73">
        <v>2</v>
      </c>
      <c r="I73" s="73">
        <v>3.5</v>
      </c>
      <c r="J73" s="73"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48" t="s">
        <v>199</v>
      </c>
      <c r="C74" s="149">
        <v>24110409</v>
      </c>
      <c r="D74" s="109" t="s">
        <v>324</v>
      </c>
      <c r="E74" s="163">
        <v>9</v>
      </c>
      <c r="F74" s="99">
        <v>1.5</v>
      </c>
      <c r="G74" s="99">
        <v>2</v>
      </c>
      <c r="H74" s="73">
        <v>2</v>
      </c>
      <c r="I74" s="73">
        <v>3.5</v>
      </c>
      <c r="J74" s="73"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48" t="s">
        <v>200</v>
      </c>
      <c r="C75" s="149">
        <v>24110411</v>
      </c>
      <c r="D75" s="109" t="s">
        <v>324</v>
      </c>
      <c r="E75" s="163">
        <v>10</v>
      </c>
      <c r="F75" s="99">
        <v>1.5</v>
      </c>
      <c r="G75" s="99">
        <v>3</v>
      </c>
      <c r="H75" s="73">
        <v>2</v>
      </c>
      <c r="I75" s="73">
        <v>3.5</v>
      </c>
      <c r="J75" s="73"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48" t="s">
        <v>201</v>
      </c>
      <c r="C76" s="149">
        <v>24110412</v>
      </c>
      <c r="D76" s="109" t="s">
        <v>324</v>
      </c>
      <c r="E76" s="163">
        <v>6</v>
      </c>
      <c r="F76" s="99">
        <v>1.5</v>
      </c>
      <c r="G76" s="99">
        <v>1</v>
      </c>
      <c r="H76" s="73">
        <v>0</v>
      </c>
      <c r="I76" s="73">
        <v>3.5</v>
      </c>
      <c r="J76" s="73">
        <v>0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48" t="s">
        <v>202</v>
      </c>
      <c r="C77" s="149">
        <v>24110413</v>
      </c>
      <c r="D77" s="109" t="s">
        <v>324</v>
      </c>
      <c r="E77" s="163">
        <v>0</v>
      </c>
      <c r="F77" s="99">
        <v>0</v>
      </c>
      <c r="G77" s="99">
        <v>0</v>
      </c>
      <c r="H77" s="73">
        <v>0</v>
      </c>
      <c r="I77" s="73">
        <v>0</v>
      </c>
      <c r="J77" s="73">
        <v>0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48" t="s">
        <v>203</v>
      </c>
      <c r="C78" s="149">
        <v>24110414</v>
      </c>
      <c r="D78" s="109" t="s">
        <v>324</v>
      </c>
      <c r="E78" s="163">
        <v>10</v>
      </c>
      <c r="F78" s="99">
        <v>1.5</v>
      </c>
      <c r="G78" s="99">
        <v>3</v>
      </c>
      <c r="H78" s="73">
        <v>2</v>
      </c>
      <c r="I78" s="73">
        <v>3.5</v>
      </c>
      <c r="J78" s="73">
        <v>0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48" t="s">
        <v>204</v>
      </c>
      <c r="C79" s="149">
        <v>24110415</v>
      </c>
      <c r="D79" s="109" t="s">
        <v>324</v>
      </c>
      <c r="E79" s="163">
        <v>10</v>
      </c>
      <c r="F79" s="99">
        <v>1.5</v>
      </c>
      <c r="G79" s="99">
        <v>3</v>
      </c>
      <c r="H79" s="73">
        <v>2</v>
      </c>
      <c r="I79" s="73">
        <v>3.5</v>
      </c>
      <c r="J79" s="73">
        <v>0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48" t="s">
        <v>205</v>
      </c>
      <c r="C80" s="149">
        <v>24110416</v>
      </c>
      <c r="D80" s="109" t="s">
        <v>324</v>
      </c>
      <c r="E80" s="163">
        <v>10</v>
      </c>
      <c r="F80" s="99">
        <v>1.5</v>
      </c>
      <c r="G80" s="99">
        <v>3</v>
      </c>
      <c r="H80" s="73">
        <v>2</v>
      </c>
      <c r="I80" s="73">
        <v>3.5</v>
      </c>
      <c r="J80" s="73">
        <v>0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148" t="s">
        <v>206</v>
      </c>
      <c r="C81" s="149">
        <v>24110417</v>
      </c>
      <c r="D81" s="109" t="s">
        <v>324</v>
      </c>
      <c r="E81" s="163">
        <v>10</v>
      </c>
      <c r="F81" s="99">
        <v>1.5</v>
      </c>
      <c r="G81" s="99">
        <v>3</v>
      </c>
      <c r="H81" s="73">
        <v>2</v>
      </c>
      <c r="I81" s="73">
        <v>3.5</v>
      </c>
      <c r="J81" s="73">
        <v>0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148" t="s">
        <v>207</v>
      </c>
      <c r="C82" s="149">
        <v>24110982</v>
      </c>
      <c r="D82" s="109" t="s">
        <v>324</v>
      </c>
      <c r="E82" s="163">
        <v>10</v>
      </c>
      <c r="F82" s="99">
        <v>1.5</v>
      </c>
      <c r="G82" s="99">
        <v>3</v>
      </c>
      <c r="H82" s="73">
        <v>2</v>
      </c>
      <c r="I82" s="73">
        <v>3.5</v>
      </c>
      <c r="J82" s="73">
        <v>0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148" t="s">
        <v>208</v>
      </c>
      <c r="C83" s="149">
        <v>24110808</v>
      </c>
      <c r="D83" s="109" t="s">
        <v>324</v>
      </c>
      <c r="E83" s="163">
        <v>10</v>
      </c>
      <c r="F83" s="99">
        <v>1.5</v>
      </c>
      <c r="G83" s="99">
        <v>3</v>
      </c>
      <c r="H83" s="73">
        <v>2</v>
      </c>
      <c r="I83" s="73">
        <v>3.5</v>
      </c>
      <c r="J83" s="73">
        <v>0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148" t="s">
        <v>209</v>
      </c>
      <c r="C84" s="149">
        <v>24111196</v>
      </c>
      <c r="D84" s="109" t="s">
        <v>324</v>
      </c>
      <c r="E84" s="163">
        <v>10</v>
      </c>
      <c r="F84" s="99">
        <v>1.5</v>
      </c>
      <c r="G84" s="99">
        <v>3</v>
      </c>
      <c r="H84" s="73">
        <v>2</v>
      </c>
      <c r="I84" s="73">
        <v>3.5</v>
      </c>
      <c r="J84" s="73">
        <v>0</v>
      </c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148" t="s">
        <v>210</v>
      </c>
      <c r="C85" s="149">
        <v>24110575</v>
      </c>
      <c r="D85" s="109" t="s">
        <v>324</v>
      </c>
      <c r="E85" s="163">
        <v>6</v>
      </c>
      <c r="F85" s="99">
        <v>1.5</v>
      </c>
      <c r="G85" s="99">
        <v>0</v>
      </c>
      <c r="H85" s="73">
        <v>1</v>
      </c>
      <c r="I85" s="73">
        <v>3.5</v>
      </c>
      <c r="J85" s="73">
        <v>0</v>
      </c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148" t="s">
        <v>211</v>
      </c>
      <c r="C86" s="149">
        <v>24110259</v>
      </c>
      <c r="D86" s="109" t="s">
        <v>324</v>
      </c>
      <c r="E86" s="163">
        <v>10</v>
      </c>
      <c r="F86" s="99">
        <v>1.5</v>
      </c>
      <c r="G86" s="99">
        <v>3</v>
      </c>
      <c r="H86" s="73">
        <v>2</v>
      </c>
      <c r="I86" s="73">
        <v>3.5</v>
      </c>
      <c r="J86" s="73">
        <v>0</v>
      </c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148" t="s">
        <v>212</v>
      </c>
      <c r="C87" s="149">
        <v>24110618</v>
      </c>
      <c r="D87" s="109" t="s">
        <v>324</v>
      </c>
      <c r="E87" s="163">
        <v>10</v>
      </c>
      <c r="F87" s="99">
        <v>1.5</v>
      </c>
      <c r="G87" s="99">
        <v>3</v>
      </c>
      <c r="H87" s="73">
        <v>2</v>
      </c>
      <c r="I87" s="73">
        <v>3.5</v>
      </c>
      <c r="J87" s="73">
        <v>0</v>
      </c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148" t="s">
        <v>213</v>
      </c>
      <c r="C88" s="149">
        <v>25120038</v>
      </c>
      <c r="D88" s="109" t="s">
        <v>324</v>
      </c>
      <c r="E88" s="163">
        <v>10</v>
      </c>
      <c r="F88" s="99">
        <v>1.5</v>
      </c>
      <c r="G88" s="99">
        <v>3</v>
      </c>
      <c r="H88" s="73">
        <v>2</v>
      </c>
      <c r="I88" s="73">
        <v>3.5</v>
      </c>
      <c r="J88" s="73">
        <v>0</v>
      </c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148" t="s">
        <v>214</v>
      </c>
      <c r="C89" s="149">
        <v>25120039</v>
      </c>
      <c r="D89" s="109" t="s">
        <v>324</v>
      </c>
      <c r="E89" s="163">
        <v>9</v>
      </c>
      <c r="F89" s="99">
        <v>1.5</v>
      </c>
      <c r="G89" s="99">
        <v>3</v>
      </c>
      <c r="H89" s="73">
        <v>1</v>
      </c>
      <c r="I89" s="73">
        <v>3.5</v>
      </c>
      <c r="J89" s="73">
        <v>0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148" t="s">
        <v>215</v>
      </c>
      <c r="C90" s="149">
        <v>25120040</v>
      </c>
      <c r="D90" s="109" t="s">
        <v>324</v>
      </c>
      <c r="E90" s="164">
        <v>9</v>
      </c>
      <c r="F90" s="99">
        <v>1.5</v>
      </c>
      <c r="G90" s="99">
        <v>3</v>
      </c>
      <c r="H90" s="73">
        <v>1</v>
      </c>
      <c r="I90" s="73">
        <v>3.5</v>
      </c>
      <c r="J90" s="73">
        <v>0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148" t="s">
        <v>216</v>
      </c>
      <c r="C91" s="149">
        <v>25120041</v>
      </c>
      <c r="D91" s="109" t="s">
        <v>324</v>
      </c>
      <c r="E91" s="164">
        <v>9</v>
      </c>
      <c r="F91" s="99">
        <v>1.5</v>
      </c>
      <c r="G91" s="99">
        <v>3</v>
      </c>
      <c r="H91" s="73">
        <v>1</v>
      </c>
      <c r="I91" s="73">
        <v>3.5</v>
      </c>
      <c r="J91" s="73">
        <v>0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148" t="s">
        <v>217</v>
      </c>
      <c r="C92" s="149">
        <v>25120042</v>
      </c>
      <c r="D92" s="109" t="s">
        <v>324</v>
      </c>
      <c r="E92" s="164">
        <v>10</v>
      </c>
      <c r="F92" s="99">
        <v>1.5</v>
      </c>
      <c r="G92" s="99">
        <v>3</v>
      </c>
      <c r="H92" s="73">
        <v>2</v>
      </c>
      <c r="I92" s="73">
        <v>3.5</v>
      </c>
      <c r="J92" s="73">
        <v>0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148" t="s">
        <v>218</v>
      </c>
      <c r="C93" s="149">
        <v>25120043</v>
      </c>
      <c r="D93" s="109" t="s">
        <v>324</v>
      </c>
      <c r="E93" s="164">
        <v>9</v>
      </c>
      <c r="F93" s="99">
        <v>1.5</v>
      </c>
      <c r="G93" s="99">
        <v>2</v>
      </c>
      <c r="H93" s="73">
        <v>2</v>
      </c>
      <c r="I93" s="73">
        <v>3.5</v>
      </c>
      <c r="J93" s="73">
        <v>0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148" t="s">
        <v>154</v>
      </c>
      <c r="C94" s="149">
        <v>25120044</v>
      </c>
      <c r="D94" s="109" t="s">
        <v>324</v>
      </c>
      <c r="E94" s="164">
        <v>10</v>
      </c>
      <c r="F94" s="99">
        <v>1.5</v>
      </c>
      <c r="G94" s="99">
        <v>3</v>
      </c>
      <c r="H94" s="73">
        <v>2</v>
      </c>
      <c r="I94" s="73">
        <v>3.5</v>
      </c>
      <c r="J94" s="73">
        <v>0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52" t="s">
        <v>108</v>
      </c>
      <c r="C95" s="53">
        <v>24120036</v>
      </c>
      <c r="D95" s="109" t="s">
        <v>324</v>
      </c>
      <c r="E95" s="164">
        <v>10</v>
      </c>
      <c r="F95" s="99">
        <v>1.5</v>
      </c>
      <c r="G95" s="99">
        <v>3</v>
      </c>
      <c r="H95" s="73">
        <v>2</v>
      </c>
      <c r="I95" s="73">
        <v>3.5</v>
      </c>
      <c r="J95" s="73">
        <v>0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2">
        <v>87</v>
      </c>
      <c r="B96" s="156"/>
      <c r="C96" s="157"/>
      <c r="D96" s="109"/>
      <c r="E96" s="164"/>
      <c r="F96" s="73"/>
      <c r="G96" s="73"/>
      <c r="H96" s="73"/>
      <c r="I96" s="73"/>
      <c r="J96" s="73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2">
        <v>88</v>
      </c>
      <c r="B97" s="156"/>
      <c r="C97" s="157"/>
      <c r="D97" s="109"/>
      <c r="E97" s="164"/>
      <c r="F97" s="73"/>
      <c r="G97" s="73"/>
      <c r="H97" s="73"/>
      <c r="I97" s="73"/>
      <c r="J97" s="73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2">
        <v>89</v>
      </c>
      <c r="B98" s="156"/>
      <c r="C98" s="157"/>
      <c r="D98" s="109"/>
      <c r="E98" s="164"/>
      <c r="F98" s="73"/>
      <c r="G98" s="73"/>
      <c r="H98" s="73"/>
      <c r="I98" s="73"/>
      <c r="J98" s="73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8" customHeight="1">
      <c r="A99" s="122">
        <v>90</v>
      </c>
      <c r="B99" s="158"/>
      <c r="C99" s="122"/>
      <c r="D99" s="109"/>
      <c r="E99" s="164"/>
      <c r="F99" s="73"/>
      <c r="G99" s="73"/>
      <c r="H99" s="73"/>
      <c r="I99" s="73"/>
      <c r="J99" s="73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8" customHeight="1">
      <c r="A100" s="124"/>
      <c r="B100" s="165"/>
      <c r="C100" s="166"/>
      <c r="D100" s="166"/>
      <c r="E100" s="167"/>
      <c r="F100" s="129">
        <f>COUNTIF(F10:F99,"&gt;=01")</f>
        <v>85</v>
      </c>
      <c r="G100" s="129">
        <f>COUNTIF(G10:G99,"&gt;=3")</f>
        <v>75</v>
      </c>
      <c r="H100" s="129">
        <f>COUNTIF(H10:H99,"&gt;=1")</f>
        <v>82</v>
      </c>
      <c r="I100" s="129">
        <f t="shared" ref="I100:J100" si="0">COUNTIF(I10:I95,"&gt;=0.5")</f>
        <v>85</v>
      </c>
      <c r="J100" s="129">
        <f t="shared" si="0"/>
        <v>0</v>
      </c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8" customHeight="1">
      <c r="A101" s="124"/>
      <c r="B101" s="118" t="s">
        <v>114</v>
      </c>
      <c r="C101" s="166"/>
      <c r="D101" s="166"/>
      <c r="E101" s="167"/>
      <c r="F101" s="129">
        <f t="shared" ref="F101:H101" si="1">(F100/90)*100</f>
        <v>94.444444444444443</v>
      </c>
      <c r="G101" s="129">
        <f t="shared" si="1"/>
        <v>83.333333333333343</v>
      </c>
      <c r="H101" s="129">
        <f t="shared" si="1"/>
        <v>91.111111111111114</v>
      </c>
      <c r="I101" s="129">
        <f t="shared" ref="I101:J101" si="2">(I100/86)*100</f>
        <v>98.837209302325576</v>
      </c>
      <c r="J101" s="129">
        <f t="shared" si="2"/>
        <v>0</v>
      </c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8" customHeight="1">
      <c r="A102" s="124"/>
      <c r="B102" s="165" t="s">
        <v>115</v>
      </c>
      <c r="C102" s="166"/>
      <c r="D102" s="166"/>
      <c r="E102" s="167"/>
      <c r="F102" s="129">
        <v>3</v>
      </c>
      <c r="G102" s="129">
        <v>3</v>
      </c>
      <c r="H102" s="129">
        <v>3</v>
      </c>
      <c r="I102" s="129">
        <v>0</v>
      </c>
      <c r="J102" s="129">
        <v>0</v>
      </c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9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9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9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9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9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9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9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9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9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9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9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9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9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9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9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9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9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9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9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9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9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9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9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9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9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9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9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9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9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9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9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9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9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9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9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9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9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9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9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9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9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9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9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9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9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9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9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9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9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9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9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9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9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9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9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9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9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9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9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9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9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9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9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9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9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9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9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9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9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9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9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9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9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9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9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9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9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9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9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9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9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9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9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9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9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9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9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9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9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9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9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9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9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9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9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9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9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9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9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9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9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9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9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9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9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9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9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9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9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9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9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9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9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9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9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9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9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9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9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9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9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9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9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9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9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9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9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9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9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9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9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9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9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9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9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9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9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9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9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9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9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9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9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9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9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9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9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9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9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9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9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9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9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9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9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9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9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9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9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9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9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9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9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9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9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9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9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9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9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9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9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9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9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9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9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9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9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9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9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9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9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9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9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9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9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9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9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9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9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9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9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9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9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9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9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9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9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9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9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9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9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9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9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9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9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9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9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9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9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9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9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9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9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9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9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9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9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9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9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9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9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9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9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9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9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9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9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9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9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9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9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9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9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9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9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9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9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9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9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9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9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9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9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9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9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9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9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9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9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9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9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9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9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9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9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9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9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9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9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9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9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9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9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9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9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9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9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9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9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9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9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9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9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9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9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9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9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9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9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9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9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9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9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9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9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9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9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9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9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9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9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9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9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9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9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9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9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9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9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9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9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9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9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9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9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9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9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9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9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9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9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9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9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9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9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9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9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9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9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9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9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9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9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9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9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9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9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9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9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9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9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9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9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9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9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9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9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9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9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9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9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9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9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9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9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9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9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9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9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9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9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9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9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9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9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9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9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9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9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9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9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9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9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9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9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9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9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9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9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9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9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9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9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9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9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9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9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9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9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9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9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9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9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9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9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9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9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9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9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9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9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9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9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9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9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9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9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9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9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9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9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9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9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9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9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9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9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9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9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9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9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9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9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9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9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9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9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9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9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9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9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9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9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9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9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9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9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9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9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9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9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9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9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9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9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9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9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9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9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9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9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9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9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9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9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9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9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9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9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9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9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9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9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9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9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9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9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9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9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9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9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9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9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9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9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9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9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9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9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9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9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9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9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9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9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9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9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9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9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9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9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9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9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9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9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9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9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9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9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9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9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9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9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9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9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9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9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9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9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9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9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9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9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9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9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9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9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9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9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9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9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9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9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9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9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9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9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9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9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9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9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9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9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9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9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9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9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9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9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9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9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9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9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9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9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9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9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9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9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9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9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9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9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9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9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9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9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9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9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9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9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9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9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9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9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9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9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9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9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9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9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9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9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9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9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9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9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9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9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9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9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9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9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9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9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9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9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9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9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9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9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9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9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9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9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9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9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9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9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9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9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9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9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9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9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9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9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9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9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9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9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9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9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9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9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9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9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9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9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9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9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9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9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9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9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9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9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9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9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9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9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9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9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9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9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9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9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9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9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9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9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9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9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9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9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9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9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9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9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9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9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9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9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9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9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9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9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9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9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9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9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9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9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9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9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9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9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9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9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9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9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9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9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9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9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9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9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9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9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9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9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9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9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9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9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9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9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9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9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9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9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9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9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9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9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9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9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9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9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9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9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9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9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9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9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9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9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9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9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9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9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9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9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9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9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9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9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9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9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9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9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9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9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9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9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9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9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9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9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9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9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9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9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9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9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9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9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9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9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9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9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9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9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9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9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9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9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9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9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9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9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9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9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9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9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9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9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9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9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9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9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9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9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9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9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9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9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9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9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9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9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9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9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9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9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9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9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9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9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9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9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9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9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9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9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9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9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9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9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9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9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9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9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9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9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9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9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9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9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9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9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9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9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9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9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9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9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9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9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9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9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9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9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9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9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9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9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9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9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9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9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9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9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9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9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9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9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9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9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9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9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9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9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9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9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9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9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9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9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9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9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9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9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9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9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9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9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9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9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9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9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9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9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9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9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9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9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9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9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9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9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9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9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9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9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9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9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9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9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9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9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9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9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9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9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9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9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9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9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9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9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9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9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9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9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9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9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9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9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9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9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9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9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9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9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9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9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9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9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9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9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9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9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9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9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9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9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9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0.15972222222222199" right="0.120138888888889" top="0.32986111111111099" bottom="0.3" header="0" footer="0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7.44140625" customWidth="1"/>
    <col min="5" max="5" width="12.77734375" customWidth="1"/>
    <col min="6" max="6" width="8.44140625" customWidth="1"/>
    <col min="7" max="9" width="9.109375" customWidth="1"/>
    <col min="10" max="10" width="11.6640625" customWidth="1"/>
    <col min="11" max="26" width="7.6640625" customWidth="1"/>
  </cols>
  <sheetData>
    <row r="1" spans="1:26" ht="9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9.75" customHeight="1">
      <c r="A2" s="221" t="s">
        <v>0</v>
      </c>
      <c r="B2" s="196"/>
      <c r="C2" s="88"/>
      <c r="D2" s="88"/>
      <c r="E2" s="130" t="s">
        <v>1</v>
      </c>
      <c r="F2" s="220" t="s">
        <v>2</v>
      </c>
      <c r="G2" s="195"/>
      <c r="H2" s="195"/>
      <c r="I2" s="127"/>
      <c r="J2" s="127"/>
      <c r="K2" s="127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9.75" customHeight="1">
      <c r="A3" s="221" t="s">
        <v>3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9.75" customHeight="1">
      <c r="A4" s="221" t="s">
        <v>321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9.75" customHeight="1">
      <c r="A5" s="221" t="s">
        <v>316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9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322</v>
      </c>
      <c r="G7" s="195"/>
      <c r="H7" s="195"/>
      <c r="I7" s="195"/>
      <c r="J7" s="196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9.75" customHeight="1">
      <c r="A9" s="200"/>
      <c r="B9" s="200"/>
      <c r="C9" s="200"/>
      <c r="D9" s="200"/>
      <c r="E9" s="199"/>
      <c r="F9" s="99">
        <v>1</v>
      </c>
      <c r="G9" s="99">
        <v>1</v>
      </c>
      <c r="H9" s="99">
        <v>1</v>
      </c>
      <c r="I9" s="99">
        <v>1</v>
      </c>
      <c r="J9" s="99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9.75" customHeight="1">
      <c r="A10" s="122">
        <v>1</v>
      </c>
      <c r="B10" s="148" t="s">
        <v>134</v>
      </c>
      <c r="C10" s="149">
        <v>24110340</v>
      </c>
      <c r="D10" s="109" t="s">
        <v>324</v>
      </c>
      <c r="E10" s="83">
        <v>5</v>
      </c>
      <c r="F10" s="132">
        <v>1</v>
      </c>
      <c r="G10" s="132">
        <v>1</v>
      </c>
      <c r="H10" s="132">
        <v>1</v>
      </c>
      <c r="I10" s="132">
        <v>1</v>
      </c>
      <c r="J10" s="132">
        <v>1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9.75" customHeight="1">
      <c r="A11" s="122">
        <v>2</v>
      </c>
      <c r="B11" s="148" t="s">
        <v>136</v>
      </c>
      <c r="C11" s="149">
        <v>24110341</v>
      </c>
      <c r="D11" s="109" t="s">
        <v>324</v>
      </c>
      <c r="E11" s="83">
        <v>4</v>
      </c>
      <c r="F11" s="132">
        <v>1</v>
      </c>
      <c r="G11" s="132">
        <v>0</v>
      </c>
      <c r="H11" s="132">
        <v>1</v>
      </c>
      <c r="I11" s="132">
        <v>1</v>
      </c>
      <c r="J11" s="132">
        <v>1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9.75" customHeight="1">
      <c r="A12" s="122">
        <v>3</v>
      </c>
      <c r="B12" s="148" t="s">
        <v>137</v>
      </c>
      <c r="C12" s="149">
        <v>24110342</v>
      </c>
      <c r="D12" s="109" t="s">
        <v>324</v>
      </c>
      <c r="E12" s="83">
        <v>5</v>
      </c>
      <c r="F12" s="132">
        <v>1</v>
      </c>
      <c r="G12" s="132">
        <v>1</v>
      </c>
      <c r="H12" s="132">
        <v>1</v>
      </c>
      <c r="I12" s="132">
        <v>1</v>
      </c>
      <c r="J12" s="132">
        <v>1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9.75" customHeight="1">
      <c r="A13" s="122">
        <v>4</v>
      </c>
      <c r="B13" s="148" t="s">
        <v>138</v>
      </c>
      <c r="C13" s="149">
        <v>24110343</v>
      </c>
      <c r="D13" s="109" t="s">
        <v>324</v>
      </c>
      <c r="E13" s="83">
        <v>4</v>
      </c>
      <c r="F13" s="132">
        <v>1</v>
      </c>
      <c r="G13" s="132">
        <v>0</v>
      </c>
      <c r="H13" s="132">
        <v>1</v>
      </c>
      <c r="I13" s="132">
        <v>1</v>
      </c>
      <c r="J13" s="132">
        <v>1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9.75" customHeight="1">
      <c r="A14" s="122">
        <v>5</v>
      </c>
      <c r="B14" s="148" t="s">
        <v>139</v>
      </c>
      <c r="C14" s="149">
        <v>24110344</v>
      </c>
      <c r="D14" s="109" t="s">
        <v>324</v>
      </c>
      <c r="E14" s="83">
        <v>5</v>
      </c>
      <c r="F14" s="132">
        <v>1</v>
      </c>
      <c r="G14" s="132">
        <v>1</v>
      </c>
      <c r="H14" s="132">
        <v>1</v>
      </c>
      <c r="I14" s="132">
        <v>1</v>
      </c>
      <c r="J14" s="132">
        <v>1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9.75" customHeight="1">
      <c r="A15" s="122">
        <v>6</v>
      </c>
      <c r="B15" s="148" t="s">
        <v>140</v>
      </c>
      <c r="C15" s="149">
        <v>24110346</v>
      </c>
      <c r="D15" s="109" t="s">
        <v>324</v>
      </c>
      <c r="E15" s="83">
        <v>5</v>
      </c>
      <c r="F15" s="132">
        <v>1</v>
      </c>
      <c r="G15" s="132">
        <v>1</v>
      </c>
      <c r="H15" s="132">
        <v>1</v>
      </c>
      <c r="I15" s="132">
        <v>1</v>
      </c>
      <c r="J15" s="132">
        <v>1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9.75" customHeight="1">
      <c r="A16" s="122">
        <v>7</v>
      </c>
      <c r="B16" s="148" t="s">
        <v>141</v>
      </c>
      <c r="C16" s="149">
        <v>24110347</v>
      </c>
      <c r="D16" s="109" t="s">
        <v>324</v>
      </c>
      <c r="E16" s="83">
        <v>5</v>
      </c>
      <c r="F16" s="132">
        <v>1</v>
      </c>
      <c r="G16" s="132">
        <v>1</v>
      </c>
      <c r="H16" s="132">
        <v>1</v>
      </c>
      <c r="I16" s="132">
        <v>1</v>
      </c>
      <c r="J16" s="132">
        <v>1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9.75" customHeight="1">
      <c r="A17" s="122">
        <v>8</v>
      </c>
      <c r="B17" s="148" t="s">
        <v>142</v>
      </c>
      <c r="C17" s="149">
        <v>24110348</v>
      </c>
      <c r="D17" s="109" t="s">
        <v>324</v>
      </c>
      <c r="E17" s="83">
        <v>4</v>
      </c>
      <c r="F17" s="132">
        <v>1</v>
      </c>
      <c r="G17" s="132">
        <v>0</v>
      </c>
      <c r="H17" s="132">
        <v>1</v>
      </c>
      <c r="I17" s="132">
        <v>1</v>
      </c>
      <c r="J17" s="132">
        <v>1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9.75" customHeight="1">
      <c r="A18" s="122">
        <v>9</v>
      </c>
      <c r="B18" s="148" t="s">
        <v>143</v>
      </c>
      <c r="C18" s="149">
        <v>24110350</v>
      </c>
      <c r="D18" s="109" t="s">
        <v>324</v>
      </c>
      <c r="E18" s="83">
        <v>4</v>
      </c>
      <c r="F18" s="132">
        <v>1</v>
      </c>
      <c r="G18" s="132">
        <v>0</v>
      </c>
      <c r="H18" s="132">
        <v>1</v>
      </c>
      <c r="I18" s="132">
        <v>1</v>
      </c>
      <c r="J18" s="132">
        <v>1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9.75" customHeight="1">
      <c r="A19" s="122">
        <v>10</v>
      </c>
      <c r="B19" s="148" t="s">
        <v>144</v>
      </c>
      <c r="C19" s="149">
        <v>24110351</v>
      </c>
      <c r="D19" s="109" t="s">
        <v>324</v>
      </c>
      <c r="E19" s="83">
        <v>5</v>
      </c>
      <c r="F19" s="132">
        <v>1</v>
      </c>
      <c r="G19" s="132">
        <v>1</v>
      </c>
      <c r="H19" s="132">
        <v>1</v>
      </c>
      <c r="I19" s="132">
        <v>1</v>
      </c>
      <c r="J19" s="132">
        <v>1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9.75" customHeight="1">
      <c r="A20" s="122">
        <v>11</v>
      </c>
      <c r="B20" s="148" t="s">
        <v>145</v>
      </c>
      <c r="C20" s="149">
        <v>24110352</v>
      </c>
      <c r="D20" s="109" t="s">
        <v>324</v>
      </c>
      <c r="E20" s="83">
        <v>5</v>
      </c>
      <c r="F20" s="132">
        <v>1</v>
      </c>
      <c r="G20" s="132">
        <v>1</v>
      </c>
      <c r="H20" s="132">
        <v>1</v>
      </c>
      <c r="I20" s="132">
        <v>1</v>
      </c>
      <c r="J20" s="132">
        <v>1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9.75" customHeight="1">
      <c r="A21" s="122">
        <v>12</v>
      </c>
      <c r="B21" s="148" t="s">
        <v>146</v>
      </c>
      <c r="C21" s="149">
        <v>24110353</v>
      </c>
      <c r="D21" s="109" t="s">
        <v>324</v>
      </c>
      <c r="E21" s="83">
        <v>4</v>
      </c>
      <c r="F21" s="132">
        <v>1</v>
      </c>
      <c r="G21" s="132">
        <v>0</v>
      </c>
      <c r="H21" s="132">
        <v>1</v>
      </c>
      <c r="I21" s="132">
        <v>1</v>
      </c>
      <c r="J21" s="132">
        <v>1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9.75" customHeight="1">
      <c r="A22" s="122">
        <v>13</v>
      </c>
      <c r="B22" s="148" t="s">
        <v>147</v>
      </c>
      <c r="C22" s="149">
        <v>24110354</v>
      </c>
      <c r="D22" s="109" t="s">
        <v>324</v>
      </c>
      <c r="E22" s="83">
        <v>5</v>
      </c>
      <c r="F22" s="132">
        <v>1</v>
      </c>
      <c r="G22" s="132">
        <v>1</v>
      </c>
      <c r="H22" s="132">
        <v>1</v>
      </c>
      <c r="I22" s="132">
        <v>1</v>
      </c>
      <c r="J22" s="132">
        <v>1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9.75" customHeight="1">
      <c r="A23" s="122">
        <v>14</v>
      </c>
      <c r="B23" s="148" t="s">
        <v>148</v>
      </c>
      <c r="C23" s="149">
        <v>24110356</v>
      </c>
      <c r="D23" s="109" t="s">
        <v>324</v>
      </c>
      <c r="E23" s="83">
        <v>5</v>
      </c>
      <c r="F23" s="132">
        <v>1</v>
      </c>
      <c r="G23" s="132">
        <v>1</v>
      </c>
      <c r="H23" s="132">
        <v>1</v>
      </c>
      <c r="I23" s="132">
        <v>1</v>
      </c>
      <c r="J23" s="132">
        <v>1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9.75" customHeight="1">
      <c r="A24" s="122">
        <v>15</v>
      </c>
      <c r="B24" s="148" t="s">
        <v>149</v>
      </c>
      <c r="C24" s="149">
        <v>24110357</v>
      </c>
      <c r="D24" s="109" t="s">
        <v>324</v>
      </c>
      <c r="E24" s="83">
        <v>5</v>
      </c>
      <c r="F24" s="132">
        <v>1</v>
      </c>
      <c r="G24" s="132">
        <v>1</v>
      </c>
      <c r="H24" s="132">
        <v>1</v>
      </c>
      <c r="I24" s="132">
        <v>1</v>
      </c>
      <c r="J24" s="132">
        <v>1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9.75" customHeight="1">
      <c r="A25" s="122">
        <v>16</v>
      </c>
      <c r="B25" s="148" t="s">
        <v>150</v>
      </c>
      <c r="C25" s="149">
        <v>24110358</v>
      </c>
      <c r="D25" s="109" t="s">
        <v>324</v>
      </c>
      <c r="E25" s="83">
        <v>5</v>
      </c>
      <c r="F25" s="132">
        <v>1</v>
      </c>
      <c r="G25" s="132">
        <v>1</v>
      </c>
      <c r="H25" s="132">
        <v>1</v>
      </c>
      <c r="I25" s="132">
        <v>1</v>
      </c>
      <c r="J25" s="132">
        <v>1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9.75" customHeight="1">
      <c r="A26" s="122">
        <v>17</v>
      </c>
      <c r="B26" s="148" t="s">
        <v>151</v>
      </c>
      <c r="C26" s="149">
        <v>24110359</v>
      </c>
      <c r="D26" s="109" t="s">
        <v>324</v>
      </c>
      <c r="E26" s="83">
        <v>5</v>
      </c>
      <c r="F26" s="132">
        <v>1</v>
      </c>
      <c r="G26" s="132">
        <v>1</v>
      </c>
      <c r="H26" s="132">
        <v>1</v>
      </c>
      <c r="I26" s="132">
        <v>1</v>
      </c>
      <c r="J26" s="132">
        <v>1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9.75" customHeight="1">
      <c r="A27" s="122">
        <v>18</v>
      </c>
      <c r="B27" s="148" t="s">
        <v>152</v>
      </c>
      <c r="C27" s="149">
        <v>24110360</v>
      </c>
      <c r="D27" s="109" t="s">
        <v>324</v>
      </c>
      <c r="E27" s="83">
        <v>5</v>
      </c>
      <c r="F27" s="132">
        <v>1</v>
      </c>
      <c r="G27" s="132">
        <v>1</v>
      </c>
      <c r="H27" s="132">
        <v>1</v>
      </c>
      <c r="I27" s="132">
        <v>1</v>
      </c>
      <c r="J27" s="132">
        <v>1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9.75" customHeight="1">
      <c r="A28" s="122">
        <v>19</v>
      </c>
      <c r="B28" s="148" t="s">
        <v>153</v>
      </c>
      <c r="C28" s="149">
        <v>24110361</v>
      </c>
      <c r="D28" s="109" t="s">
        <v>324</v>
      </c>
      <c r="E28" s="83">
        <v>5</v>
      </c>
      <c r="F28" s="132">
        <v>1</v>
      </c>
      <c r="G28" s="132">
        <v>1</v>
      </c>
      <c r="H28" s="132">
        <v>1</v>
      </c>
      <c r="I28" s="132">
        <v>1</v>
      </c>
      <c r="J28" s="132">
        <v>1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9.75" customHeight="1">
      <c r="A29" s="122">
        <v>20</v>
      </c>
      <c r="B29" s="148" t="s">
        <v>154</v>
      </c>
      <c r="C29" s="149">
        <v>24110362</v>
      </c>
      <c r="D29" s="109" t="s">
        <v>324</v>
      </c>
      <c r="E29" s="168">
        <v>5</v>
      </c>
      <c r="F29" s="132">
        <v>1</v>
      </c>
      <c r="G29" s="132">
        <v>1</v>
      </c>
      <c r="H29" s="132">
        <v>1</v>
      </c>
      <c r="I29" s="132">
        <v>1</v>
      </c>
      <c r="J29" s="132">
        <v>1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9.75" customHeight="1">
      <c r="A30" s="122">
        <v>21</v>
      </c>
      <c r="B30" s="148" t="s">
        <v>155</v>
      </c>
      <c r="C30" s="149">
        <v>24110363</v>
      </c>
      <c r="D30" s="109" t="s">
        <v>324</v>
      </c>
      <c r="E30" s="168">
        <v>5</v>
      </c>
      <c r="F30" s="132">
        <v>1</v>
      </c>
      <c r="G30" s="132">
        <v>1</v>
      </c>
      <c r="H30" s="132">
        <v>1</v>
      </c>
      <c r="I30" s="132">
        <v>1</v>
      </c>
      <c r="J30" s="132">
        <v>1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9.75" customHeight="1">
      <c r="A31" s="122">
        <v>22</v>
      </c>
      <c r="B31" s="148" t="s">
        <v>156</v>
      </c>
      <c r="C31" s="149">
        <v>24110364</v>
      </c>
      <c r="D31" s="109" t="s">
        <v>324</v>
      </c>
      <c r="E31" s="168">
        <v>4</v>
      </c>
      <c r="F31" s="132">
        <v>1</v>
      </c>
      <c r="G31" s="132">
        <v>1</v>
      </c>
      <c r="H31" s="132">
        <v>0</v>
      </c>
      <c r="I31" s="132">
        <v>1</v>
      </c>
      <c r="J31" s="132">
        <v>1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9.75" customHeight="1">
      <c r="A32" s="122">
        <v>23</v>
      </c>
      <c r="B32" s="148" t="s">
        <v>157</v>
      </c>
      <c r="C32" s="149">
        <v>24110365</v>
      </c>
      <c r="D32" s="109" t="s">
        <v>324</v>
      </c>
      <c r="E32" s="168">
        <v>5</v>
      </c>
      <c r="F32" s="132">
        <v>1</v>
      </c>
      <c r="G32" s="132">
        <v>1</v>
      </c>
      <c r="H32" s="132">
        <v>1</v>
      </c>
      <c r="I32" s="132">
        <v>1</v>
      </c>
      <c r="J32" s="132">
        <v>1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9.75" customHeight="1">
      <c r="A33" s="122">
        <v>24</v>
      </c>
      <c r="B33" s="148" t="s">
        <v>158</v>
      </c>
      <c r="C33" s="149">
        <v>24110366</v>
      </c>
      <c r="D33" s="109" t="s">
        <v>324</v>
      </c>
      <c r="E33" s="83">
        <v>5</v>
      </c>
      <c r="F33" s="132">
        <v>1</v>
      </c>
      <c r="G33" s="132">
        <v>1</v>
      </c>
      <c r="H33" s="132">
        <v>1</v>
      </c>
      <c r="I33" s="132">
        <v>1</v>
      </c>
      <c r="J33" s="132">
        <v>1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9.75" customHeight="1">
      <c r="A34" s="122">
        <v>25</v>
      </c>
      <c r="B34" s="148" t="s">
        <v>159</v>
      </c>
      <c r="C34" s="149">
        <v>24110367</v>
      </c>
      <c r="D34" s="109" t="s">
        <v>324</v>
      </c>
      <c r="E34" s="83">
        <v>3</v>
      </c>
      <c r="F34" s="132">
        <v>1</v>
      </c>
      <c r="G34" s="132">
        <v>0</v>
      </c>
      <c r="H34" s="132">
        <v>0</v>
      </c>
      <c r="I34" s="132">
        <v>1</v>
      </c>
      <c r="J34" s="132">
        <v>1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9.75" customHeight="1">
      <c r="A35" s="122">
        <v>26</v>
      </c>
      <c r="B35" s="148" t="s">
        <v>160</v>
      </c>
      <c r="C35" s="149">
        <v>24110368</v>
      </c>
      <c r="D35" s="109" t="s">
        <v>324</v>
      </c>
      <c r="E35" s="83">
        <v>2</v>
      </c>
      <c r="F35" s="132">
        <v>1</v>
      </c>
      <c r="G35" s="132">
        <v>1</v>
      </c>
      <c r="H35" s="132">
        <v>0</v>
      </c>
      <c r="I35" s="132">
        <v>0</v>
      </c>
      <c r="J35" s="132">
        <v>0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9.75" customHeight="1">
      <c r="A36" s="122">
        <v>27</v>
      </c>
      <c r="B36" s="148" t="s">
        <v>161</v>
      </c>
      <c r="C36" s="149">
        <v>24110369</v>
      </c>
      <c r="D36" s="109" t="s">
        <v>324</v>
      </c>
      <c r="E36" s="83">
        <v>3</v>
      </c>
      <c r="F36" s="132">
        <v>1</v>
      </c>
      <c r="G36" s="132">
        <v>1</v>
      </c>
      <c r="H36" s="132">
        <v>0</v>
      </c>
      <c r="I36" s="132">
        <v>0</v>
      </c>
      <c r="J36" s="132">
        <v>1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9.75" customHeight="1">
      <c r="A37" s="122">
        <v>28</v>
      </c>
      <c r="B37" s="148" t="s">
        <v>162</v>
      </c>
      <c r="C37" s="149">
        <v>24110370</v>
      </c>
      <c r="D37" s="109" t="s">
        <v>324</v>
      </c>
      <c r="E37" s="83">
        <v>5</v>
      </c>
      <c r="F37" s="132">
        <v>1</v>
      </c>
      <c r="G37" s="132">
        <v>1</v>
      </c>
      <c r="H37" s="132">
        <v>1</v>
      </c>
      <c r="I37" s="132">
        <v>1</v>
      </c>
      <c r="J37" s="132">
        <v>1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9.75" customHeight="1">
      <c r="A38" s="122">
        <v>29</v>
      </c>
      <c r="B38" s="148" t="s">
        <v>163</v>
      </c>
      <c r="C38" s="149">
        <v>24110371</v>
      </c>
      <c r="D38" s="109" t="s">
        <v>324</v>
      </c>
      <c r="E38" s="83">
        <v>5</v>
      </c>
      <c r="F38" s="132">
        <v>1</v>
      </c>
      <c r="G38" s="132">
        <v>1</v>
      </c>
      <c r="H38" s="132">
        <v>1</v>
      </c>
      <c r="I38" s="132">
        <v>1</v>
      </c>
      <c r="J38" s="132">
        <v>1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9.75" customHeight="1">
      <c r="A39" s="122">
        <v>30</v>
      </c>
      <c r="B39" s="148" t="s">
        <v>164</v>
      </c>
      <c r="C39" s="149">
        <v>24110372</v>
      </c>
      <c r="D39" s="109" t="s">
        <v>324</v>
      </c>
      <c r="E39" s="83">
        <v>5</v>
      </c>
      <c r="F39" s="132">
        <v>1</v>
      </c>
      <c r="G39" s="132">
        <v>1</v>
      </c>
      <c r="H39" s="132">
        <v>1</v>
      </c>
      <c r="I39" s="132">
        <v>1</v>
      </c>
      <c r="J39" s="132">
        <v>1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9.75" customHeight="1">
      <c r="A40" s="122">
        <v>31</v>
      </c>
      <c r="B40" s="148" t="s">
        <v>165</v>
      </c>
      <c r="C40" s="149">
        <v>24110373</v>
      </c>
      <c r="D40" s="109" t="s">
        <v>324</v>
      </c>
      <c r="E40" s="83">
        <v>2</v>
      </c>
      <c r="F40" s="132">
        <v>1</v>
      </c>
      <c r="G40" s="132">
        <v>0</v>
      </c>
      <c r="H40" s="132">
        <v>0</v>
      </c>
      <c r="I40" s="132">
        <v>0</v>
      </c>
      <c r="J40" s="132">
        <v>1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9.75" customHeight="1">
      <c r="A41" s="122">
        <v>32</v>
      </c>
      <c r="B41" s="148" t="s">
        <v>166</v>
      </c>
      <c r="C41" s="149">
        <v>24110374</v>
      </c>
      <c r="D41" s="109" t="s">
        <v>324</v>
      </c>
      <c r="E41" s="83">
        <v>5</v>
      </c>
      <c r="F41" s="132">
        <v>1</v>
      </c>
      <c r="G41" s="132">
        <v>1</v>
      </c>
      <c r="H41" s="132">
        <v>1</v>
      </c>
      <c r="I41" s="132">
        <v>1</v>
      </c>
      <c r="J41" s="132">
        <v>1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9.75" customHeight="1">
      <c r="A42" s="122">
        <v>33</v>
      </c>
      <c r="B42" s="148" t="s">
        <v>167</v>
      </c>
      <c r="C42" s="149">
        <v>24110375</v>
      </c>
      <c r="D42" s="109" t="s">
        <v>324</v>
      </c>
      <c r="E42" s="83">
        <v>4</v>
      </c>
      <c r="F42" s="132">
        <v>1</v>
      </c>
      <c r="G42" s="132">
        <v>0</v>
      </c>
      <c r="H42" s="132">
        <v>1</v>
      </c>
      <c r="I42" s="132">
        <v>1</v>
      </c>
      <c r="J42" s="132">
        <v>1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9.75" customHeight="1">
      <c r="A43" s="122">
        <v>34</v>
      </c>
      <c r="B43" s="148" t="s">
        <v>168</v>
      </c>
      <c r="C43" s="149">
        <v>24110376</v>
      </c>
      <c r="D43" s="109" t="s">
        <v>324</v>
      </c>
      <c r="E43" s="168">
        <v>5</v>
      </c>
      <c r="F43" s="132">
        <v>1</v>
      </c>
      <c r="G43" s="132">
        <v>1</v>
      </c>
      <c r="H43" s="132">
        <v>1</v>
      </c>
      <c r="I43" s="132">
        <v>1</v>
      </c>
      <c r="J43" s="132">
        <v>1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9.75" customHeight="1">
      <c r="A44" s="122">
        <v>35</v>
      </c>
      <c r="B44" s="148" t="s">
        <v>169</v>
      </c>
      <c r="C44" s="149">
        <v>24110377</v>
      </c>
      <c r="D44" s="109" t="s">
        <v>324</v>
      </c>
      <c r="E44" s="83">
        <v>1</v>
      </c>
      <c r="F44" s="132">
        <v>1</v>
      </c>
      <c r="G44" s="132">
        <v>0</v>
      </c>
      <c r="H44" s="132">
        <v>0</v>
      </c>
      <c r="I44" s="132">
        <v>0</v>
      </c>
      <c r="J44" s="132">
        <v>0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9.75" customHeight="1">
      <c r="A45" s="122">
        <v>36</v>
      </c>
      <c r="B45" s="148" t="s">
        <v>170</v>
      </c>
      <c r="C45" s="149">
        <v>24110379</v>
      </c>
      <c r="D45" s="109" t="s">
        <v>324</v>
      </c>
      <c r="E45" s="83">
        <v>1</v>
      </c>
      <c r="F45" s="132">
        <v>1</v>
      </c>
      <c r="G45" s="132">
        <v>0</v>
      </c>
      <c r="H45" s="132">
        <v>0</v>
      </c>
      <c r="I45" s="132">
        <v>0</v>
      </c>
      <c r="J45" s="132">
        <v>0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9.75" customHeight="1">
      <c r="A46" s="122">
        <v>37</v>
      </c>
      <c r="B46" s="148" t="s">
        <v>171</v>
      </c>
      <c r="C46" s="149">
        <v>24110380</v>
      </c>
      <c r="D46" s="109" t="s">
        <v>324</v>
      </c>
      <c r="E46" s="83">
        <v>3</v>
      </c>
      <c r="F46" s="132">
        <v>1</v>
      </c>
      <c r="G46" s="132">
        <v>0</v>
      </c>
      <c r="H46" s="132">
        <v>0</v>
      </c>
      <c r="I46" s="132">
        <v>1</v>
      </c>
      <c r="J46" s="132">
        <v>1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9.75" customHeight="1">
      <c r="A47" s="122">
        <v>38</v>
      </c>
      <c r="B47" s="148" t="s">
        <v>172</v>
      </c>
      <c r="C47" s="149">
        <v>24110381</v>
      </c>
      <c r="D47" s="109" t="s">
        <v>324</v>
      </c>
      <c r="E47" s="83">
        <v>5</v>
      </c>
      <c r="F47" s="132">
        <v>1</v>
      </c>
      <c r="G47" s="132">
        <v>1</v>
      </c>
      <c r="H47" s="132">
        <v>1</v>
      </c>
      <c r="I47" s="132">
        <v>1</v>
      </c>
      <c r="J47" s="132">
        <v>1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9.75" customHeight="1">
      <c r="A48" s="122">
        <v>39</v>
      </c>
      <c r="B48" s="148" t="s">
        <v>173</v>
      </c>
      <c r="C48" s="149">
        <v>24110382</v>
      </c>
      <c r="D48" s="109" t="s">
        <v>324</v>
      </c>
      <c r="E48" s="83">
        <v>4</v>
      </c>
      <c r="F48" s="132">
        <v>1</v>
      </c>
      <c r="G48" s="132">
        <v>0</v>
      </c>
      <c r="H48" s="132">
        <v>1</v>
      </c>
      <c r="I48" s="132">
        <v>1</v>
      </c>
      <c r="J48" s="132">
        <v>1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9.75" customHeight="1">
      <c r="A49" s="122">
        <v>40</v>
      </c>
      <c r="B49" s="148" t="s">
        <v>174</v>
      </c>
      <c r="C49" s="149">
        <v>24110383</v>
      </c>
      <c r="D49" s="109" t="s">
        <v>324</v>
      </c>
      <c r="E49" s="83">
        <v>5</v>
      </c>
      <c r="F49" s="132">
        <v>1</v>
      </c>
      <c r="G49" s="132">
        <v>1</v>
      </c>
      <c r="H49" s="132">
        <v>1</v>
      </c>
      <c r="I49" s="132">
        <v>1</v>
      </c>
      <c r="J49" s="132">
        <v>1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9.75" customHeight="1">
      <c r="A50" s="122">
        <v>41</v>
      </c>
      <c r="B50" s="148" t="s">
        <v>175</v>
      </c>
      <c r="C50" s="149">
        <v>24110384</v>
      </c>
      <c r="D50" s="109" t="s">
        <v>324</v>
      </c>
      <c r="E50" s="83">
        <v>4</v>
      </c>
      <c r="F50" s="132">
        <v>1</v>
      </c>
      <c r="G50" s="132">
        <v>0</v>
      </c>
      <c r="H50" s="132">
        <v>1</v>
      </c>
      <c r="I50" s="132">
        <v>1</v>
      </c>
      <c r="J50" s="132">
        <v>1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9.75" customHeight="1">
      <c r="A51" s="122">
        <v>42</v>
      </c>
      <c r="B51" s="148" t="s">
        <v>176</v>
      </c>
      <c r="C51" s="149">
        <v>24110385</v>
      </c>
      <c r="D51" s="109" t="s">
        <v>324</v>
      </c>
      <c r="E51" s="83">
        <v>5</v>
      </c>
      <c r="F51" s="132">
        <v>1</v>
      </c>
      <c r="G51" s="132">
        <v>1</v>
      </c>
      <c r="H51" s="132">
        <v>1</v>
      </c>
      <c r="I51" s="132">
        <v>1</v>
      </c>
      <c r="J51" s="132">
        <v>1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9.75" customHeight="1">
      <c r="A52" s="122">
        <v>43</v>
      </c>
      <c r="B52" s="148" t="s">
        <v>177</v>
      </c>
      <c r="C52" s="149">
        <v>24110386</v>
      </c>
      <c r="D52" s="109" t="s">
        <v>324</v>
      </c>
      <c r="E52" s="83">
        <v>3</v>
      </c>
      <c r="F52" s="132">
        <v>1</v>
      </c>
      <c r="G52" s="132">
        <v>0</v>
      </c>
      <c r="H52" s="132">
        <v>0</v>
      </c>
      <c r="I52" s="132">
        <v>1</v>
      </c>
      <c r="J52" s="132">
        <v>1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9.75" customHeight="1">
      <c r="A53" s="122">
        <v>44</v>
      </c>
      <c r="B53" s="148" t="s">
        <v>178</v>
      </c>
      <c r="C53" s="149">
        <v>24110387</v>
      </c>
      <c r="D53" s="109" t="s">
        <v>324</v>
      </c>
      <c r="E53" s="83">
        <v>4</v>
      </c>
      <c r="F53" s="132">
        <v>1</v>
      </c>
      <c r="G53" s="132">
        <v>0</v>
      </c>
      <c r="H53" s="132">
        <v>1</v>
      </c>
      <c r="I53" s="132">
        <v>1</v>
      </c>
      <c r="J53" s="132">
        <v>1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9.75" customHeight="1">
      <c r="A54" s="122">
        <v>45</v>
      </c>
      <c r="B54" s="148" t="s">
        <v>179</v>
      </c>
      <c r="C54" s="149">
        <v>24110388</v>
      </c>
      <c r="D54" s="109" t="s">
        <v>324</v>
      </c>
      <c r="E54" s="83">
        <v>5</v>
      </c>
      <c r="F54" s="132">
        <v>1</v>
      </c>
      <c r="G54" s="132">
        <v>1</v>
      </c>
      <c r="H54" s="132">
        <v>1</v>
      </c>
      <c r="I54" s="132">
        <v>1</v>
      </c>
      <c r="J54" s="132">
        <v>1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9.75" customHeight="1">
      <c r="A55" s="122">
        <v>46</v>
      </c>
      <c r="B55" s="148" t="s">
        <v>180</v>
      </c>
      <c r="C55" s="149">
        <v>24110389</v>
      </c>
      <c r="D55" s="109" t="s">
        <v>324</v>
      </c>
      <c r="E55" s="83">
        <v>5</v>
      </c>
      <c r="F55" s="132">
        <v>1</v>
      </c>
      <c r="G55" s="132">
        <v>1</v>
      </c>
      <c r="H55" s="132">
        <v>1</v>
      </c>
      <c r="I55" s="132">
        <v>1</v>
      </c>
      <c r="J55" s="132">
        <v>1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9.75" customHeight="1">
      <c r="A56" s="122">
        <v>47</v>
      </c>
      <c r="B56" s="148" t="s">
        <v>181</v>
      </c>
      <c r="C56" s="149">
        <v>24110390</v>
      </c>
      <c r="D56" s="109" t="s">
        <v>324</v>
      </c>
      <c r="E56" s="83">
        <v>3</v>
      </c>
      <c r="F56" s="132">
        <v>1</v>
      </c>
      <c r="G56" s="132">
        <v>0</v>
      </c>
      <c r="H56" s="132">
        <v>0</v>
      </c>
      <c r="I56" s="132">
        <v>1</v>
      </c>
      <c r="J56" s="132">
        <v>1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9.75" customHeight="1">
      <c r="A57" s="122">
        <v>48</v>
      </c>
      <c r="B57" s="148" t="s">
        <v>182</v>
      </c>
      <c r="C57" s="149">
        <v>24110391</v>
      </c>
      <c r="D57" s="109" t="s">
        <v>324</v>
      </c>
      <c r="E57" s="83">
        <v>4</v>
      </c>
      <c r="F57" s="132">
        <v>1</v>
      </c>
      <c r="G57" s="132">
        <v>0</v>
      </c>
      <c r="H57" s="132">
        <v>1</v>
      </c>
      <c r="I57" s="132">
        <v>1</v>
      </c>
      <c r="J57" s="132">
        <v>1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9.75" customHeight="1">
      <c r="A58" s="122">
        <v>49</v>
      </c>
      <c r="B58" s="148" t="s">
        <v>183</v>
      </c>
      <c r="C58" s="149">
        <v>24110392</v>
      </c>
      <c r="D58" s="109" t="s">
        <v>324</v>
      </c>
      <c r="E58" s="83">
        <v>2</v>
      </c>
      <c r="F58" s="132">
        <v>1</v>
      </c>
      <c r="G58" s="132">
        <v>0</v>
      </c>
      <c r="H58" s="132">
        <v>0</v>
      </c>
      <c r="I58" s="132">
        <v>0</v>
      </c>
      <c r="J58" s="132">
        <v>1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9.75" customHeight="1">
      <c r="A59" s="122">
        <v>50</v>
      </c>
      <c r="B59" s="148" t="s">
        <v>184</v>
      </c>
      <c r="C59" s="149">
        <v>24110393</v>
      </c>
      <c r="D59" s="109" t="s">
        <v>324</v>
      </c>
      <c r="E59" s="83">
        <v>5</v>
      </c>
      <c r="F59" s="132">
        <v>1</v>
      </c>
      <c r="G59" s="132">
        <v>1</v>
      </c>
      <c r="H59" s="132">
        <v>1</v>
      </c>
      <c r="I59" s="132">
        <v>1</v>
      </c>
      <c r="J59" s="132">
        <v>1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9.75" customHeight="1">
      <c r="A60" s="122">
        <v>51</v>
      </c>
      <c r="B60" s="148" t="s">
        <v>185</v>
      </c>
      <c r="C60" s="149">
        <v>24110394</v>
      </c>
      <c r="D60" s="109" t="s">
        <v>324</v>
      </c>
      <c r="E60" s="83">
        <v>5</v>
      </c>
      <c r="F60" s="132">
        <v>1</v>
      </c>
      <c r="G60" s="132">
        <v>1</v>
      </c>
      <c r="H60" s="132">
        <v>1</v>
      </c>
      <c r="I60" s="132">
        <v>1</v>
      </c>
      <c r="J60" s="132">
        <v>1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9.75" customHeight="1">
      <c r="A61" s="122">
        <v>52</v>
      </c>
      <c r="B61" s="148" t="s">
        <v>186</v>
      </c>
      <c r="C61" s="149">
        <v>24110395</v>
      </c>
      <c r="D61" s="109" t="s">
        <v>324</v>
      </c>
      <c r="E61" s="83">
        <v>5</v>
      </c>
      <c r="F61" s="132">
        <v>1</v>
      </c>
      <c r="G61" s="132">
        <v>1</v>
      </c>
      <c r="H61" s="132">
        <v>1</v>
      </c>
      <c r="I61" s="132">
        <v>1</v>
      </c>
      <c r="J61" s="132">
        <v>1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9.75" customHeight="1">
      <c r="A62" s="122">
        <v>53</v>
      </c>
      <c r="B62" s="148" t="s">
        <v>187</v>
      </c>
      <c r="C62" s="149">
        <v>24110396</v>
      </c>
      <c r="D62" s="109" t="s">
        <v>324</v>
      </c>
      <c r="E62" s="83">
        <v>5</v>
      </c>
      <c r="F62" s="132">
        <v>1</v>
      </c>
      <c r="G62" s="132">
        <v>1</v>
      </c>
      <c r="H62" s="132">
        <v>1</v>
      </c>
      <c r="I62" s="132">
        <v>1</v>
      </c>
      <c r="J62" s="132">
        <v>1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9.75" customHeight="1">
      <c r="A63" s="122">
        <v>54</v>
      </c>
      <c r="B63" s="148" t="s">
        <v>188</v>
      </c>
      <c r="C63" s="149">
        <v>24110397</v>
      </c>
      <c r="D63" s="109" t="s">
        <v>324</v>
      </c>
      <c r="E63" s="83">
        <v>4</v>
      </c>
      <c r="F63" s="132">
        <v>1</v>
      </c>
      <c r="G63" s="132">
        <v>0</v>
      </c>
      <c r="H63" s="132">
        <v>1</v>
      </c>
      <c r="I63" s="132">
        <v>1</v>
      </c>
      <c r="J63" s="132">
        <v>1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9.75" customHeight="1">
      <c r="A64" s="122">
        <v>55</v>
      </c>
      <c r="B64" s="148" t="s">
        <v>189</v>
      </c>
      <c r="C64" s="149">
        <v>24110398</v>
      </c>
      <c r="D64" s="109" t="s">
        <v>324</v>
      </c>
      <c r="E64" s="83">
        <v>5</v>
      </c>
      <c r="F64" s="132">
        <v>1</v>
      </c>
      <c r="G64" s="132">
        <v>1</v>
      </c>
      <c r="H64" s="132">
        <v>1</v>
      </c>
      <c r="I64" s="132">
        <v>1</v>
      </c>
      <c r="J64" s="132">
        <v>1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9.75" customHeight="1">
      <c r="A65" s="122">
        <v>56</v>
      </c>
      <c r="B65" s="148" t="s">
        <v>190</v>
      </c>
      <c r="C65" s="149">
        <v>24110399</v>
      </c>
      <c r="D65" s="109" t="s">
        <v>324</v>
      </c>
      <c r="E65" s="83">
        <v>4</v>
      </c>
      <c r="F65" s="132">
        <v>1</v>
      </c>
      <c r="G65" s="132">
        <v>1</v>
      </c>
      <c r="H65" s="132">
        <v>1</v>
      </c>
      <c r="I65" s="132">
        <v>1</v>
      </c>
      <c r="J65" s="132">
        <v>0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9.75" customHeight="1">
      <c r="A66" s="122">
        <v>57</v>
      </c>
      <c r="B66" s="148" t="s">
        <v>191</v>
      </c>
      <c r="C66" s="149">
        <v>24110400</v>
      </c>
      <c r="D66" s="109" t="s">
        <v>324</v>
      </c>
      <c r="E66" s="83">
        <v>5</v>
      </c>
      <c r="F66" s="132">
        <v>1</v>
      </c>
      <c r="G66" s="132">
        <v>1</v>
      </c>
      <c r="H66" s="132">
        <v>1</v>
      </c>
      <c r="I66" s="132">
        <v>1</v>
      </c>
      <c r="J66" s="132">
        <v>1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9.75" customHeight="1">
      <c r="A67" s="122">
        <v>58</v>
      </c>
      <c r="B67" s="148" t="s">
        <v>192</v>
      </c>
      <c r="C67" s="149">
        <v>24110401</v>
      </c>
      <c r="D67" s="109" t="s">
        <v>324</v>
      </c>
      <c r="E67" s="83">
        <v>5</v>
      </c>
      <c r="F67" s="132">
        <v>0</v>
      </c>
      <c r="G67" s="132">
        <v>0</v>
      </c>
      <c r="H67" s="132">
        <v>0</v>
      </c>
      <c r="I67" s="132">
        <v>0</v>
      </c>
      <c r="J67" s="132">
        <v>0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9.75" customHeight="1">
      <c r="A68" s="122">
        <v>59</v>
      </c>
      <c r="B68" s="148" t="s">
        <v>193</v>
      </c>
      <c r="C68" s="149">
        <v>24110402</v>
      </c>
      <c r="D68" s="109" t="s">
        <v>324</v>
      </c>
      <c r="E68" s="83">
        <v>5</v>
      </c>
      <c r="F68" s="132">
        <v>1</v>
      </c>
      <c r="G68" s="132">
        <v>1</v>
      </c>
      <c r="H68" s="132">
        <v>1</v>
      </c>
      <c r="I68" s="132">
        <v>1</v>
      </c>
      <c r="J68" s="132">
        <v>1</v>
      </c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9.75" customHeight="1">
      <c r="A69" s="122">
        <v>60</v>
      </c>
      <c r="B69" s="148" t="s">
        <v>194</v>
      </c>
      <c r="C69" s="149">
        <v>24110403</v>
      </c>
      <c r="D69" s="109" t="s">
        <v>324</v>
      </c>
      <c r="E69" s="83">
        <v>5</v>
      </c>
      <c r="F69" s="132">
        <v>1</v>
      </c>
      <c r="G69" s="132">
        <v>1</v>
      </c>
      <c r="H69" s="132">
        <v>1</v>
      </c>
      <c r="I69" s="132">
        <v>1</v>
      </c>
      <c r="J69" s="132">
        <v>1</v>
      </c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9.75" customHeight="1">
      <c r="A70" s="122">
        <v>61</v>
      </c>
      <c r="B70" s="148" t="s">
        <v>195</v>
      </c>
      <c r="C70" s="149">
        <v>24110405</v>
      </c>
      <c r="D70" s="109" t="s">
        <v>324</v>
      </c>
      <c r="E70" s="83">
        <v>4</v>
      </c>
      <c r="F70" s="132">
        <v>1</v>
      </c>
      <c r="G70" s="132">
        <v>0</v>
      </c>
      <c r="H70" s="132">
        <v>1</v>
      </c>
      <c r="I70" s="132">
        <v>1</v>
      </c>
      <c r="J70" s="132">
        <v>1</v>
      </c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9.75" customHeight="1">
      <c r="A71" s="122">
        <v>62</v>
      </c>
      <c r="B71" s="148" t="s">
        <v>196</v>
      </c>
      <c r="C71" s="149">
        <v>24110406</v>
      </c>
      <c r="D71" s="109" t="s">
        <v>324</v>
      </c>
      <c r="E71" s="83">
        <v>5</v>
      </c>
      <c r="F71" s="132">
        <v>1</v>
      </c>
      <c r="G71" s="132">
        <v>1</v>
      </c>
      <c r="H71" s="132">
        <v>1</v>
      </c>
      <c r="I71" s="132">
        <v>1</v>
      </c>
      <c r="J71" s="132">
        <v>1</v>
      </c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9.75" customHeight="1">
      <c r="A72" s="122">
        <v>63</v>
      </c>
      <c r="B72" s="148" t="s">
        <v>197</v>
      </c>
      <c r="C72" s="149">
        <v>24110407</v>
      </c>
      <c r="D72" s="109" t="s">
        <v>324</v>
      </c>
      <c r="E72" s="83">
        <v>5</v>
      </c>
      <c r="F72" s="132">
        <v>1</v>
      </c>
      <c r="G72" s="132">
        <v>1</v>
      </c>
      <c r="H72" s="132">
        <v>1</v>
      </c>
      <c r="I72" s="132">
        <v>1</v>
      </c>
      <c r="J72" s="132">
        <v>1</v>
      </c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9.75" customHeight="1">
      <c r="A73" s="122">
        <v>64</v>
      </c>
      <c r="B73" s="148" t="s">
        <v>198</v>
      </c>
      <c r="C73" s="149">
        <v>24110408</v>
      </c>
      <c r="D73" s="109" t="s">
        <v>324</v>
      </c>
      <c r="E73" s="83">
        <v>5</v>
      </c>
      <c r="F73" s="132">
        <v>1</v>
      </c>
      <c r="G73" s="132">
        <v>1</v>
      </c>
      <c r="H73" s="132">
        <v>1</v>
      </c>
      <c r="I73" s="132">
        <v>1</v>
      </c>
      <c r="J73" s="132">
        <v>1</v>
      </c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9.75" customHeight="1">
      <c r="A74" s="122">
        <v>65</v>
      </c>
      <c r="B74" s="148" t="s">
        <v>199</v>
      </c>
      <c r="C74" s="149">
        <v>24110409</v>
      </c>
      <c r="D74" s="109" t="s">
        <v>324</v>
      </c>
      <c r="E74" s="83">
        <v>5</v>
      </c>
      <c r="F74" s="132">
        <v>1</v>
      </c>
      <c r="G74" s="132">
        <v>1</v>
      </c>
      <c r="H74" s="132">
        <v>1</v>
      </c>
      <c r="I74" s="132">
        <v>1</v>
      </c>
      <c r="J74" s="132">
        <v>1</v>
      </c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9.75" customHeight="1">
      <c r="A75" s="122">
        <v>66</v>
      </c>
      <c r="B75" s="148" t="s">
        <v>200</v>
      </c>
      <c r="C75" s="149">
        <v>24110411</v>
      </c>
      <c r="D75" s="109" t="s">
        <v>324</v>
      </c>
      <c r="E75" s="83">
        <v>5</v>
      </c>
      <c r="F75" s="132">
        <v>1</v>
      </c>
      <c r="G75" s="132">
        <v>1</v>
      </c>
      <c r="H75" s="132">
        <v>1</v>
      </c>
      <c r="I75" s="132">
        <v>1</v>
      </c>
      <c r="J75" s="132">
        <v>1</v>
      </c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9.75" customHeight="1">
      <c r="A76" s="122">
        <v>67</v>
      </c>
      <c r="B76" s="148" t="s">
        <v>201</v>
      </c>
      <c r="C76" s="149">
        <v>24110412</v>
      </c>
      <c r="D76" s="109" t="s">
        <v>324</v>
      </c>
      <c r="E76" s="83">
        <v>5</v>
      </c>
      <c r="F76" s="132">
        <v>1</v>
      </c>
      <c r="G76" s="132">
        <v>1</v>
      </c>
      <c r="H76" s="132">
        <v>1</v>
      </c>
      <c r="I76" s="132">
        <v>1</v>
      </c>
      <c r="J76" s="132">
        <v>1</v>
      </c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9.75" customHeight="1">
      <c r="A77" s="122">
        <v>68</v>
      </c>
      <c r="B77" s="148" t="s">
        <v>202</v>
      </c>
      <c r="C77" s="149">
        <v>24110413</v>
      </c>
      <c r="D77" s="109" t="s">
        <v>324</v>
      </c>
      <c r="E77" s="83">
        <v>0</v>
      </c>
      <c r="F77" s="132">
        <v>0</v>
      </c>
      <c r="G77" s="132">
        <v>0</v>
      </c>
      <c r="H77" s="132">
        <v>0</v>
      </c>
      <c r="I77" s="132">
        <v>0</v>
      </c>
      <c r="J77" s="132">
        <v>0</v>
      </c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9.75" customHeight="1">
      <c r="A78" s="122">
        <v>69</v>
      </c>
      <c r="B78" s="148" t="s">
        <v>203</v>
      </c>
      <c r="C78" s="149">
        <v>24110414</v>
      </c>
      <c r="D78" s="109" t="s">
        <v>324</v>
      </c>
      <c r="E78" s="83">
        <v>3</v>
      </c>
      <c r="F78" s="132">
        <v>1</v>
      </c>
      <c r="G78" s="132">
        <v>0</v>
      </c>
      <c r="H78" s="132">
        <v>0</v>
      </c>
      <c r="I78" s="132">
        <v>1</v>
      </c>
      <c r="J78" s="132">
        <v>1</v>
      </c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9.75" customHeight="1">
      <c r="A79" s="122">
        <v>70</v>
      </c>
      <c r="B79" s="148" t="s">
        <v>204</v>
      </c>
      <c r="C79" s="149">
        <v>24110415</v>
      </c>
      <c r="D79" s="109" t="s">
        <v>324</v>
      </c>
      <c r="E79" s="83">
        <v>4</v>
      </c>
      <c r="F79" s="132">
        <v>1</v>
      </c>
      <c r="G79" s="132">
        <v>0</v>
      </c>
      <c r="H79" s="132">
        <v>1</v>
      </c>
      <c r="I79" s="132">
        <v>1</v>
      </c>
      <c r="J79" s="132">
        <v>1</v>
      </c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9.75" customHeight="1">
      <c r="A80" s="122">
        <v>71</v>
      </c>
      <c r="B80" s="148" t="s">
        <v>205</v>
      </c>
      <c r="C80" s="149">
        <v>24110416</v>
      </c>
      <c r="D80" s="109" t="s">
        <v>324</v>
      </c>
      <c r="E80" s="83">
        <v>2</v>
      </c>
      <c r="F80" s="132">
        <v>1</v>
      </c>
      <c r="G80" s="132">
        <v>0</v>
      </c>
      <c r="H80" s="132">
        <v>0</v>
      </c>
      <c r="I80" s="132">
        <v>0</v>
      </c>
      <c r="J80" s="132">
        <v>1</v>
      </c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9.75" customHeight="1">
      <c r="A81" s="122">
        <v>72</v>
      </c>
      <c r="B81" s="148" t="s">
        <v>206</v>
      </c>
      <c r="C81" s="149">
        <v>24110417</v>
      </c>
      <c r="D81" s="109" t="s">
        <v>324</v>
      </c>
      <c r="E81" s="168">
        <v>2</v>
      </c>
      <c r="F81" s="132">
        <v>1</v>
      </c>
      <c r="G81" s="132">
        <v>0</v>
      </c>
      <c r="H81" s="132">
        <v>0</v>
      </c>
      <c r="I81" s="132">
        <v>0</v>
      </c>
      <c r="J81" s="132"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9.75" customHeight="1">
      <c r="A82" s="122">
        <v>73</v>
      </c>
      <c r="B82" s="148" t="s">
        <v>207</v>
      </c>
      <c r="C82" s="149">
        <v>24110982</v>
      </c>
      <c r="D82" s="109" t="s">
        <v>324</v>
      </c>
      <c r="E82" s="83">
        <v>5</v>
      </c>
      <c r="F82" s="132">
        <v>1</v>
      </c>
      <c r="G82" s="132">
        <v>1</v>
      </c>
      <c r="H82" s="132">
        <v>1</v>
      </c>
      <c r="I82" s="132">
        <v>1</v>
      </c>
      <c r="J82" s="132">
        <v>1</v>
      </c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9.75" customHeight="1">
      <c r="A83" s="122">
        <v>74</v>
      </c>
      <c r="B83" s="148" t="s">
        <v>208</v>
      </c>
      <c r="C83" s="149">
        <v>24110808</v>
      </c>
      <c r="D83" s="109" t="s">
        <v>324</v>
      </c>
      <c r="E83" s="169">
        <v>5</v>
      </c>
      <c r="F83" s="132">
        <v>1</v>
      </c>
      <c r="G83" s="132">
        <v>1</v>
      </c>
      <c r="H83" s="132">
        <v>1</v>
      </c>
      <c r="I83" s="132">
        <v>1</v>
      </c>
      <c r="J83" s="132">
        <v>1</v>
      </c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9.75" customHeight="1">
      <c r="A84" s="122">
        <v>75</v>
      </c>
      <c r="B84" s="148" t="s">
        <v>209</v>
      </c>
      <c r="C84" s="149">
        <v>24111196</v>
      </c>
      <c r="D84" s="109" t="s">
        <v>324</v>
      </c>
      <c r="E84" s="169">
        <v>4</v>
      </c>
      <c r="F84" s="132">
        <v>1</v>
      </c>
      <c r="G84" s="132">
        <v>0</v>
      </c>
      <c r="H84" s="132">
        <v>1</v>
      </c>
      <c r="I84" s="132">
        <v>1</v>
      </c>
      <c r="J84" s="132">
        <v>1</v>
      </c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9.75" customHeight="1">
      <c r="A85" s="122">
        <v>76</v>
      </c>
      <c r="B85" s="148" t="s">
        <v>210</v>
      </c>
      <c r="C85" s="149">
        <v>24110575</v>
      </c>
      <c r="D85" s="109" t="s">
        <v>324</v>
      </c>
      <c r="E85" s="169">
        <v>5</v>
      </c>
      <c r="F85" s="132">
        <v>0</v>
      </c>
      <c r="G85" s="132">
        <v>0</v>
      </c>
      <c r="H85" s="132">
        <v>0</v>
      </c>
      <c r="I85" s="132">
        <v>0</v>
      </c>
      <c r="J85" s="132">
        <v>0</v>
      </c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9.75" customHeight="1">
      <c r="A86" s="122">
        <v>77</v>
      </c>
      <c r="B86" s="148" t="s">
        <v>211</v>
      </c>
      <c r="C86" s="149">
        <v>24110259</v>
      </c>
      <c r="D86" s="109" t="s">
        <v>324</v>
      </c>
      <c r="E86" s="169">
        <v>5</v>
      </c>
      <c r="F86" s="132">
        <v>1</v>
      </c>
      <c r="G86" s="132">
        <v>1</v>
      </c>
      <c r="H86" s="132">
        <v>1</v>
      </c>
      <c r="I86" s="132">
        <v>1</v>
      </c>
      <c r="J86" s="132">
        <v>1</v>
      </c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9.75" customHeight="1">
      <c r="A87" s="122">
        <v>78</v>
      </c>
      <c r="B87" s="148" t="s">
        <v>212</v>
      </c>
      <c r="C87" s="149">
        <v>24110618</v>
      </c>
      <c r="D87" s="109" t="s">
        <v>324</v>
      </c>
      <c r="E87" s="169">
        <v>5</v>
      </c>
      <c r="F87" s="132">
        <v>1</v>
      </c>
      <c r="G87" s="132">
        <v>1</v>
      </c>
      <c r="H87" s="132">
        <v>1</v>
      </c>
      <c r="I87" s="132">
        <v>1</v>
      </c>
      <c r="J87" s="132">
        <v>1</v>
      </c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9.75" customHeight="1">
      <c r="A88" s="122">
        <v>79</v>
      </c>
      <c r="B88" s="148" t="s">
        <v>213</v>
      </c>
      <c r="C88" s="149">
        <v>25120038</v>
      </c>
      <c r="D88" s="109" t="s">
        <v>324</v>
      </c>
      <c r="E88" s="169">
        <v>3</v>
      </c>
      <c r="F88" s="132">
        <v>1</v>
      </c>
      <c r="G88" s="132">
        <v>0</v>
      </c>
      <c r="H88" s="132">
        <v>0</v>
      </c>
      <c r="I88" s="132">
        <v>1</v>
      </c>
      <c r="J88" s="132">
        <v>1</v>
      </c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9.75" customHeight="1">
      <c r="A89" s="122">
        <v>80</v>
      </c>
      <c r="B89" s="148" t="s">
        <v>214</v>
      </c>
      <c r="C89" s="149">
        <v>25120039</v>
      </c>
      <c r="D89" s="109" t="s">
        <v>324</v>
      </c>
      <c r="E89" s="169">
        <v>5</v>
      </c>
      <c r="F89" s="132">
        <v>0</v>
      </c>
      <c r="G89" s="132">
        <v>0</v>
      </c>
      <c r="H89" s="132">
        <v>0</v>
      </c>
      <c r="I89" s="132">
        <v>0</v>
      </c>
      <c r="J89" s="132">
        <v>0</v>
      </c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9.75" customHeight="1">
      <c r="A90" s="122">
        <v>81</v>
      </c>
      <c r="B90" s="148" t="s">
        <v>215</v>
      </c>
      <c r="C90" s="149">
        <v>25120040</v>
      </c>
      <c r="D90" s="109" t="s">
        <v>324</v>
      </c>
      <c r="E90" s="169">
        <v>2</v>
      </c>
      <c r="F90" s="132">
        <v>1</v>
      </c>
      <c r="G90" s="132">
        <v>0</v>
      </c>
      <c r="H90" s="132">
        <v>0</v>
      </c>
      <c r="I90" s="132">
        <v>0</v>
      </c>
      <c r="J90" s="132">
        <v>1</v>
      </c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9.75" customHeight="1">
      <c r="A91" s="122">
        <v>82</v>
      </c>
      <c r="B91" s="148" t="s">
        <v>216</v>
      </c>
      <c r="C91" s="149">
        <v>25120041</v>
      </c>
      <c r="D91" s="109" t="s">
        <v>324</v>
      </c>
      <c r="E91" s="169">
        <v>2</v>
      </c>
      <c r="F91" s="132">
        <v>1</v>
      </c>
      <c r="G91" s="132">
        <v>0</v>
      </c>
      <c r="H91" s="132">
        <v>0</v>
      </c>
      <c r="I91" s="132">
        <v>0</v>
      </c>
      <c r="J91" s="132">
        <v>1</v>
      </c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9.75" customHeight="1">
      <c r="A92" s="122">
        <v>83</v>
      </c>
      <c r="B92" s="148" t="s">
        <v>217</v>
      </c>
      <c r="C92" s="149">
        <v>25120042</v>
      </c>
      <c r="D92" s="109" t="s">
        <v>324</v>
      </c>
      <c r="E92" s="169">
        <v>5</v>
      </c>
      <c r="F92" s="132">
        <v>1</v>
      </c>
      <c r="G92" s="132">
        <v>1</v>
      </c>
      <c r="H92" s="132">
        <v>1</v>
      </c>
      <c r="I92" s="132">
        <v>1</v>
      </c>
      <c r="J92" s="132">
        <v>1</v>
      </c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9.75" customHeight="1">
      <c r="A93" s="122">
        <v>84</v>
      </c>
      <c r="B93" s="148" t="s">
        <v>218</v>
      </c>
      <c r="C93" s="149">
        <v>25120043</v>
      </c>
      <c r="D93" s="109" t="s">
        <v>324</v>
      </c>
      <c r="E93" s="169">
        <v>5</v>
      </c>
      <c r="F93" s="132">
        <v>1</v>
      </c>
      <c r="G93" s="132">
        <v>1</v>
      </c>
      <c r="H93" s="132">
        <v>1</v>
      </c>
      <c r="I93" s="132">
        <v>1</v>
      </c>
      <c r="J93" s="132">
        <v>1</v>
      </c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9.75" customHeight="1">
      <c r="A94" s="122">
        <v>85</v>
      </c>
      <c r="B94" s="148" t="s">
        <v>154</v>
      </c>
      <c r="C94" s="149">
        <v>25120044</v>
      </c>
      <c r="D94" s="109" t="s">
        <v>324</v>
      </c>
      <c r="E94" s="169">
        <v>3</v>
      </c>
      <c r="F94" s="132">
        <v>1</v>
      </c>
      <c r="G94" s="132">
        <v>0</v>
      </c>
      <c r="H94" s="132">
        <v>0</v>
      </c>
      <c r="I94" s="132">
        <v>1</v>
      </c>
      <c r="J94" s="132">
        <v>1</v>
      </c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" customHeight="1">
      <c r="A95" s="122">
        <v>86</v>
      </c>
      <c r="B95" s="52" t="s">
        <v>108</v>
      </c>
      <c r="C95" s="53">
        <v>24120036</v>
      </c>
      <c r="D95" s="109" t="s">
        <v>324</v>
      </c>
      <c r="E95" s="169">
        <v>5</v>
      </c>
      <c r="F95" s="132">
        <v>1</v>
      </c>
      <c r="G95" s="132">
        <v>1</v>
      </c>
      <c r="H95" s="132">
        <v>1</v>
      </c>
      <c r="I95" s="132">
        <v>1</v>
      </c>
      <c r="J95" s="132">
        <v>1</v>
      </c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" customHeight="1">
      <c r="A96" s="122">
        <v>87</v>
      </c>
      <c r="B96" s="156"/>
      <c r="C96" s="157"/>
      <c r="D96" s="109"/>
      <c r="E96" s="169"/>
      <c r="F96" s="132"/>
      <c r="G96" s="132"/>
      <c r="H96" s="132"/>
      <c r="I96" s="132">
        <v>1</v>
      </c>
      <c r="J96" s="132">
        <v>1</v>
      </c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9.75" customHeight="1">
      <c r="A97" s="122">
        <v>88</v>
      </c>
      <c r="B97" s="156"/>
      <c r="C97" s="157"/>
      <c r="D97" s="109"/>
      <c r="E97" s="169"/>
      <c r="F97" s="132"/>
      <c r="G97" s="132"/>
      <c r="H97" s="132"/>
      <c r="I97" s="132">
        <v>1</v>
      </c>
      <c r="J97" s="132">
        <v>1</v>
      </c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9.75" customHeight="1">
      <c r="A98" s="122">
        <v>89</v>
      </c>
      <c r="B98" s="156"/>
      <c r="C98" s="157"/>
      <c r="D98" s="109"/>
      <c r="E98" s="169"/>
      <c r="F98" s="132"/>
      <c r="G98" s="132"/>
      <c r="H98" s="132"/>
      <c r="I98" s="132">
        <v>1</v>
      </c>
      <c r="J98" s="132">
        <v>1</v>
      </c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9.75" customHeight="1">
      <c r="A99" s="122">
        <v>90</v>
      </c>
      <c r="B99" s="158"/>
      <c r="C99" s="122"/>
      <c r="D99" s="109"/>
      <c r="E99" s="169"/>
      <c r="F99" s="132"/>
      <c r="G99" s="132"/>
      <c r="H99" s="132"/>
      <c r="I99" s="132">
        <v>1</v>
      </c>
      <c r="J99" s="132">
        <v>1</v>
      </c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9.75" customHeight="1">
      <c r="A100" s="124"/>
      <c r="B100" s="170"/>
      <c r="C100" s="171"/>
      <c r="D100" s="172"/>
      <c r="E100" s="169"/>
      <c r="F100" s="99"/>
      <c r="G100" s="99"/>
      <c r="H100" s="99"/>
      <c r="I100" s="99"/>
      <c r="J100" s="99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9.75" customHeight="1">
      <c r="A101" s="88"/>
      <c r="B101" s="165" t="s">
        <v>113</v>
      </c>
      <c r="C101" s="173"/>
      <c r="D101" s="166"/>
      <c r="E101" s="166"/>
      <c r="F101" s="73">
        <f t="shared" ref="F101:J101" si="0">COUNTIF(F10:F99,"&gt;=0.5")</f>
        <v>82</v>
      </c>
      <c r="G101" s="73">
        <f t="shared" si="0"/>
        <v>53</v>
      </c>
      <c r="H101" s="73">
        <f t="shared" si="0"/>
        <v>64</v>
      </c>
      <c r="I101" s="73">
        <f t="shared" si="0"/>
        <v>76</v>
      </c>
      <c r="J101" s="73">
        <f t="shared" si="0"/>
        <v>82</v>
      </c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9.75" customHeight="1">
      <c r="A102" s="88"/>
      <c r="B102" s="118" t="s">
        <v>114</v>
      </c>
      <c r="C102" s="173"/>
      <c r="D102" s="166"/>
      <c r="E102" s="166"/>
      <c r="F102" s="73">
        <f t="shared" ref="F102:J102" si="1">(F101/90)*100</f>
        <v>91.111111111111114</v>
      </c>
      <c r="G102" s="73">
        <f t="shared" si="1"/>
        <v>58.888888888888893</v>
      </c>
      <c r="H102" s="73">
        <f t="shared" si="1"/>
        <v>71.111111111111114</v>
      </c>
      <c r="I102" s="73">
        <f t="shared" si="1"/>
        <v>84.444444444444443</v>
      </c>
      <c r="J102" s="73">
        <f t="shared" si="1"/>
        <v>91.111111111111114</v>
      </c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9.75" customHeight="1">
      <c r="A103" s="88"/>
      <c r="B103" s="165" t="s">
        <v>115</v>
      </c>
      <c r="C103" s="173"/>
      <c r="D103" s="166"/>
      <c r="E103" s="166"/>
      <c r="F103" s="154">
        <v>3</v>
      </c>
      <c r="G103" s="154">
        <v>3</v>
      </c>
      <c r="H103" s="154">
        <v>3</v>
      </c>
      <c r="I103" s="154">
        <v>3</v>
      </c>
      <c r="J103" s="154">
        <v>3</v>
      </c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9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9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9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9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9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9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9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9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9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9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9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9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9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9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9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9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9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9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9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9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9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9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9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9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9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9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9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9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9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9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9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9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9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9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9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9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9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9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9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9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9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9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9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9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9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9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9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9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9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9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9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9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9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9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9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9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9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9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9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9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9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9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9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9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9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9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9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9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9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9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9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9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9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9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9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9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9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9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9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9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9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9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9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9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9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9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9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9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9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9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9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9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9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9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9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9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9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9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9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9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9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9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9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9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9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9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9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9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9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9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9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9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9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9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9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9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9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9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9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9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9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9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9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9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9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9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9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9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9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9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9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9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9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9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9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9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9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9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9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9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9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9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9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9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9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9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9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9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9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9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9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9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9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9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9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9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9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9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9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9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9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9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9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9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9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9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9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9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9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9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9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9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9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9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9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9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9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9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9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9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9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9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9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9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9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9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9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9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9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9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9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9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9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9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9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9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9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9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9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9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9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9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9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9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9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9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9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9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9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9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9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9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9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9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9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9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9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9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9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9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9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9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9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9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9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9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9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9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9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9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9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9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9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9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9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9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9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9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9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9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9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9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9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9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9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9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9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9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9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9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9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9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9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9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9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9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9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9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9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9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9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9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9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9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9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9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9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9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9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9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9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9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9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9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9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9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9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9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9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9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9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9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9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9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9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9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9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9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9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9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9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9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9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9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9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9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9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9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9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9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9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9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9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9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9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9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9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9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9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9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9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9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9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9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9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9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9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9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9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9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9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9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9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9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9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9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9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9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9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9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9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9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9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9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9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9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9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9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9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9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9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9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9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9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9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9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9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9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9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9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9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9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9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9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9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9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9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9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9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9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9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9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9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9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9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9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9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9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9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9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9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9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9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9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9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9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9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9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9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9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9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9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9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9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9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9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9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9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9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9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9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9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9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9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9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9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9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9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9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9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9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9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9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9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9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9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9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9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9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9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9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9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9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9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9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9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9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9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9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9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9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9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9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9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9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9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9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9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9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9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9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9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9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9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9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9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9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9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9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9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9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9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9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9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9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9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9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9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9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9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9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9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9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9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9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9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9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9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9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9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9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9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9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9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9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9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9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9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9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9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9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9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9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9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9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9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9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9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9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9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9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9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9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9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9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9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9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9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9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9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9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9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9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9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9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9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9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9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9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9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9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9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9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9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9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9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9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9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9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9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9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9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9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9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9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9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9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9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9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9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9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9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9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9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9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9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9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9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9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9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9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9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9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9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9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9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9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9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9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9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9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9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9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9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9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9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9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9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9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9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9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9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9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9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9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9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9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9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9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9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9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9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9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9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9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9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9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9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9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9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9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9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9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9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9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9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9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9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9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9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9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9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9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9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9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9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9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9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9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9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9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9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9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9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9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9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9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9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9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9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9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9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9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9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9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9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9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9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9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9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9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9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9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9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9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9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9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9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9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9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9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9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9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9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9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9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9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9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9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9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9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9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9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9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9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9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9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9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9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9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9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9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9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9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9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9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9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9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9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9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9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9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9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9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9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9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9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9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9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9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9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9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9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9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9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9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9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9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9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9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9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9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9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9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9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9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9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9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9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9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9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9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9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9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9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9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9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9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9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9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9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9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9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9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9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9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9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9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9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9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9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9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9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9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9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9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9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9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9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9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9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9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9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9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9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9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9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9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9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9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9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9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9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9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9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9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9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9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9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9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9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9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9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9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9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9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9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9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9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9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9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9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9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9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9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9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9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9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9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9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9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9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9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9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9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9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9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9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9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9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9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9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9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9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9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9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9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9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9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9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9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9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9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9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9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9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9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9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9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9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9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9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9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9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9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9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9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9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9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9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9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9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9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9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9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9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9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9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9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9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9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9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9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9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9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9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9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9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9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9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9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9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9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9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9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9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9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9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9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9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9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9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9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9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9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9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9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9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9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9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9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9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9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9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9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9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9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9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9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9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9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9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9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9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9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9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9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9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9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9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9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9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9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9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9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9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9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9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9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9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9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9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9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9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9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9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9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9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9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9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9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9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9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9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9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9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9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9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9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9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9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9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9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9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9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9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9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9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9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9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9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9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9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9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9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9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9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1" right="1" top="1" bottom="1" header="0" footer="0"/>
  <pageSetup paperSize="9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000"/>
  <sheetViews>
    <sheetView workbookViewId="0">
      <selection sqref="A1:B1"/>
    </sheetView>
  </sheetViews>
  <sheetFormatPr defaultColWidth="12.6640625" defaultRowHeight="15.75" customHeight="1"/>
  <cols>
    <col min="1" max="1" width="5.21875" customWidth="1"/>
    <col min="2" max="2" width="32.109375" customWidth="1"/>
    <col min="3" max="3" width="10.44140625" customWidth="1"/>
    <col min="4" max="4" width="14" customWidth="1"/>
    <col min="5" max="5" width="13.33203125" customWidth="1"/>
    <col min="6" max="16" width="7.6640625" customWidth="1"/>
    <col min="17" max="17" width="8.21875" customWidth="1"/>
    <col min="18" max="21" width="7.6640625" customWidth="1"/>
    <col min="22" max="22" width="6.44140625" customWidth="1"/>
    <col min="23" max="26" width="7.6640625" customWidth="1"/>
  </cols>
  <sheetData>
    <row r="1" spans="1:26" ht="13.5" customHeight="1">
      <c r="A1" s="218" t="s">
        <v>0</v>
      </c>
      <c r="B1" s="196"/>
      <c r="C1" s="87"/>
      <c r="D1" s="87"/>
      <c r="E1" s="86" t="s">
        <v>1</v>
      </c>
      <c r="F1" s="217" t="s">
        <v>2</v>
      </c>
      <c r="G1" s="195"/>
      <c r="H1" s="195"/>
      <c r="I1" s="195"/>
      <c r="J1" s="195"/>
      <c r="K1" s="87"/>
      <c r="L1" s="87"/>
      <c r="M1" s="87"/>
      <c r="N1" s="87"/>
      <c r="O1" s="79"/>
      <c r="P1" s="79"/>
      <c r="Q1" s="79"/>
      <c r="R1" s="79"/>
      <c r="S1" s="79"/>
      <c r="T1" s="79"/>
      <c r="U1" s="79"/>
      <c r="V1" s="79"/>
      <c r="W1" s="87"/>
      <c r="X1" s="87"/>
      <c r="Y1" s="87"/>
      <c r="Z1" s="87"/>
    </row>
    <row r="2" spans="1:26" ht="13.5" customHeight="1">
      <c r="A2" s="218" t="s">
        <v>3</v>
      </c>
      <c r="B2" s="196"/>
      <c r="C2" s="87"/>
      <c r="D2" s="87"/>
      <c r="E2" s="89">
        <v>1</v>
      </c>
      <c r="F2" s="90" t="s">
        <v>122</v>
      </c>
      <c r="G2" s="91"/>
      <c r="H2" s="92"/>
      <c r="I2" s="93"/>
      <c r="J2" s="93"/>
      <c r="K2" s="87"/>
      <c r="L2" s="87"/>
      <c r="M2" s="87"/>
      <c r="N2" s="87"/>
      <c r="O2" s="79"/>
      <c r="P2" s="79"/>
      <c r="Q2" s="79"/>
      <c r="R2" s="79"/>
      <c r="S2" s="79"/>
      <c r="T2" s="79"/>
      <c r="U2" s="79"/>
      <c r="V2" s="79"/>
      <c r="W2" s="87"/>
      <c r="X2" s="87"/>
      <c r="Y2" s="87"/>
      <c r="Z2" s="87"/>
    </row>
    <row r="3" spans="1:26" ht="13.5" customHeight="1">
      <c r="A3" s="218" t="s">
        <v>5</v>
      </c>
      <c r="B3" s="196"/>
      <c r="C3" s="87"/>
      <c r="D3" s="87"/>
      <c r="E3" s="89">
        <v>2</v>
      </c>
      <c r="F3" s="94" t="s">
        <v>124</v>
      </c>
      <c r="G3" s="95"/>
      <c r="H3" s="96"/>
      <c r="I3" s="97"/>
      <c r="J3" s="97"/>
      <c r="K3" s="87"/>
      <c r="L3" s="87"/>
      <c r="M3" s="87"/>
      <c r="N3" s="87"/>
      <c r="O3" s="79"/>
      <c r="P3" s="79"/>
      <c r="Q3" s="79"/>
      <c r="R3" s="79"/>
      <c r="S3" s="79"/>
      <c r="T3" s="79"/>
      <c r="U3" s="79"/>
      <c r="V3" s="87"/>
      <c r="W3" s="87"/>
      <c r="X3" s="87"/>
      <c r="Y3" s="87"/>
      <c r="Z3" s="87"/>
    </row>
    <row r="4" spans="1:26" ht="13.5" customHeight="1">
      <c r="A4" s="218" t="s">
        <v>316</v>
      </c>
      <c r="B4" s="196"/>
      <c r="C4" s="87"/>
      <c r="D4" s="87"/>
      <c r="E4" s="89">
        <v>3</v>
      </c>
      <c r="F4" s="90" t="s">
        <v>126</v>
      </c>
      <c r="G4" s="91"/>
      <c r="H4" s="92"/>
      <c r="I4" s="98"/>
      <c r="J4" s="98"/>
      <c r="K4" s="87"/>
      <c r="L4" s="87"/>
      <c r="M4" s="87"/>
      <c r="N4" s="87"/>
      <c r="O4" s="79"/>
      <c r="P4" s="79"/>
      <c r="Q4" s="79"/>
      <c r="R4" s="79"/>
      <c r="S4" s="79"/>
      <c r="T4" s="79"/>
      <c r="U4" s="79"/>
      <c r="V4" s="79"/>
      <c r="W4" s="87"/>
      <c r="X4" s="87"/>
      <c r="Y4" s="87"/>
      <c r="Z4" s="87"/>
    </row>
    <row r="5" spans="1:26" ht="13.5" customHeight="1">
      <c r="A5" s="87"/>
      <c r="B5" s="87"/>
      <c r="C5" s="87"/>
      <c r="D5" s="87"/>
      <c r="E5" s="87"/>
      <c r="F5" s="216" t="s">
        <v>9</v>
      </c>
      <c r="G5" s="195"/>
      <c r="H5" s="195"/>
      <c r="I5" s="195"/>
      <c r="J5" s="196"/>
      <c r="K5" s="216" t="s">
        <v>10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  <c r="W5" s="87"/>
      <c r="X5" s="87"/>
      <c r="Y5" s="87"/>
      <c r="Z5" s="87"/>
    </row>
    <row r="6" spans="1:26" ht="13.5" customHeight="1">
      <c r="A6" s="204" t="s">
        <v>11</v>
      </c>
      <c r="B6" s="204" t="s">
        <v>128</v>
      </c>
      <c r="C6" s="204" t="s">
        <v>13</v>
      </c>
      <c r="D6" s="204" t="s">
        <v>14</v>
      </c>
      <c r="E6" s="56" t="s">
        <v>15</v>
      </c>
      <c r="F6" s="56" t="s">
        <v>327</v>
      </c>
      <c r="G6" s="56" t="s">
        <v>328</v>
      </c>
      <c r="H6" s="56" t="s">
        <v>329</v>
      </c>
      <c r="I6" s="56" t="s">
        <v>330</v>
      </c>
      <c r="J6" s="56" t="s">
        <v>331</v>
      </c>
      <c r="K6" s="56" t="s">
        <v>21</v>
      </c>
      <c r="L6" s="56" t="s">
        <v>22</v>
      </c>
      <c r="M6" s="56" t="s">
        <v>23</v>
      </c>
      <c r="N6" s="56" t="s">
        <v>24</v>
      </c>
      <c r="O6" s="100" t="s">
        <v>25</v>
      </c>
      <c r="P6" s="147" t="s">
        <v>26</v>
      </c>
      <c r="Q6" s="216" t="s">
        <v>27</v>
      </c>
      <c r="R6" s="195"/>
      <c r="S6" s="195"/>
      <c r="T6" s="195"/>
      <c r="U6" s="195"/>
      <c r="V6" s="196"/>
      <c r="W6" s="87"/>
      <c r="X6" s="87"/>
      <c r="Y6" s="87"/>
      <c r="Z6" s="87"/>
    </row>
    <row r="7" spans="1:26" ht="13.5" customHeight="1">
      <c r="A7" s="199"/>
      <c r="B7" s="199"/>
      <c r="C7" s="199"/>
      <c r="D7" s="199"/>
      <c r="E7" s="56" t="s">
        <v>28</v>
      </c>
      <c r="F7" s="101" t="s">
        <v>29</v>
      </c>
      <c r="G7" s="104" t="s">
        <v>31</v>
      </c>
      <c r="H7" s="103" t="s">
        <v>30</v>
      </c>
      <c r="I7" s="104" t="s">
        <v>31</v>
      </c>
      <c r="J7" s="103" t="s">
        <v>30</v>
      </c>
      <c r="K7" s="103" t="s">
        <v>30</v>
      </c>
      <c r="L7" s="104" t="s">
        <v>31</v>
      </c>
      <c r="M7" s="101" t="s">
        <v>29</v>
      </c>
      <c r="N7" s="104" t="s">
        <v>31</v>
      </c>
      <c r="O7" s="104" t="s">
        <v>31</v>
      </c>
      <c r="P7" s="104" t="s">
        <v>31</v>
      </c>
      <c r="Q7" s="105" t="s">
        <v>29</v>
      </c>
      <c r="R7" s="105" t="s">
        <v>30</v>
      </c>
      <c r="S7" s="105" t="s">
        <v>31</v>
      </c>
      <c r="T7" s="105" t="s">
        <v>32</v>
      </c>
      <c r="U7" s="105" t="s">
        <v>33</v>
      </c>
      <c r="V7" s="58" t="s">
        <v>34</v>
      </c>
      <c r="W7" s="79"/>
      <c r="X7" s="79"/>
      <c r="Y7" s="79"/>
      <c r="Z7" s="79"/>
    </row>
    <row r="8" spans="1:26" ht="13.5" customHeight="1">
      <c r="A8" s="200"/>
      <c r="B8" s="200"/>
      <c r="C8" s="200"/>
      <c r="D8" s="200"/>
      <c r="E8" s="70" t="s">
        <v>38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2.5</v>
      </c>
      <c r="L8" s="70">
        <v>2.5</v>
      </c>
      <c r="M8" s="70">
        <v>2.5</v>
      </c>
      <c r="N8" s="70">
        <v>2.5</v>
      </c>
      <c r="O8" s="70">
        <v>2.5</v>
      </c>
      <c r="P8" s="70">
        <v>2.5</v>
      </c>
      <c r="Q8" s="57">
        <f t="shared" ref="Q8:Q94" si="0">SUMIF($F$7:$P$7,"CO1",F8:P8)</f>
        <v>3.5</v>
      </c>
      <c r="R8" s="57">
        <f t="shared" ref="R8:R94" si="1">SUMIF($F$7:$P$7,"CO2",F8:P8)</f>
        <v>4.5</v>
      </c>
      <c r="S8" s="57">
        <f t="shared" ref="S8:S94" si="2">SUMIF($F$7:$P$7,"CO3",F8:P8)</f>
        <v>12</v>
      </c>
      <c r="T8" s="57">
        <f t="shared" ref="T8:T94" si="3">0</f>
        <v>0</v>
      </c>
      <c r="U8" s="57">
        <v>0</v>
      </c>
      <c r="V8" s="57">
        <f t="shared" ref="V8:V94" si="4">SUM(F8:P8)</f>
        <v>20</v>
      </c>
      <c r="W8" s="87"/>
      <c r="X8" s="87"/>
      <c r="Y8" s="87"/>
      <c r="Z8" s="87"/>
    </row>
    <row r="9" spans="1:26" ht="18" customHeight="1">
      <c r="A9" s="51">
        <v>1</v>
      </c>
      <c r="B9" s="148" t="s">
        <v>134</v>
      </c>
      <c r="C9" s="149">
        <v>24110340</v>
      </c>
      <c r="D9" s="54" t="s">
        <v>332</v>
      </c>
      <c r="E9" s="150">
        <v>12</v>
      </c>
      <c r="F9" s="56">
        <v>0.5</v>
      </c>
      <c r="G9" s="56">
        <v>0.5</v>
      </c>
      <c r="H9" s="56">
        <v>1</v>
      </c>
      <c r="I9" s="56">
        <v>0</v>
      </c>
      <c r="J9" s="56">
        <v>1</v>
      </c>
      <c r="K9" s="56">
        <v>0</v>
      </c>
      <c r="L9" s="56">
        <v>2</v>
      </c>
      <c r="M9" s="56">
        <v>1</v>
      </c>
      <c r="N9" s="56">
        <v>1</v>
      </c>
      <c r="O9" s="56">
        <v>2.5</v>
      </c>
      <c r="P9" s="56">
        <v>2.5</v>
      </c>
      <c r="Q9" s="57">
        <f t="shared" si="0"/>
        <v>1.5</v>
      </c>
      <c r="R9" s="57">
        <f t="shared" si="1"/>
        <v>2</v>
      </c>
      <c r="S9" s="57">
        <f t="shared" si="2"/>
        <v>8.5</v>
      </c>
      <c r="T9" s="57">
        <f t="shared" si="3"/>
        <v>0</v>
      </c>
      <c r="U9" s="57">
        <v>0</v>
      </c>
      <c r="V9" s="57">
        <f t="shared" si="4"/>
        <v>12</v>
      </c>
      <c r="W9" s="87"/>
      <c r="X9" s="87"/>
      <c r="Y9" s="87"/>
      <c r="Z9" s="87"/>
    </row>
    <row r="10" spans="1:26" ht="18" customHeight="1">
      <c r="A10" s="51">
        <v>2</v>
      </c>
      <c r="B10" s="148" t="s">
        <v>136</v>
      </c>
      <c r="C10" s="149">
        <v>24110341</v>
      </c>
      <c r="D10" s="54" t="s">
        <v>332</v>
      </c>
      <c r="E10" s="150">
        <v>10</v>
      </c>
      <c r="F10" s="56">
        <v>1</v>
      </c>
      <c r="G10" s="56">
        <v>0.5</v>
      </c>
      <c r="H10" s="56">
        <v>1</v>
      </c>
      <c r="I10" s="56">
        <v>1</v>
      </c>
      <c r="J10" s="56">
        <v>1</v>
      </c>
      <c r="K10" s="56">
        <v>0</v>
      </c>
      <c r="L10" s="56">
        <v>2.5</v>
      </c>
      <c r="M10" s="56">
        <v>2</v>
      </c>
      <c r="N10" s="56">
        <v>0.5</v>
      </c>
      <c r="O10" s="56">
        <v>0</v>
      </c>
      <c r="P10" s="56">
        <v>1</v>
      </c>
      <c r="Q10" s="57">
        <f t="shared" si="0"/>
        <v>3</v>
      </c>
      <c r="R10" s="57">
        <f t="shared" si="1"/>
        <v>2</v>
      </c>
      <c r="S10" s="57">
        <f t="shared" si="2"/>
        <v>5.5</v>
      </c>
      <c r="T10" s="57">
        <f t="shared" si="3"/>
        <v>0</v>
      </c>
      <c r="U10" s="57">
        <v>0</v>
      </c>
      <c r="V10" s="57">
        <f t="shared" si="4"/>
        <v>10.5</v>
      </c>
      <c r="W10" s="87"/>
      <c r="X10" s="87"/>
      <c r="Y10" s="87"/>
      <c r="Z10" s="87"/>
    </row>
    <row r="11" spans="1:26" ht="18" customHeight="1">
      <c r="A11" s="51">
        <v>3</v>
      </c>
      <c r="B11" s="148" t="s">
        <v>137</v>
      </c>
      <c r="C11" s="149">
        <v>24110342</v>
      </c>
      <c r="D11" s="54" t="s">
        <v>332</v>
      </c>
      <c r="E11" s="150">
        <v>15</v>
      </c>
      <c r="F11" s="56">
        <v>1</v>
      </c>
      <c r="G11" s="56">
        <v>1</v>
      </c>
      <c r="H11" s="56">
        <v>1</v>
      </c>
      <c r="I11" s="56">
        <v>1</v>
      </c>
      <c r="J11" s="56">
        <v>1</v>
      </c>
      <c r="K11" s="56">
        <v>1</v>
      </c>
      <c r="L11" s="56">
        <v>2.5</v>
      </c>
      <c r="M11" s="56">
        <v>1.5</v>
      </c>
      <c r="N11" s="56">
        <v>1</v>
      </c>
      <c r="O11" s="56">
        <v>2.5</v>
      </c>
      <c r="P11" s="56">
        <v>1.5</v>
      </c>
      <c r="Q11" s="57">
        <f t="shared" si="0"/>
        <v>2.5</v>
      </c>
      <c r="R11" s="57">
        <f t="shared" si="1"/>
        <v>3</v>
      </c>
      <c r="S11" s="57">
        <f t="shared" si="2"/>
        <v>9.5</v>
      </c>
      <c r="T11" s="57">
        <f t="shared" si="3"/>
        <v>0</v>
      </c>
      <c r="U11" s="57">
        <v>0</v>
      </c>
      <c r="V11" s="57">
        <f t="shared" si="4"/>
        <v>15</v>
      </c>
      <c r="W11" s="87"/>
      <c r="X11" s="87"/>
      <c r="Y11" s="87"/>
      <c r="Z11" s="87"/>
    </row>
    <row r="12" spans="1:26" ht="18" customHeight="1">
      <c r="A12" s="51">
        <v>4</v>
      </c>
      <c r="B12" s="148" t="s">
        <v>138</v>
      </c>
      <c r="C12" s="149">
        <v>24110343</v>
      </c>
      <c r="D12" s="54" t="s">
        <v>332</v>
      </c>
      <c r="E12" s="150">
        <v>10</v>
      </c>
      <c r="F12" s="56">
        <v>0</v>
      </c>
      <c r="G12" s="56">
        <v>1</v>
      </c>
      <c r="H12" s="56">
        <v>1</v>
      </c>
      <c r="I12" s="56">
        <v>1</v>
      </c>
      <c r="J12" s="56">
        <v>0.5</v>
      </c>
      <c r="K12" s="56">
        <v>1</v>
      </c>
      <c r="L12" s="56">
        <v>0.5</v>
      </c>
      <c r="M12" s="56">
        <v>1</v>
      </c>
      <c r="N12" s="56">
        <v>0.5</v>
      </c>
      <c r="O12" s="56">
        <v>0.5</v>
      </c>
      <c r="P12" s="56">
        <v>2.5</v>
      </c>
      <c r="Q12" s="57">
        <f t="shared" si="0"/>
        <v>1</v>
      </c>
      <c r="R12" s="57">
        <f t="shared" si="1"/>
        <v>2.5</v>
      </c>
      <c r="S12" s="57">
        <f t="shared" si="2"/>
        <v>6</v>
      </c>
      <c r="T12" s="57">
        <f t="shared" si="3"/>
        <v>0</v>
      </c>
      <c r="U12" s="57">
        <v>0</v>
      </c>
      <c r="V12" s="57">
        <f t="shared" si="4"/>
        <v>9.5</v>
      </c>
      <c r="W12" s="87"/>
      <c r="X12" s="87"/>
      <c r="Y12" s="87"/>
      <c r="Z12" s="87"/>
    </row>
    <row r="13" spans="1:26" ht="18" customHeight="1">
      <c r="A13" s="51">
        <v>5</v>
      </c>
      <c r="B13" s="148" t="s">
        <v>139</v>
      </c>
      <c r="C13" s="149">
        <v>24110344</v>
      </c>
      <c r="D13" s="54" t="s">
        <v>332</v>
      </c>
      <c r="E13" s="150">
        <v>17</v>
      </c>
      <c r="F13" s="56">
        <v>1</v>
      </c>
      <c r="G13" s="56">
        <v>1</v>
      </c>
      <c r="H13" s="56">
        <v>1</v>
      </c>
      <c r="I13" s="56">
        <v>1</v>
      </c>
      <c r="J13" s="56">
        <v>1</v>
      </c>
      <c r="K13" s="56">
        <v>1</v>
      </c>
      <c r="L13" s="56">
        <v>2.5</v>
      </c>
      <c r="M13" s="56">
        <v>1</v>
      </c>
      <c r="N13" s="56">
        <v>2.5</v>
      </c>
      <c r="O13" s="56">
        <v>2.5</v>
      </c>
      <c r="P13" s="56">
        <v>2.5</v>
      </c>
      <c r="Q13" s="57">
        <f t="shared" si="0"/>
        <v>2</v>
      </c>
      <c r="R13" s="57">
        <f t="shared" si="1"/>
        <v>3</v>
      </c>
      <c r="S13" s="57">
        <f t="shared" si="2"/>
        <v>12</v>
      </c>
      <c r="T13" s="57">
        <f t="shared" si="3"/>
        <v>0</v>
      </c>
      <c r="U13" s="57">
        <v>0</v>
      </c>
      <c r="V13" s="57">
        <f t="shared" si="4"/>
        <v>17</v>
      </c>
      <c r="W13" s="87"/>
      <c r="X13" s="87"/>
      <c r="Y13" s="87"/>
      <c r="Z13" s="87"/>
    </row>
    <row r="14" spans="1:26" ht="18" customHeight="1">
      <c r="A14" s="51">
        <v>6</v>
      </c>
      <c r="B14" s="148" t="s">
        <v>140</v>
      </c>
      <c r="C14" s="149">
        <v>24110346</v>
      </c>
      <c r="D14" s="54" t="s">
        <v>332</v>
      </c>
      <c r="E14" s="150">
        <v>19</v>
      </c>
      <c r="F14" s="56">
        <v>1</v>
      </c>
      <c r="G14" s="56">
        <v>1</v>
      </c>
      <c r="H14" s="56">
        <v>1</v>
      </c>
      <c r="I14" s="56">
        <v>1</v>
      </c>
      <c r="J14" s="56">
        <v>1</v>
      </c>
      <c r="K14" s="56">
        <v>2.5</v>
      </c>
      <c r="L14" s="56">
        <v>2.5</v>
      </c>
      <c r="M14" s="56">
        <v>2.5</v>
      </c>
      <c r="N14" s="56">
        <v>2.5</v>
      </c>
      <c r="O14" s="56">
        <v>2</v>
      </c>
      <c r="P14" s="56">
        <v>2</v>
      </c>
      <c r="Q14" s="57">
        <f t="shared" si="0"/>
        <v>3.5</v>
      </c>
      <c r="R14" s="57">
        <f t="shared" si="1"/>
        <v>4.5</v>
      </c>
      <c r="S14" s="57">
        <f t="shared" si="2"/>
        <v>11</v>
      </c>
      <c r="T14" s="57">
        <f t="shared" si="3"/>
        <v>0</v>
      </c>
      <c r="U14" s="57">
        <v>0</v>
      </c>
      <c r="V14" s="57">
        <f t="shared" si="4"/>
        <v>19</v>
      </c>
      <c r="W14" s="87"/>
      <c r="X14" s="87"/>
      <c r="Y14" s="87"/>
      <c r="Z14" s="87"/>
    </row>
    <row r="15" spans="1:26" ht="18" customHeight="1">
      <c r="A15" s="51">
        <v>7</v>
      </c>
      <c r="B15" s="148" t="s">
        <v>141</v>
      </c>
      <c r="C15" s="149">
        <v>24110347</v>
      </c>
      <c r="D15" s="54" t="s">
        <v>332</v>
      </c>
      <c r="E15" s="150">
        <v>16</v>
      </c>
      <c r="F15" s="56">
        <v>1</v>
      </c>
      <c r="G15" s="56">
        <v>1</v>
      </c>
      <c r="H15" s="56">
        <v>1</v>
      </c>
      <c r="I15" s="56">
        <v>1</v>
      </c>
      <c r="J15" s="56">
        <v>1</v>
      </c>
      <c r="K15" s="56">
        <v>1</v>
      </c>
      <c r="L15" s="56">
        <v>2.5</v>
      </c>
      <c r="M15" s="56">
        <v>2.5</v>
      </c>
      <c r="N15" s="56">
        <v>2.5</v>
      </c>
      <c r="O15" s="56">
        <v>1.5</v>
      </c>
      <c r="P15" s="56">
        <v>1</v>
      </c>
      <c r="Q15" s="57">
        <f t="shared" si="0"/>
        <v>3.5</v>
      </c>
      <c r="R15" s="57">
        <f t="shared" si="1"/>
        <v>3</v>
      </c>
      <c r="S15" s="57">
        <f t="shared" si="2"/>
        <v>9.5</v>
      </c>
      <c r="T15" s="57">
        <f t="shared" si="3"/>
        <v>0</v>
      </c>
      <c r="U15" s="57">
        <v>0</v>
      </c>
      <c r="V15" s="57">
        <f t="shared" si="4"/>
        <v>16</v>
      </c>
      <c r="W15" s="87"/>
      <c r="X15" s="87"/>
      <c r="Y15" s="87"/>
      <c r="Z15" s="87"/>
    </row>
    <row r="16" spans="1:26" ht="18" customHeight="1">
      <c r="A16" s="51">
        <v>8</v>
      </c>
      <c r="B16" s="148" t="s">
        <v>142</v>
      </c>
      <c r="C16" s="149">
        <v>24110348</v>
      </c>
      <c r="D16" s="54" t="s">
        <v>332</v>
      </c>
      <c r="E16" s="150">
        <v>9</v>
      </c>
      <c r="F16" s="56">
        <v>1</v>
      </c>
      <c r="G16" s="56">
        <v>0.5</v>
      </c>
      <c r="H16" s="56">
        <v>1</v>
      </c>
      <c r="I16" s="56">
        <v>0</v>
      </c>
      <c r="J16" s="56">
        <v>1</v>
      </c>
      <c r="K16" s="56">
        <v>0.5</v>
      </c>
      <c r="L16" s="56">
        <v>1</v>
      </c>
      <c r="M16" s="56">
        <v>0</v>
      </c>
      <c r="N16" s="56">
        <v>1</v>
      </c>
      <c r="O16" s="56">
        <v>2.5</v>
      </c>
      <c r="P16" s="56">
        <v>0</v>
      </c>
      <c r="Q16" s="57">
        <f t="shared" si="0"/>
        <v>1</v>
      </c>
      <c r="R16" s="57">
        <f t="shared" si="1"/>
        <v>2.5</v>
      </c>
      <c r="S16" s="57">
        <f t="shared" si="2"/>
        <v>5</v>
      </c>
      <c r="T16" s="57">
        <f t="shared" si="3"/>
        <v>0</v>
      </c>
      <c r="U16" s="57">
        <v>0</v>
      </c>
      <c r="V16" s="57">
        <f t="shared" si="4"/>
        <v>8.5</v>
      </c>
      <c r="W16" s="87"/>
      <c r="X16" s="87"/>
      <c r="Y16" s="87"/>
      <c r="Z16" s="87"/>
    </row>
    <row r="17" spans="1:26" ht="18" customHeight="1">
      <c r="A17" s="51">
        <v>9</v>
      </c>
      <c r="B17" s="148" t="s">
        <v>143</v>
      </c>
      <c r="C17" s="149">
        <v>24110350</v>
      </c>
      <c r="D17" s="54" t="s">
        <v>332</v>
      </c>
      <c r="E17" s="150">
        <v>8</v>
      </c>
      <c r="F17" s="56">
        <v>0.5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2.5</v>
      </c>
      <c r="M17" s="56">
        <v>0</v>
      </c>
      <c r="N17" s="56">
        <v>2.5</v>
      </c>
      <c r="O17" s="56">
        <v>0</v>
      </c>
      <c r="P17" s="56">
        <v>2.5</v>
      </c>
      <c r="Q17" s="57">
        <f t="shared" si="0"/>
        <v>0.5</v>
      </c>
      <c r="R17" s="57">
        <f t="shared" si="1"/>
        <v>0</v>
      </c>
      <c r="S17" s="57">
        <f t="shared" si="2"/>
        <v>7.5</v>
      </c>
      <c r="T17" s="57">
        <f t="shared" si="3"/>
        <v>0</v>
      </c>
      <c r="U17" s="57">
        <v>0</v>
      </c>
      <c r="V17" s="57">
        <f t="shared" si="4"/>
        <v>8</v>
      </c>
      <c r="W17" s="87"/>
      <c r="X17" s="87"/>
      <c r="Y17" s="87"/>
      <c r="Z17" s="87"/>
    </row>
    <row r="18" spans="1:26" ht="18" customHeight="1">
      <c r="A18" s="51">
        <v>10</v>
      </c>
      <c r="B18" s="148" t="s">
        <v>144</v>
      </c>
      <c r="C18" s="149">
        <v>24110351</v>
      </c>
      <c r="D18" s="54" t="s">
        <v>332</v>
      </c>
      <c r="E18" s="150">
        <v>15</v>
      </c>
      <c r="F18" s="56">
        <v>0.5</v>
      </c>
      <c r="G18" s="56">
        <v>1</v>
      </c>
      <c r="H18" s="56">
        <v>1</v>
      </c>
      <c r="I18" s="56">
        <v>1</v>
      </c>
      <c r="J18" s="56">
        <v>1</v>
      </c>
      <c r="K18" s="56">
        <v>0</v>
      </c>
      <c r="L18" s="56">
        <v>1.5</v>
      </c>
      <c r="M18" s="56">
        <v>1.5</v>
      </c>
      <c r="N18" s="56">
        <v>2.5</v>
      </c>
      <c r="O18" s="56">
        <v>2.5</v>
      </c>
      <c r="P18" s="56">
        <v>2.5</v>
      </c>
      <c r="Q18" s="57">
        <f t="shared" si="0"/>
        <v>2</v>
      </c>
      <c r="R18" s="57">
        <f t="shared" si="1"/>
        <v>2</v>
      </c>
      <c r="S18" s="57">
        <f t="shared" si="2"/>
        <v>11</v>
      </c>
      <c r="T18" s="57">
        <f t="shared" si="3"/>
        <v>0</v>
      </c>
      <c r="U18" s="57">
        <v>0</v>
      </c>
      <c r="V18" s="57">
        <f t="shared" si="4"/>
        <v>15</v>
      </c>
      <c r="W18" s="87"/>
      <c r="X18" s="87"/>
      <c r="Y18" s="87"/>
      <c r="Z18" s="87"/>
    </row>
    <row r="19" spans="1:26" ht="18" customHeight="1">
      <c r="A19" s="51">
        <v>11</v>
      </c>
      <c r="B19" s="148" t="s">
        <v>145</v>
      </c>
      <c r="C19" s="149">
        <v>24110352</v>
      </c>
      <c r="D19" s="54" t="s">
        <v>332</v>
      </c>
      <c r="E19" s="150">
        <v>19</v>
      </c>
      <c r="F19" s="56">
        <v>1</v>
      </c>
      <c r="G19" s="56">
        <v>1</v>
      </c>
      <c r="H19" s="56">
        <v>1</v>
      </c>
      <c r="I19" s="56">
        <v>1</v>
      </c>
      <c r="J19" s="56">
        <v>1</v>
      </c>
      <c r="K19" s="56">
        <v>1.5</v>
      </c>
      <c r="L19" s="56">
        <v>2.5</v>
      </c>
      <c r="M19" s="56">
        <v>2.5</v>
      </c>
      <c r="N19" s="56">
        <v>2.5</v>
      </c>
      <c r="O19" s="56">
        <v>2.5</v>
      </c>
      <c r="P19" s="56">
        <v>2.5</v>
      </c>
      <c r="Q19" s="57">
        <f t="shared" si="0"/>
        <v>3.5</v>
      </c>
      <c r="R19" s="57">
        <f t="shared" si="1"/>
        <v>3.5</v>
      </c>
      <c r="S19" s="57">
        <f t="shared" si="2"/>
        <v>12</v>
      </c>
      <c r="T19" s="57">
        <f t="shared" si="3"/>
        <v>0</v>
      </c>
      <c r="U19" s="57">
        <v>0</v>
      </c>
      <c r="V19" s="57">
        <f t="shared" si="4"/>
        <v>19</v>
      </c>
      <c r="W19" s="87"/>
      <c r="X19" s="87"/>
      <c r="Y19" s="87"/>
      <c r="Z19" s="87"/>
    </row>
    <row r="20" spans="1:26" ht="18" customHeight="1">
      <c r="A20" s="51">
        <v>12</v>
      </c>
      <c r="B20" s="148" t="s">
        <v>146</v>
      </c>
      <c r="C20" s="149">
        <v>24110353</v>
      </c>
      <c r="D20" s="54" t="s">
        <v>332</v>
      </c>
      <c r="E20" s="150">
        <v>12</v>
      </c>
      <c r="F20" s="56">
        <v>1</v>
      </c>
      <c r="G20" s="56">
        <v>1</v>
      </c>
      <c r="H20" s="56">
        <v>0</v>
      </c>
      <c r="I20" s="56">
        <v>1</v>
      </c>
      <c r="J20" s="56">
        <v>1</v>
      </c>
      <c r="K20" s="56">
        <v>0.5</v>
      </c>
      <c r="L20" s="56">
        <v>2</v>
      </c>
      <c r="M20" s="56">
        <v>2</v>
      </c>
      <c r="N20" s="56">
        <v>0</v>
      </c>
      <c r="O20" s="56">
        <v>2</v>
      </c>
      <c r="P20" s="56">
        <v>1</v>
      </c>
      <c r="Q20" s="57">
        <f t="shared" si="0"/>
        <v>3</v>
      </c>
      <c r="R20" s="57">
        <f t="shared" si="1"/>
        <v>1.5</v>
      </c>
      <c r="S20" s="57">
        <f t="shared" si="2"/>
        <v>7</v>
      </c>
      <c r="T20" s="57">
        <f t="shared" si="3"/>
        <v>0</v>
      </c>
      <c r="U20" s="57">
        <v>0</v>
      </c>
      <c r="V20" s="57">
        <f t="shared" si="4"/>
        <v>11.5</v>
      </c>
      <c r="W20" s="87"/>
      <c r="X20" s="87"/>
      <c r="Y20" s="87"/>
      <c r="Z20" s="87"/>
    </row>
    <row r="21" spans="1:26" ht="18" customHeight="1">
      <c r="A21" s="51">
        <v>13</v>
      </c>
      <c r="B21" s="148" t="s">
        <v>147</v>
      </c>
      <c r="C21" s="149">
        <v>24110354</v>
      </c>
      <c r="D21" s="54" t="s">
        <v>332</v>
      </c>
      <c r="E21" s="150">
        <v>20</v>
      </c>
      <c r="F21" s="56">
        <v>1</v>
      </c>
      <c r="G21" s="56">
        <v>1</v>
      </c>
      <c r="H21" s="56">
        <v>1</v>
      </c>
      <c r="I21" s="56">
        <v>1</v>
      </c>
      <c r="J21" s="56">
        <v>1</v>
      </c>
      <c r="K21" s="56">
        <v>2.5</v>
      </c>
      <c r="L21" s="56">
        <v>2.5</v>
      </c>
      <c r="M21" s="56">
        <v>2.5</v>
      </c>
      <c r="N21" s="56">
        <v>2.5</v>
      </c>
      <c r="O21" s="56">
        <v>2.5</v>
      </c>
      <c r="P21" s="56">
        <v>2.5</v>
      </c>
      <c r="Q21" s="57">
        <f t="shared" si="0"/>
        <v>3.5</v>
      </c>
      <c r="R21" s="57">
        <f t="shared" si="1"/>
        <v>4.5</v>
      </c>
      <c r="S21" s="57">
        <f t="shared" si="2"/>
        <v>12</v>
      </c>
      <c r="T21" s="57">
        <f t="shared" si="3"/>
        <v>0</v>
      </c>
      <c r="U21" s="57">
        <v>0</v>
      </c>
      <c r="V21" s="57">
        <f t="shared" si="4"/>
        <v>20</v>
      </c>
      <c r="W21" s="87"/>
      <c r="X21" s="87"/>
      <c r="Y21" s="87"/>
      <c r="Z21" s="87"/>
    </row>
    <row r="22" spans="1:26" ht="18" customHeight="1">
      <c r="A22" s="51">
        <v>14</v>
      </c>
      <c r="B22" s="148" t="s">
        <v>148</v>
      </c>
      <c r="C22" s="149">
        <v>24110356</v>
      </c>
      <c r="D22" s="54" t="s">
        <v>332</v>
      </c>
      <c r="E22" s="150">
        <v>16</v>
      </c>
      <c r="F22" s="56">
        <v>1</v>
      </c>
      <c r="G22" s="56">
        <v>1</v>
      </c>
      <c r="H22" s="56">
        <v>1</v>
      </c>
      <c r="I22" s="56">
        <v>1</v>
      </c>
      <c r="J22" s="56">
        <v>1</v>
      </c>
      <c r="K22" s="56">
        <v>2.5</v>
      </c>
      <c r="L22" s="56">
        <v>2.5</v>
      </c>
      <c r="M22" s="56">
        <v>0.5</v>
      </c>
      <c r="N22" s="56">
        <v>1</v>
      </c>
      <c r="O22" s="56">
        <v>2.5</v>
      </c>
      <c r="P22" s="56">
        <v>1.5</v>
      </c>
      <c r="Q22" s="57">
        <f t="shared" si="0"/>
        <v>1.5</v>
      </c>
      <c r="R22" s="57">
        <f t="shared" si="1"/>
        <v>4.5</v>
      </c>
      <c r="S22" s="57">
        <f t="shared" si="2"/>
        <v>9.5</v>
      </c>
      <c r="T22" s="57">
        <f t="shared" si="3"/>
        <v>0</v>
      </c>
      <c r="U22" s="57">
        <v>0</v>
      </c>
      <c r="V22" s="57">
        <f t="shared" si="4"/>
        <v>15.5</v>
      </c>
      <c r="W22" s="87"/>
      <c r="X22" s="87"/>
      <c r="Y22" s="87"/>
      <c r="Z22" s="87"/>
    </row>
    <row r="23" spans="1:26" ht="18" customHeight="1">
      <c r="A23" s="51">
        <v>15</v>
      </c>
      <c r="B23" s="148" t="s">
        <v>149</v>
      </c>
      <c r="C23" s="149">
        <v>24110357</v>
      </c>
      <c r="D23" s="54" t="s">
        <v>332</v>
      </c>
      <c r="E23" s="150">
        <v>17</v>
      </c>
      <c r="F23" s="56">
        <v>1</v>
      </c>
      <c r="G23" s="56">
        <v>1</v>
      </c>
      <c r="H23" s="56">
        <v>1</v>
      </c>
      <c r="I23" s="56">
        <v>1</v>
      </c>
      <c r="J23" s="56">
        <v>1</v>
      </c>
      <c r="K23" s="56">
        <v>2.5</v>
      </c>
      <c r="L23" s="56">
        <v>0</v>
      </c>
      <c r="M23" s="56">
        <v>2</v>
      </c>
      <c r="N23" s="56">
        <v>2.5</v>
      </c>
      <c r="O23" s="56">
        <v>2</v>
      </c>
      <c r="P23" s="56">
        <v>2.5</v>
      </c>
      <c r="Q23" s="57">
        <f t="shared" si="0"/>
        <v>3</v>
      </c>
      <c r="R23" s="57">
        <f t="shared" si="1"/>
        <v>4.5</v>
      </c>
      <c r="S23" s="57">
        <f t="shared" si="2"/>
        <v>9</v>
      </c>
      <c r="T23" s="57">
        <f t="shared" si="3"/>
        <v>0</v>
      </c>
      <c r="U23" s="57">
        <v>0</v>
      </c>
      <c r="V23" s="57">
        <f t="shared" si="4"/>
        <v>16.5</v>
      </c>
      <c r="W23" s="87"/>
      <c r="X23" s="87"/>
      <c r="Y23" s="87"/>
      <c r="Z23" s="87"/>
    </row>
    <row r="24" spans="1:26" ht="18" customHeight="1">
      <c r="A24" s="51">
        <v>16</v>
      </c>
      <c r="B24" s="148" t="s">
        <v>150</v>
      </c>
      <c r="C24" s="149">
        <v>24110358</v>
      </c>
      <c r="D24" s="54" t="s">
        <v>332</v>
      </c>
      <c r="E24" s="150">
        <v>14</v>
      </c>
      <c r="F24" s="56">
        <v>1</v>
      </c>
      <c r="G24" s="56">
        <v>1</v>
      </c>
      <c r="H24" s="56">
        <v>1</v>
      </c>
      <c r="I24" s="56">
        <v>1</v>
      </c>
      <c r="J24" s="56">
        <v>1</v>
      </c>
      <c r="K24" s="56">
        <v>0</v>
      </c>
      <c r="L24" s="56">
        <v>2.5</v>
      </c>
      <c r="M24" s="56">
        <v>2</v>
      </c>
      <c r="N24" s="56">
        <v>1</v>
      </c>
      <c r="O24" s="56">
        <v>2.5</v>
      </c>
      <c r="P24" s="56">
        <v>1</v>
      </c>
      <c r="Q24" s="57">
        <f t="shared" si="0"/>
        <v>3</v>
      </c>
      <c r="R24" s="57">
        <f t="shared" si="1"/>
        <v>2</v>
      </c>
      <c r="S24" s="57">
        <f t="shared" si="2"/>
        <v>9</v>
      </c>
      <c r="T24" s="57">
        <f t="shared" si="3"/>
        <v>0</v>
      </c>
      <c r="U24" s="57">
        <v>0</v>
      </c>
      <c r="V24" s="57">
        <f t="shared" si="4"/>
        <v>14</v>
      </c>
      <c r="W24" s="87"/>
      <c r="X24" s="87"/>
      <c r="Y24" s="87"/>
      <c r="Z24" s="87"/>
    </row>
    <row r="25" spans="1:26" ht="18" customHeight="1">
      <c r="A25" s="51">
        <v>17</v>
      </c>
      <c r="B25" s="148" t="s">
        <v>151</v>
      </c>
      <c r="C25" s="149">
        <v>24110359</v>
      </c>
      <c r="D25" s="54" t="s">
        <v>332</v>
      </c>
      <c r="E25" s="150">
        <v>19</v>
      </c>
      <c r="F25" s="56">
        <v>1</v>
      </c>
      <c r="G25" s="56">
        <v>1</v>
      </c>
      <c r="H25" s="56">
        <v>1</v>
      </c>
      <c r="I25" s="56">
        <v>1</v>
      </c>
      <c r="J25" s="56">
        <v>1</v>
      </c>
      <c r="K25" s="56">
        <v>1</v>
      </c>
      <c r="L25" s="56">
        <v>2.5</v>
      </c>
      <c r="M25" s="56">
        <v>2.5</v>
      </c>
      <c r="N25" s="56">
        <v>2.5</v>
      </c>
      <c r="O25" s="56">
        <v>2.5</v>
      </c>
      <c r="P25" s="56">
        <v>2.5</v>
      </c>
      <c r="Q25" s="57">
        <f t="shared" si="0"/>
        <v>3.5</v>
      </c>
      <c r="R25" s="57">
        <f t="shared" si="1"/>
        <v>3</v>
      </c>
      <c r="S25" s="57">
        <f t="shared" si="2"/>
        <v>12</v>
      </c>
      <c r="T25" s="57">
        <f t="shared" si="3"/>
        <v>0</v>
      </c>
      <c r="U25" s="57">
        <v>0</v>
      </c>
      <c r="V25" s="57">
        <f t="shared" si="4"/>
        <v>18.5</v>
      </c>
      <c r="W25" s="87"/>
      <c r="X25" s="87"/>
      <c r="Y25" s="87"/>
      <c r="Z25" s="87"/>
    </row>
    <row r="26" spans="1:26" ht="18" customHeight="1">
      <c r="A26" s="51">
        <v>18</v>
      </c>
      <c r="B26" s="148" t="s">
        <v>152</v>
      </c>
      <c r="C26" s="149">
        <v>24110360</v>
      </c>
      <c r="D26" s="54" t="s">
        <v>332</v>
      </c>
      <c r="E26" s="150">
        <v>20</v>
      </c>
      <c r="F26" s="56">
        <v>1</v>
      </c>
      <c r="G26" s="56">
        <v>1</v>
      </c>
      <c r="H26" s="56">
        <v>1</v>
      </c>
      <c r="I26" s="56">
        <v>1</v>
      </c>
      <c r="J26" s="56">
        <v>1</v>
      </c>
      <c r="K26" s="56">
        <v>2.5</v>
      </c>
      <c r="L26" s="56">
        <v>2.5</v>
      </c>
      <c r="M26" s="56">
        <v>2.5</v>
      </c>
      <c r="N26" s="56">
        <v>2.5</v>
      </c>
      <c r="O26" s="56">
        <v>2.5</v>
      </c>
      <c r="P26" s="56">
        <v>2.5</v>
      </c>
      <c r="Q26" s="57">
        <f t="shared" si="0"/>
        <v>3.5</v>
      </c>
      <c r="R26" s="57">
        <f t="shared" si="1"/>
        <v>4.5</v>
      </c>
      <c r="S26" s="57">
        <f t="shared" si="2"/>
        <v>12</v>
      </c>
      <c r="T26" s="57">
        <f t="shared" si="3"/>
        <v>0</v>
      </c>
      <c r="U26" s="57">
        <v>0</v>
      </c>
      <c r="V26" s="57">
        <f t="shared" si="4"/>
        <v>20</v>
      </c>
      <c r="W26" s="87"/>
      <c r="X26" s="87"/>
      <c r="Y26" s="87"/>
      <c r="Z26" s="87"/>
    </row>
    <row r="27" spans="1:26" ht="18" customHeight="1">
      <c r="A27" s="51">
        <v>19</v>
      </c>
      <c r="B27" s="148" t="s">
        <v>153</v>
      </c>
      <c r="C27" s="149">
        <v>24110361</v>
      </c>
      <c r="D27" s="54" t="s">
        <v>332</v>
      </c>
      <c r="E27" s="150">
        <v>18</v>
      </c>
      <c r="F27" s="56">
        <v>1</v>
      </c>
      <c r="G27" s="56">
        <v>1</v>
      </c>
      <c r="H27" s="56">
        <v>1</v>
      </c>
      <c r="I27" s="56">
        <v>0</v>
      </c>
      <c r="J27" s="56">
        <v>1</v>
      </c>
      <c r="K27" s="56">
        <v>1.5</v>
      </c>
      <c r="L27" s="56">
        <v>2.5</v>
      </c>
      <c r="M27" s="56">
        <v>2.5</v>
      </c>
      <c r="N27" s="56">
        <v>2.5</v>
      </c>
      <c r="O27" s="56">
        <v>2.5</v>
      </c>
      <c r="P27" s="56">
        <v>2.5</v>
      </c>
      <c r="Q27" s="57">
        <f t="shared" si="0"/>
        <v>3.5</v>
      </c>
      <c r="R27" s="57">
        <f t="shared" si="1"/>
        <v>3.5</v>
      </c>
      <c r="S27" s="57">
        <f t="shared" si="2"/>
        <v>11</v>
      </c>
      <c r="T27" s="57">
        <f t="shared" si="3"/>
        <v>0</v>
      </c>
      <c r="U27" s="57">
        <v>0</v>
      </c>
      <c r="V27" s="57">
        <f t="shared" si="4"/>
        <v>18</v>
      </c>
      <c r="W27" s="87"/>
      <c r="X27" s="87"/>
      <c r="Y27" s="87"/>
      <c r="Z27" s="87"/>
    </row>
    <row r="28" spans="1:26" ht="18" customHeight="1">
      <c r="A28" s="51">
        <v>20</v>
      </c>
      <c r="B28" s="148" t="s">
        <v>154</v>
      </c>
      <c r="C28" s="149">
        <v>24110362</v>
      </c>
      <c r="D28" s="54" t="s">
        <v>332</v>
      </c>
      <c r="E28" s="150">
        <v>19</v>
      </c>
      <c r="F28" s="56">
        <v>1</v>
      </c>
      <c r="G28" s="56">
        <v>1</v>
      </c>
      <c r="H28" s="56">
        <v>1</v>
      </c>
      <c r="I28" s="56">
        <v>1</v>
      </c>
      <c r="J28" s="56">
        <v>1</v>
      </c>
      <c r="K28" s="56">
        <v>2.5</v>
      </c>
      <c r="L28" s="56">
        <v>2.5</v>
      </c>
      <c r="M28" s="56">
        <v>2.5</v>
      </c>
      <c r="N28" s="56">
        <v>2.5</v>
      </c>
      <c r="O28" s="56">
        <v>1.5</v>
      </c>
      <c r="P28" s="56">
        <v>2.5</v>
      </c>
      <c r="Q28" s="57">
        <f t="shared" si="0"/>
        <v>3.5</v>
      </c>
      <c r="R28" s="57">
        <f t="shared" si="1"/>
        <v>4.5</v>
      </c>
      <c r="S28" s="57">
        <f t="shared" si="2"/>
        <v>11</v>
      </c>
      <c r="T28" s="57">
        <f t="shared" si="3"/>
        <v>0</v>
      </c>
      <c r="U28" s="57">
        <v>0</v>
      </c>
      <c r="V28" s="57">
        <f t="shared" si="4"/>
        <v>19</v>
      </c>
      <c r="W28" s="87"/>
      <c r="X28" s="87"/>
      <c r="Y28" s="87"/>
      <c r="Z28" s="87"/>
    </row>
    <row r="29" spans="1:26" ht="18" customHeight="1">
      <c r="A29" s="51">
        <v>21</v>
      </c>
      <c r="B29" s="148" t="s">
        <v>155</v>
      </c>
      <c r="C29" s="149">
        <v>24110363</v>
      </c>
      <c r="D29" s="54" t="s">
        <v>332</v>
      </c>
      <c r="E29" s="150">
        <v>15</v>
      </c>
      <c r="F29" s="56">
        <v>1</v>
      </c>
      <c r="G29" s="56">
        <v>1</v>
      </c>
      <c r="H29" s="56">
        <v>1</v>
      </c>
      <c r="I29" s="56">
        <v>0</v>
      </c>
      <c r="J29" s="56">
        <v>0.5</v>
      </c>
      <c r="K29" s="56">
        <v>2.5</v>
      </c>
      <c r="L29" s="56">
        <v>2.5</v>
      </c>
      <c r="M29" s="56">
        <v>1.5</v>
      </c>
      <c r="N29" s="56">
        <v>1.5</v>
      </c>
      <c r="O29" s="56">
        <v>1</v>
      </c>
      <c r="P29" s="56">
        <v>2.5</v>
      </c>
      <c r="Q29" s="57">
        <f t="shared" si="0"/>
        <v>2.5</v>
      </c>
      <c r="R29" s="57">
        <f t="shared" si="1"/>
        <v>4</v>
      </c>
      <c r="S29" s="57">
        <f t="shared" si="2"/>
        <v>8.5</v>
      </c>
      <c r="T29" s="57">
        <f t="shared" si="3"/>
        <v>0</v>
      </c>
      <c r="U29" s="57">
        <v>0</v>
      </c>
      <c r="V29" s="57">
        <f t="shared" si="4"/>
        <v>15</v>
      </c>
      <c r="W29" s="87"/>
      <c r="X29" s="87"/>
      <c r="Y29" s="87"/>
      <c r="Z29" s="87"/>
    </row>
    <row r="30" spans="1:26" ht="18" customHeight="1">
      <c r="A30" s="51">
        <v>22</v>
      </c>
      <c r="B30" s="148" t="s">
        <v>156</v>
      </c>
      <c r="C30" s="149">
        <v>24110364</v>
      </c>
      <c r="D30" s="54" t="s">
        <v>332</v>
      </c>
      <c r="E30" s="150">
        <v>12</v>
      </c>
      <c r="F30" s="56">
        <v>0.5</v>
      </c>
      <c r="G30" s="56">
        <v>0.5</v>
      </c>
      <c r="H30" s="56">
        <v>1</v>
      </c>
      <c r="I30" s="56">
        <v>0.5</v>
      </c>
      <c r="J30" s="56">
        <v>0</v>
      </c>
      <c r="K30" s="56">
        <v>2.5</v>
      </c>
      <c r="L30" s="56">
        <v>2.5</v>
      </c>
      <c r="M30" s="56">
        <v>0</v>
      </c>
      <c r="N30" s="56">
        <v>1</v>
      </c>
      <c r="O30" s="56">
        <v>2.5</v>
      </c>
      <c r="P30" s="56">
        <v>1</v>
      </c>
      <c r="Q30" s="57">
        <f t="shared" si="0"/>
        <v>0.5</v>
      </c>
      <c r="R30" s="57">
        <f t="shared" si="1"/>
        <v>3.5</v>
      </c>
      <c r="S30" s="57">
        <f t="shared" si="2"/>
        <v>8</v>
      </c>
      <c r="T30" s="57">
        <f t="shared" si="3"/>
        <v>0</v>
      </c>
      <c r="U30" s="57">
        <v>0</v>
      </c>
      <c r="V30" s="57">
        <f t="shared" si="4"/>
        <v>12</v>
      </c>
      <c r="W30" s="87"/>
      <c r="X30" s="87"/>
      <c r="Y30" s="87"/>
      <c r="Z30" s="87"/>
    </row>
    <row r="31" spans="1:26" ht="18" customHeight="1">
      <c r="A31" s="51">
        <v>23</v>
      </c>
      <c r="B31" s="148" t="s">
        <v>157</v>
      </c>
      <c r="C31" s="149">
        <v>24110365</v>
      </c>
      <c r="D31" s="54" t="s">
        <v>332</v>
      </c>
      <c r="E31" s="150">
        <v>20</v>
      </c>
      <c r="F31" s="152">
        <v>1</v>
      </c>
      <c r="G31" s="152">
        <v>1</v>
      </c>
      <c r="H31" s="152">
        <v>1</v>
      </c>
      <c r="I31" s="152">
        <v>1</v>
      </c>
      <c r="J31" s="152">
        <v>1</v>
      </c>
      <c r="K31" s="152">
        <v>2.5</v>
      </c>
      <c r="L31" s="152">
        <v>2.5</v>
      </c>
      <c r="M31" s="152">
        <v>2.5</v>
      </c>
      <c r="N31" s="152">
        <v>2.5</v>
      </c>
      <c r="O31" s="152">
        <v>2.5</v>
      </c>
      <c r="P31" s="152">
        <v>2.5</v>
      </c>
      <c r="Q31" s="57">
        <f t="shared" si="0"/>
        <v>3.5</v>
      </c>
      <c r="R31" s="57">
        <f t="shared" si="1"/>
        <v>4.5</v>
      </c>
      <c r="S31" s="57">
        <f t="shared" si="2"/>
        <v>12</v>
      </c>
      <c r="T31" s="57">
        <f t="shared" si="3"/>
        <v>0</v>
      </c>
      <c r="U31" s="57">
        <v>0</v>
      </c>
      <c r="V31" s="57">
        <f t="shared" si="4"/>
        <v>20</v>
      </c>
      <c r="W31" s="87"/>
      <c r="X31" s="87"/>
      <c r="Y31" s="87"/>
      <c r="Z31" s="87"/>
    </row>
    <row r="32" spans="1:26" ht="18" customHeight="1">
      <c r="A32" s="51">
        <v>24</v>
      </c>
      <c r="B32" s="148" t="s">
        <v>158</v>
      </c>
      <c r="C32" s="149">
        <v>24110366</v>
      </c>
      <c r="D32" s="54" t="s">
        <v>332</v>
      </c>
      <c r="E32" s="150">
        <v>17</v>
      </c>
      <c r="F32" s="56">
        <v>1</v>
      </c>
      <c r="G32" s="56">
        <v>1</v>
      </c>
      <c r="H32" s="56">
        <v>1</v>
      </c>
      <c r="I32" s="56">
        <v>1</v>
      </c>
      <c r="J32" s="56">
        <v>1</v>
      </c>
      <c r="K32" s="56">
        <v>1.5</v>
      </c>
      <c r="L32" s="56">
        <v>1.5</v>
      </c>
      <c r="M32" s="56">
        <v>1.5</v>
      </c>
      <c r="N32" s="56">
        <v>2.5</v>
      </c>
      <c r="O32" s="56">
        <v>2.5</v>
      </c>
      <c r="P32" s="56">
        <v>2.5</v>
      </c>
      <c r="Q32" s="57">
        <f t="shared" si="0"/>
        <v>2.5</v>
      </c>
      <c r="R32" s="57">
        <f t="shared" si="1"/>
        <v>3.5</v>
      </c>
      <c r="S32" s="57">
        <f t="shared" si="2"/>
        <v>11</v>
      </c>
      <c r="T32" s="57">
        <f t="shared" si="3"/>
        <v>0</v>
      </c>
      <c r="U32" s="57">
        <v>0</v>
      </c>
      <c r="V32" s="57">
        <f t="shared" si="4"/>
        <v>17</v>
      </c>
      <c r="W32" s="87"/>
      <c r="X32" s="87"/>
      <c r="Y32" s="87"/>
      <c r="Z32" s="87"/>
    </row>
    <row r="33" spans="1:26" ht="18" customHeight="1">
      <c r="A33" s="51">
        <v>25</v>
      </c>
      <c r="B33" s="148" t="s">
        <v>159</v>
      </c>
      <c r="C33" s="149">
        <v>24110367</v>
      </c>
      <c r="D33" s="54" t="s">
        <v>332</v>
      </c>
      <c r="E33" s="150">
        <v>8</v>
      </c>
      <c r="F33" s="56">
        <v>0.5</v>
      </c>
      <c r="G33" s="56">
        <v>1</v>
      </c>
      <c r="H33" s="56">
        <v>1</v>
      </c>
      <c r="I33" s="56">
        <v>1</v>
      </c>
      <c r="J33" s="56">
        <v>0</v>
      </c>
      <c r="K33" s="56">
        <v>0</v>
      </c>
      <c r="L33" s="56">
        <v>0</v>
      </c>
      <c r="M33" s="56">
        <v>1</v>
      </c>
      <c r="N33" s="56">
        <v>1</v>
      </c>
      <c r="O33" s="56">
        <v>0.5</v>
      </c>
      <c r="P33" s="56">
        <v>1.5</v>
      </c>
      <c r="Q33" s="57">
        <f t="shared" si="0"/>
        <v>1.5</v>
      </c>
      <c r="R33" s="57">
        <f t="shared" si="1"/>
        <v>1</v>
      </c>
      <c r="S33" s="57">
        <f t="shared" si="2"/>
        <v>5</v>
      </c>
      <c r="T33" s="57">
        <f t="shared" si="3"/>
        <v>0</v>
      </c>
      <c r="U33" s="57">
        <v>0</v>
      </c>
      <c r="V33" s="57">
        <f t="shared" si="4"/>
        <v>7.5</v>
      </c>
      <c r="W33" s="87"/>
      <c r="X33" s="87"/>
      <c r="Y33" s="87"/>
      <c r="Z33" s="87"/>
    </row>
    <row r="34" spans="1:26" ht="18" customHeight="1">
      <c r="A34" s="51">
        <v>26</v>
      </c>
      <c r="B34" s="148" t="s">
        <v>160</v>
      </c>
      <c r="C34" s="149">
        <v>24110368</v>
      </c>
      <c r="D34" s="54" t="s">
        <v>332</v>
      </c>
      <c r="E34" s="150">
        <v>15</v>
      </c>
      <c r="F34" s="56">
        <v>1</v>
      </c>
      <c r="G34" s="56">
        <v>1</v>
      </c>
      <c r="H34" s="56">
        <v>1</v>
      </c>
      <c r="I34" s="56">
        <v>1</v>
      </c>
      <c r="J34" s="56">
        <v>1</v>
      </c>
      <c r="K34" s="56">
        <v>0</v>
      </c>
      <c r="L34" s="56">
        <v>2.5</v>
      </c>
      <c r="M34" s="56">
        <v>1.5</v>
      </c>
      <c r="N34" s="56">
        <v>1</v>
      </c>
      <c r="O34" s="56">
        <v>2.5</v>
      </c>
      <c r="P34" s="56">
        <v>2.5</v>
      </c>
      <c r="Q34" s="57">
        <f t="shared" si="0"/>
        <v>2.5</v>
      </c>
      <c r="R34" s="57">
        <f t="shared" si="1"/>
        <v>2</v>
      </c>
      <c r="S34" s="57">
        <f t="shared" si="2"/>
        <v>10.5</v>
      </c>
      <c r="T34" s="57">
        <f t="shared" si="3"/>
        <v>0</v>
      </c>
      <c r="U34" s="57">
        <v>0</v>
      </c>
      <c r="V34" s="57">
        <f t="shared" si="4"/>
        <v>15</v>
      </c>
      <c r="W34" s="87"/>
      <c r="X34" s="87"/>
      <c r="Y34" s="87"/>
      <c r="Z34" s="87"/>
    </row>
    <row r="35" spans="1:26" ht="18" customHeight="1">
      <c r="A35" s="51">
        <v>27</v>
      </c>
      <c r="B35" s="148" t="s">
        <v>161</v>
      </c>
      <c r="C35" s="149">
        <v>24110369</v>
      </c>
      <c r="D35" s="54" t="s">
        <v>332</v>
      </c>
      <c r="E35" s="150">
        <v>16</v>
      </c>
      <c r="F35" s="56">
        <v>1</v>
      </c>
      <c r="G35" s="56">
        <v>1</v>
      </c>
      <c r="H35" s="56">
        <v>0.5</v>
      </c>
      <c r="I35" s="56">
        <v>1</v>
      </c>
      <c r="J35" s="56">
        <v>0.5</v>
      </c>
      <c r="K35" s="56">
        <v>0.5</v>
      </c>
      <c r="L35" s="56">
        <v>2.5</v>
      </c>
      <c r="M35" s="56">
        <v>1.5</v>
      </c>
      <c r="N35" s="56">
        <v>2.5</v>
      </c>
      <c r="O35" s="56">
        <v>2.5</v>
      </c>
      <c r="P35" s="56">
        <v>2.5</v>
      </c>
      <c r="Q35" s="57">
        <f t="shared" si="0"/>
        <v>2.5</v>
      </c>
      <c r="R35" s="57">
        <f t="shared" si="1"/>
        <v>1.5</v>
      </c>
      <c r="S35" s="57">
        <f t="shared" si="2"/>
        <v>12</v>
      </c>
      <c r="T35" s="57">
        <f t="shared" si="3"/>
        <v>0</v>
      </c>
      <c r="U35" s="57">
        <v>0</v>
      </c>
      <c r="V35" s="57">
        <f t="shared" si="4"/>
        <v>16</v>
      </c>
      <c r="W35" s="87"/>
      <c r="X35" s="87"/>
      <c r="Y35" s="87"/>
      <c r="Z35" s="87"/>
    </row>
    <row r="36" spans="1:26" ht="18" customHeight="1">
      <c r="A36" s="51">
        <v>28</v>
      </c>
      <c r="B36" s="148" t="s">
        <v>162</v>
      </c>
      <c r="C36" s="149">
        <v>24110370</v>
      </c>
      <c r="D36" s="54" t="s">
        <v>332</v>
      </c>
      <c r="E36" s="150">
        <v>20</v>
      </c>
      <c r="F36" s="56">
        <v>1</v>
      </c>
      <c r="G36" s="56">
        <v>1</v>
      </c>
      <c r="H36" s="56">
        <v>1</v>
      </c>
      <c r="I36" s="56">
        <v>1</v>
      </c>
      <c r="J36" s="56">
        <v>1</v>
      </c>
      <c r="K36" s="56">
        <v>2.5</v>
      </c>
      <c r="L36" s="56">
        <v>2.5</v>
      </c>
      <c r="M36" s="56">
        <v>2.5</v>
      </c>
      <c r="N36" s="56">
        <v>2.5</v>
      </c>
      <c r="O36" s="56">
        <v>2.5</v>
      </c>
      <c r="P36" s="56">
        <v>2.5</v>
      </c>
      <c r="Q36" s="57">
        <f t="shared" si="0"/>
        <v>3.5</v>
      </c>
      <c r="R36" s="57">
        <f t="shared" si="1"/>
        <v>4.5</v>
      </c>
      <c r="S36" s="57">
        <f t="shared" si="2"/>
        <v>12</v>
      </c>
      <c r="T36" s="57">
        <f t="shared" si="3"/>
        <v>0</v>
      </c>
      <c r="U36" s="57">
        <v>0</v>
      </c>
      <c r="V36" s="57">
        <f t="shared" si="4"/>
        <v>20</v>
      </c>
      <c r="W36" s="87"/>
      <c r="X36" s="87"/>
      <c r="Y36" s="87"/>
      <c r="Z36" s="87"/>
    </row>
    <row r="37" spans="1:26" ht="18" customHeight="1">
      <c r="A37" s="51">
        <v>29</v>
      </c>
      <c r="B37" s="148" t="s">
        <v>163</v>
      </c>
      <c r="C37" s="149">
        <v>24110371</v>
      </c>
      <c r="D37" s="54" t="s">
        <v>332</v>
      </c>
      <c r="E37" s="150">
        <v>15</v>
      </c>
      <c r="F37" s="56">
        <v>1</v>
      </c>
      <c r="G37" s="56">
        <v>1</v>
      </c>
      <c r="H37" s="56">
        <v>1</v>
      </c>
      <c r="I37" s="56">
        <v>0</v>
      </c>
      <c r="J37" s="56">
        <v>1</v>
      </c>
      <c r="K37" s="56">
        <v>1</v>
      </c>
      <c r="L37" s="56">
        <v>2.5</v>
      </c>
      <c r="M37" s="56">
        <v>2.5</v>
      </c>
      <c r="N37" s="56">
        <v>1.5</v>
      </c>
      <c r="O37" s="56">
        <v>2</v>
      </c>
      <c r="P37" s="56">
        <v>1.5</v>
      </c>
      <c r="Q37" s="57">
        <f t="shared" si="0"/>
        <v>3.5</v>
      </c>
      <c r="R37" s="57">
        <f t="shared" si="1"/>
        <v>3</v>
      </c>
      <c r="S37" s="57">
        <f t="shared" si="2"/>
        <v>8.5</v>
      </c>
      <c r="T37" s="57">
        <f t="shared" si="3"/>
        <v>0</v>
      </c>
      <c r="U37" s="57">
        <v>0</v>
      </c>
      <c r="V37" s="57">
        <f t="shared" si="4"/>
        <v>15</v>
      </c>
      <c r="W37" s="87"/>
      <c r="X37" s="87"/>
      <c r="Y37" s="87"/>
      <c r="Z37" s="87"/>
    </row>
    <row r="38" spans="1:26" ht="18" customHeight="1">
      <c r="A38" s="51">
        <v>30</v>
      </c>
      <c r="B38" s="148" t="s">
        <v>164</v>
      </c>
      <c r="C38" s="149">
        <v>24110372</v>
      </c>
      <c r="D38" s="54" t="s">
        <v>332</v>
      </c>
      <c r="E38" s="150">
        <v>17</v>
      </c>
      <c r="F38" s="56">
        <v>0.5</v>
      </c>
      <c r="G38" s="56">
        <v>1</v>
      </c>
      <c r="H38" s="56">
        <v>1</v>
      </c>
      <c r="I38" s="56">
        <v>1</v>
      </c>
      <c r="J38" s="56">
        <v>0.5</v>
      </c>
      <c r="K38" s="56">
        <v>2.5</v>
      </c>
      <c r="L38" s="56">
        <v>2.5</v>
      </c>
      <c r="M38" s="56">
        <v>2</v>
      </c>
      <c r="N38" s="56">
        <v>2.5</v>
      </c>
      <c r="O38" s="56">
        <v>1.5</v>
      </c>
      <c r="P38" s="56">
        <v>1</v>
      </c>
      <c r="Q38" s="57">
        <f t="shared" si="0"/>
        <v>2.5</v>
      </c>
      <c r="R38" s="57">
        <f t="shared" si="1"/>
        <v>4</v>
      </c>
      <c r="S38" s="57">
        <f t="shared" si="2"/>
        <v>9.5</v>
      </c>
      <c r="T38" s="57">
        <f t="shared" si="3"/>
        <v>0</v>
      </c>
      <c r="U38" s="57">
        <v>0</v>
      </c>
      <c r="V38" s="57">
        <f t="shared" si="4"/>
        <v>16</v>
      </c>
      <c r="W38" s="87"/>
      <c r="X38" s="87"/>
      <c r="Y38" s="87"/>
      <c r="Z38" s="87"/>
    </row>
    <row r="39" spans="1:26" ht="18" customHeight="1">
      <c r="A39" s="51">
        <v>31</v>
      </c>
      <c r="B39" s="148" t="s">
        <v>165</v>
      </c>
      <c r="C39" s="149">
        <v>24110373</v>
      </c>
      <c r="D39" s="54" t="s">
        <v>332</v>
      </c>
      <c r="E39" s="150">
        <v>13</v>
      </c>
      <c r="F39" s="56">
        <v>0.5</v>
      </c>
      <c r="G39" s="56">
        <v>1</v>
      </c>
      <c r="H39" s="56">
        <v>0</v>
      </c>
      <c r="I39" s="56">
        <v>0</v>
      </c>
      <c r="J39" s="56">
        <v>1</v>
      </c>
      <c r="K39" s="56">
        <v>0</v>
      </c>
      <c r="L39" s="56">
        <v>2.5</v>
      </c>
      <c r="M39" s="56">
        <v>1</v>
      </c>
      <c r="N39" s="56">
        <v>2.5</v>
      </c>
      <c r="O39" s="56">
        <v>2.5</v>
      </c>
      <c r="P39" s="56">
        <v>1.5</v>
      </c>
      <c r="Q39" s="57">
        <f t="shared" si="0"/>
        <v>1.5</v>
      </c>
      <c r="R39" s="57">
        <f t="shared" si="1"/>
        <v>1</v>
      </c>
      <c r="S39" s="57">
        <f t="shared" si="2"/>
        <v>10</v>
      </c>
      <c r="T39" s="57">
        <f t="shared" si="3"/>
        <v>0</v>
      </c>
      <c r="U39" s="57">
        <v>0</v>
      </c>
      <c r="V39" s="57">
        <f t="shared" si="4"/>
        <v>12.5</v>
      </c>
      <c r="W39" s="87"/>
      <c r="X39" s="87"/>
      <c r="Y39" s="87"/>
      <c r="Z39" s="87"/>
    </row>
    <row r="40" spans="1:26" ht="18" customHeight="1">
      <c r="A40" s="51">
        <v>32</v>
      </c>
      <c r="B40" s="148" t="s">
        <v>166</v>
      </c>
      <c r="C40" s="149">
        <v>24110374</v>
      </c>
      <c r="D40" s="54" t="s">
        <v>332</v>
      </c>
      <c r="E40" s="150">
        <v>19</v>
      </c>
      <c r="F40" s="152">
        <v>1</v>
      </c>
      <c r="G40" s="152">
        <v>1</v>
      </c>
      <c r="H40" s="152">
        <v>1</v>
      </c>
      <c r="I40" s="152">
        <v>1</v>
      </c>
      <c r="J40" s="152">
        <v>1</v>
      </c>
      <c r="K40" s="152">
        <v>1.5</v>
      </c>
      <c r="L40" s="152">
        <v>2.5</v>
      </c>
      <c r="M40" s="152">
        <v>2.5</v>
      </c>
      <c r="N40" s="152">
        <v>2.5</v>
      </c>
      <c r="O40" s="152">
        <v>2.5</v>
      </c>
      <c r="P40" s="152">
        <v>2.5</v>
      </c>
      <c r="Q40" s="57">
        <f t="shared" si="0"/>
        <v>3.5</v>
      </c>
      <c r="R40" s="57">
        <f t="shared" si="1"/>
        <v>3.5</v>
      </c>
      <c r="S40" s="57">
        <f t="shared" si="2"/>
        <v>12</v>
      </c>
      <c r="T40" s="57">
        <f t="shared" si="3"/>
        <v>0</v>
      </c>
      <c r="U40" s="57">
        <v>0</v>
      </c>
      <c r="V40" s="57">
        <f t="shared" si="4"/>
        <v>19</v>
      </c>
      <c r="W40" s="87"/>
      <c r="X40" s="87"/>
      <c r="Y40" s="87"/>
      <c r="Z40" s="87"/>
    </row>
    <row r="41" spans="1:26" ht="18" customHeight="1">
      <c r="A41" s="51">
        <v>33</v>
      </c>
      <c r="B41" s="148" t="s">
        <v>167</v>
      </c>
      <c r="C41" s="149">
        <v>24110375</v>
      </c>
      <c r="D41" s="54" t="s">
        <v>332</v>
      </c>
      <c r="E41" s="150">
        <v>18</v>
      </c>
      <c r="F41" s="56">
        <v>1</v>
      </c>
      <c r="G41" s="56">
        <v>1</v>
      </c>
      <c r="H41" s="56">
        <v>1</v>
      </c>
      <c r="I41" s="56">
        <v>1</v>
      </c>
      <c r="J41" s="56">
        <v>1</v>
      </c>
      <c r="K41" s="56">
        <v>1</v>
      </c>
      <c r="L41" s="56">
        <v>2.5</v>
      </c>
      <c r="M41" s="56">
        <v>2</v>
      </c>
      <c r="N41" s="56">
        <v>2.5</v>
      </c>
      <c r="O41" s="56">
        <v>2.5</v>
      </c>
      <c r="P41" s="56">
        <v>2.5</v>
      </c>
      <c r="Q41" s="57">
        <f t="shared" si="0"/>
        <v>3</v>
      </c>
      <c r="R41" s="57">
        <f t="shared" si="1"/>
        <v>3</v>
      </c>
      <c r="S41" s="57">
        <f t="shared" si="2"/>
        <v>12</v>
      </c>
      <c r="T41" s="57">
        <f t="shared" si="3"/>
        <v>0</v>
      </c>
      <c r="U41" s="57">
        <v>0</v>
      </c>
      <c r="V41" s="57">
        <f t="shared" si="4"/>
        <v>18</v>
      </c>
      <c r="W41" s="87"/>
      <c r="X41" s="87"/>
      <c r="Y41" s="87"/>
      <c r="Z41" s="87"/>
    </row>
    <row r="42" spans="1:26" ht="18" customHeight="1">
      <c r="A42" s="51">
        <v>34</v>
      </c>
      <c r="B42" s="148" t="s">
        <v>168</v>
      </c>
      <c r="C42" s="149">
        <v>24110376</v>
      </c>
      <c r="D42" s="54" t="s">
        <v>332</v>
      </c>
      <c r="E42" s="150">
        <v>20</v>
      </c>
      <c r="F42" s="152">
        <v>1</v>
      </c>
      <c r="G42" s="152">
        <v>1</v>
      </c>
      <c r="H42" s="152">
        <v>1</v>
      </c>
      <c r="I42" s="152">
        <v>1</v>
      </c>
      <c r="J42" s="152">
        <v>1</v>
      </c>
      <c r="K42" s="152">
        <v>2.5</v>
      </c>
      <c r="L42" s="152">
        <v>2.5</v>
      </c>
      <c r="M42" s="152">
        <v>2.5</v>
      </c>
      <c r="N42" s="152">
        <v>2.5</v>
      </c>
      <c r="O42" s="152">
        <v>2.5</v>
      </c>
      <c r="P42" s="152">
        <v>2.5</v>
      </c>
      <c r="Q42" s="57">
        <f t="shared" si="0"/>
        <v>3.5</v>
      </c>
      <c r="R42" s="57">
        <f t="shared" si="1"/>
        <v>4.5</v>
      </c>
      <c r="S42" s="57">
        <f t="shared" si="2"/>
        <v>12</v>
      </c>
      <c r="T42" s="57">
        <f t="shared" si="3"/>
        <v>0</v>
      </c>
      <c r="U42" s="57">
        <v>0</v>
      </c>
      <c r="V42" s="57">
        <f t="shared" si="4"/>
        <v>20</v>
      </c>
      <c r="W42" s="87"/>
      <c r="X42" s="87"/>
      <c r="Y42" s="87"/>
      <c r="Z42" s="87"/>
    </row>
    <row r="43" spans="1:26" ht="18" customHeight="1">
      <c r="A43" s="51">
        <v>35</v>
      </c>
      <c r="B43" s="148" t="s">
        <v>169</v>
      </c>
      <c r="C43" s="149">
        <v>24110377</v>
      </c>
      <c r="D43" s="54" t="s">
        <v>332</v>
      </c>
      <c r="E43" s="150">
        <v>10</v>
      </c>
      <c r="F43" s="56">
        <v>1</v>
      </c>
      <c r="G43" s="56">
        <v>0.5</v>
      </c>
      <c r="H43" s="56">
        <v>1</v>
      </c>
      <c r="I43" s="56">
        <v>0</v>
      </c>
      <c r="J43" s="56">
        <v>0</v>
      </c>
      <c r="K43" s="56">
        <v>1</v>
      </c>
      <c r="L43" s="56">
        <v>1.5</v>
      </c>
      <c r="M43" s="56">
        <v>1</v>
      </c>
      <c r="N43" s="56">
        <v>2.5</v>
      </c>
      <c r="O43" s="56">
        <v>0.5</v>
      </c>
      <c r="P43" s="56">
        <v>1</v>
      </c>
      <c r="Q43" s="57">
        <f t="shared" si="0"/>
        <v>2</v>
      </c>
      <c r="R43" s="57">
        <f t="shared" si="1"/>
        <v>2</v>
      </c>
      <c r="S43" s="57">
        <f t="shared" si="2"/>
        <v>6</v>
      </c>
      <c r="T43" s="57">
        <f t="shared" si="3"/>
        <v>0</v>
      </c>
      <c r="U43" s="57">
        <v>0</v>
      </c>
      <c r="V43" s="57">
        <f t="shared" si="4"/>
        <v>10</v>
      </c>
      <c r="W43" s="87"/>
      <c r="X43" s="87"/>
      <c r="Y43" s="87"/>
      <c r="Z43" s="87"/>
    </row>
    <row r="44" spans="1:26" ht="18" customHeight="1">
      <c r="A44" s="51">
        <v>36</v>
      </c>
      <c r="B44" s="148" t="s">
        <v>170</v>
      </c>
      <c r="C44" s="149">
        <v>24110379</v>
      </c>
      <c r="D44" s="54" t="s">
        <v>332</v>
      </c>
      <c r="E44" s="150">
        <v>0</v>
      </c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7">
        <f t="shared" si="0"/>
        <v>0</v>
      </c>
      <c r="R44" s="57">
        <f t="shared" si="1"/>
        <v>0</v>
      </c>
      <c r="S44" s="57">
        <f t="shared" si="2"/>
        <v>0</v>
      </c>
      <c r="T44" s="57">
        <f t="shared" si="3"/>
        <v>0</v>
      </c>
      <c r="U44" s="57">
        <v>0</v>
      </c>
      <c r="V44" s="57">
        <f t="shared" si="4"/>
        <v>0</v>
      </c>
      <c r="W44" s="87"/>
      <c r="X44" s="87"/>
      <c r="Y44" s="87"/>
      <c r="Z44" s="87"/>
    </row>
    <row r="45" spans="1:26" ht="18" customHeight="1">
      <c r="A45" s="51">
        <v>37</v>
      </c>
      <c r="B45" s="148" t="s">
        <v>171</v>
      </c>
      <c r="C45" s="149">
        <v>24110380</v>
      </c>
      <c r="D45" s="54" t="s">
        <v>332</v>
      </c>
      <c r="E45" s="150">
        <v>9</v>
      </c>
      <c r="F45" s="56">
        <v>0.5</v>
      </c>
      <c r="G45" s="56">
        <v>1</v>
      </c>
      <c r="H45" s="56">
        <v>1</v>
      </c>
      <c r="I45" s="56">
        <v>0.5</v>
      </c>
      <c r="J45" s="56">
        <v>1</v>
      </c>
      <c r="K45" s="56">
        <v>0.5</v>
      </c>
      <c r="L45" s="56">
        <v>2</v>
      </c>
      <c r="M45" s="56">
        <v>1</v>
      </c>
      <c r="N45" s="56">
        <v>1</v>
      </c>
      <c r="O45" s="56">
        <v>0</v>
      </c>
      <c r="P45" s="56">
        <v>0.5</v>
      </c>
      <c r="Q45" s="57">
        <f t="shared" si="0"/>
        <v>1.5</v>
      </c>
      <c r="R45" s="57">
        <f t="shared" si="1"/>
        <v>2.5</v>
      </c>
      <c r="S45" s="57">
        <f t="shared" si="2"/>
        <v>5</v>
      </c>
      <c r="T45" s="57">
        <f t="shared" si="3"/>
        <v>0</v>
      </c>
      <c r="U45" s="57">
        <v>0</v>
      </c>
      <c r="V45" s="57">
        <f t="shared" si="4"/>
        <v>9</v>
      </c>
      <c r="W45" s="87"/>
      <c r="X45" s="87"/>
      <c r="Y45" s="87"/>
      <c r="Z45" s="87"/>
    </row>
    <row r="46" spans="1:26" ht="18" customHeight="1">
      <c r="A46" s="51">
        <v>38</v>
      </c>
      <c r="B46" s="148" t="s">
        <v>172</v>
      </c>
      <c r="C46" s="149">
        <v>24110381</v>
      </c>
      <c r="D46" s="54" t="s">
        <v>332</v>
      </c>
      <c r="E46" s="150">
        <v>13</v>
      </c>
      <c r="F46" s="56">
        <v>1</v>
      </c>
      <c r="G46" s="56">
        <v>1</v>
      </c>
      <c r="H46" s="56">
        <v>1</v>
      </c>
      <c r="I46" s="56">
        <v>1</v>
      </c>
      <c r="J46" s="56">
        <v>1</v>
      </c>
      <c r="K46" s="56">
        <v>2.5</v>
      </c>
      <c r="L46" s="56">
        <v>2.5</v>
      </c>
      <c r="M46" s="56">
        <v>1.5</v>
      </c>
      <c r="N46" s="56">
        <v>1</v>
      </c>
      <c r="O46" s="56">
        <v>0</v>
      </c>
      <c r="P46" s="56">
        <v>0</v>
      </c>
      <c r="Q46" s="57">
        <f t="shared" si="0"/>
        <v>2.5</v>
      </c>
      <c r="R46" s="57">
        <f t="shared" si="1"/>
        <v>4.5</v>
      </c>
      <c r="S46" s="57">
        <f t="shared" si="2"/>
        <v>5.5</v>
      </c>
      <c r="T46" s="57">
        <f t="shared" si="3"/>
        <v>0</v>
      </c>
      <c r="U46" s="57">
        <v>0</v>
      </c>
      <c r="V46" s="57">
        <f t="shared" si="4"/>
        <v>12.5</v>
      </c>
      <c r="W46" s="87"/>
      <c r="X46" s="87"/>
      <c r="Y46" s="87"/>
      <c r="Z46" s="87"/>
    </row>
    <row r="47" spans="1:26" ht="18" customHeight="1">
      <c r="A47" s="51">
        <v>39</v>
      </c>
      <c r="B47" s="148" t="s">
        <v>173</v>
      </c>
      <c r="C47" s="149">
        <v>24110382</v>
      </c>
      <c r="D47" s="54" t="s">
        <v>332</v>
      </c>
      <c r="E47" s="150">
        <v>12</v>
      </c>
      <c r="F47" s="56">
        <v>1</v>
      </c>
      <c r="G47" s="56">
        <v>1</v>
      </c>
      <c r="H47" s="56">
        <v>0.5</v>
      </c>
      <c r="I47" s="56">
        <v>0.5</v>
      </c>
      <c r="J47" s="56">
        <v>1</v>
      </c>
      <c r="K47" s="56">
        <v>1</v>
      </c>
      <c r="L47" s="56">
        <v>1</v>
      </c>
      <c r="M47" s="56">
        <v>1</v>
      </c>
      <c r="N47" s="56">
        <v>2</v>
      </c>
      <c r="O47" s="56">
        <v>2.5</v>
      </c>
      <c r="P47" s="56">
        <v>0</v>
      </c>
      <c r="Q47" s="57">
        <f t="shared" si="0"/>
        <v>2</v>
      </c>
      <c r="R47" s="57">
        <f t="shared" si="1"/>
        <v>2.5</v>
      </c>
      <c r="S47" s="57">
        <f t="shared" si="2"/>
        <v>7</v>
      </c>
      <c r="T47" s="57">
        <f t="shared" si="3"/>
        <v>0</v>
      </c>
      <c r="U47" s="57">
        <v>0</v>
      </c>
      <c r="V47" s="57">
        <f t="shared" si="4"/>
        <v>11.5</v>
      </c>
      <c r="W47" s="87"/>
      <c r="X47" s="87"/>
      <c r="Y47" s="87"/>
      <c r="Z47" s="87"/>
    </row>
    <row r="48" spans="1:26" ht="18" customHeight="1">
      <c r="A48" s="51">
        <v>40</v>
      </c>
      <c r="B48" s="148" t="s">
        <v>174</v>
      </c>
      <c r="C48" s="149">
        <v>24110383</v>
      </c>
      <c r="D48" s="54" t="s">
        <v>332</v>
      </c>
      <c r="E48" s="150">
        <v>20</v>
      </c>
      <c r="F48" s="152">
        <v>1</v>
      </c>
      <c r="G48" s="152">
        <v>1</v>
      </c>
      <c r="H48" s="152">
        <v>1</v>
      </c>
      <c r="I48" s="152">
        <v>1</v>
      </c>
      <c r="J48" s="152">
        <v>1</v>
      </c>
      <c r="K48" s="152">
        <v>2.5</v>
      </c>
      <c r="L48" s="152">
        <v>2.5</v>
      </c>
      <c r="M48" s="152">
        <v>2.5</v>
      </c>
      <c r="N48" s="152">
        <v>2.5</v>
      </c>
      <c r="O48" s="152">
        <v>2.5</v>
      </c>
      <c r="P48" s="152">
        <v>2.5</v>
      </c>
      <c r="Q48" s="57">
        <f t="shared" si="0"/>
        <v>3.5</v>
      </c>
      <c r="R48" s="57">
        <f t="shared" si="1"/>
        <v>4.5</v>
      </c>
      <c r="S48" s="57">
        <f t="shared" si="2"/>
        <v>12</v>
      </c>
      <c r="T48" s="57">
        <f t="shared" si="3"/>
        <v>0</v>
      </c>
      <c r="U48" s="57">
        <v>0</v>
      </c>
      <c r="V48" s="57">
        <f t="shared" si="4"/>
        <v>20</v>
      </c>
      <c r="W48" s="87"/>
      <c r="X48" s="87"/>
      <c r="Y48" s="87"/>
      <c r="Z48" s="87"/>
    </row>
    <row r="49" spans="1:26" ht="18" customHeight="1">
      <c r="A49" s="51">
        <v>41</v>
      </c>
      <c r="B49" s="148" t="s">
        <v>175</v>
      </c>
      <c r="C49" s="149">
        <v>24110384</v>
      </c>
      <c r="D49" s="54" t="s">
        <v>332</v>
      </c>
      <c r="E49" s="150">
        <v>20</v>
      </c>
      <c r="F49" s="152">
        <v>1</v>
      </c>
      <c r="G49" s="152">
        <v>1</v>
      </c>
      <c r="H49" s="152">
        <v>1</v>
      </c>
      <c r="I49" s="152">
        <v>1</v>
      </c>
      <c r="J49" s="152">
        <v>1</v>
      </c>
      <c r="K49" s="152">
        <v>2.5</v>
      </c>
      <c r="L49" s="152">
        <v>2.5</v>
      </c>
      <c r="M49" s="152">
        <v>2.5</v>
      </c>
      <c r="N49" s="152">
        <v>2.5</v>
      </c>
      <c r="O49" s="152">
        <v>2.5</v>
      </c>
      <c r="P49" s="152">
        <v>2.5</v>
      </c>
      <c r="Q49" s="57">
        <f t="shared" si="0"/>
        <v>3.5</v>
      </c>
      <c r="R49" s="57">
        <f t="shared" si="1"/>
        <v>4.5</v>
      </c>
      <c r="S49" s="57">
        <f t="shared" si="2"/>
        <v>12</v>
      </c>
      <c r="T49" s="57">
        <f t="shared" si="3"/>
        <v>0</v>
      </c>
      <c r="U49" s="57">
        <v>0</v>
      </c>
      <c r="V49" s="57">
        <f t="shared" si="4"/>
        <v>20</v>
      </c>
      <c r="W49" s="87"/>
      <c r="X49" s="87"/>
      <c r="Y49" s="87"/>
      <c r="Z49" s="87"/>
    </row>
    <row r="50" spans="1:26" ht="18" customHeight="1">
      <c r="A50" s="51">
        <v>42</v>
      </c>
      <c r="B50" s="148" t="s">
        <v>176</v>
      </c>
      <c r="C50" s="149">
        <v>24110385</v>
      </c>
      <c r="D50" s="54" t="s">
        <v>332</v>
      </c>
      <c r="E50" s="150">
        <v>19</v>
      </c>
      <c r="F50" s="56">
        <v>1</v>
      </c>
      <c r="G50" s="56">
        <v>1</v>
      </c>
      <c r="H50" s="56">
        <v>1</v>
      </c>
      <c r="I50" s="56">
        <v>1</v>
      </c>
      <c r="J50" s="56">
        <v>1</v>
      </c>
      <c r="K50" s="56">
        <v>2.5</v>
      </c>
      <c r="L50" s="56">
        <v>2.5</v>
      </c>
      <c r="M50" s="56">
        <v>1.5</v>
      </c>
      <c r="N50" s="56">
        <v>2.5</v>
      </c>
      <c r="O50" s="56">
        <v>2.5</v>
      </c>
      <c r="P50" s="56">
        <v>2.5</v>
      </c>
      <c r="Q50" s="57">
        <f t="shared" si="0"/>
        <v>2.5</v>
      </c>
      <c r="R50" s="57">
        <f t="shared" si="1"/>
        <v>4.5</v>
      </c>
      <c r="S50" s="57">
        <f t="shared" si="2"/>
        <v>12</v>
      </c>
      <c r="T50" s="57">
        <f t="shared" si="3"/>
        <v>0</v>
      </c>
      <c r="U50" s="57">
        <v>0</v>
      </c>
      <c r="V50" s="57">
        <f t="shared" si="4"/>
        <v>19</v>
      </c>
      <c r="W50" s="87"/>
      <c r="X50" s="87"/>
      <c r="Y50" s="87"/>
      <c r="Z50" s="87"/>
    </row>
    <row r="51" spans="1:26" ht="18" customHeight="1">
      <c r="A51" s="51">
        <v>43</v>
      </c>
      <c r="B51" s="148" t="s">
        <v>177</v>
      </c>
      <c r="C51" s="149">
        <v>24110386</v>
      </c>
      <c r="D51" s="54" t="s">
        <v>332</v>
      </c>
      <c r="E51" s="150">
        <v>17</v>
      </c>
      <c r="F51" s="56">
        <v>1</v>
      </c>
      <c r="G51" s="56">
        <v>1</v>
      </c>
      <c r="H51" s="56">
        <v>1</v>
      </c>
      <c r="I51" s="56">
        <v>0.5</v>
      </c>
      <c r="J51" s="56">
        <v>1</v>
      </c>
      <c r="K51" s="56">
        <v>2</v>
      </c>
      <c r="L51" s="56">
        <v>2.5</v>
      </c>
      <c r="M51" s="56">
        <v>1.5</v>
      </c>
      <c r="N51" s="56">
        <v>1.5</v>
      </c>
      <c r="O51" s="56">
        <v>2.5</v>
      </c>
      <c r="P51" s="56">
        <v>2.5</v>
      </c>
      <c r="Q51" s="57">
        <f t="shared" si="0"/>
        <v>2.5</v>
      </c>
      <c r="R51" s="57">
        <f t="shared" si="1"/>
        <v>4</v>
      </c>
      <c r="S51" s="57">
        <f t="shared" si="2"/>
        <v>10.5</v>
      </c>
      <c r="T51" s="57">
        <f t="shared" si="3"/>
        <v>0</v>
      </c>
      <c r="U51" s="57">
        <v>0</v>
      </c>
      <c r="V51" s="57">
        <f t="shared" si="4"/>
        <v>17</v>
      </c>
      <c r="W51" s="87"/>
      <c r="X51" s="87"/>
      <c r="Y51" s="87"/>
      <c r="Z51" s="87"/>
    </row>
    <row r="52" spans="1:26" ht="18" customHeight="1">
      <c r="A52" s="51">
        <v>44</v>
      </c>
      <c r="B52" s="148" t="s">
        <v>178</v>
      </c>
      <c r="C52" s="149">
        <v>24110387</v>
      </c>
      <c r="D52" s="54" t="s">
        <v>332</v>
      </c>
      <c r="E52" s="150">
        <v>20</v>
      </c>
      <c r="F52" s="56">
        <v>1</v>
      </c>
      <c r="G52" s="56">
        <v>1</v>
      </c>
      <c r="H52" s="56">
        <v>1</v>
      </c>
      <c r="I52" s="56">
        <v>1</v>
      </c>
      <c r="J52" s="56">
        <v>1</v>
      </c>
      <c r="K52" s="56">
        <v>2.5</v>
      </c>
      <c r="L52" s="56">
        <v>2.5</v>
      </c>
      <c r="M52" s="56">
        <v>2.5</v>
      </c>
      <c r="N52" s="56">
        <v>2.5</v>
      </c>
      <c r="O52" s="56">
        <v>2.5</v>
      </c>
      <c r="P52" s="56">
        <v>2.5</v>
      </c>
      <c r="Q52" s="57">
        <f t="shared" si="0"/>
        <v>3.5</v>
      </c>
      <c r="R52" s="57">
        <f t="shared" si="1"/>
        <v>4.5</v>
      </c>
      <c r="S52" s="57">
        <f t="shared" si="2"/>
        <v>12</v>
      </c>
      <c r="T52" s="57">
        <f t="shared" si="3"/>
        <v>0</v>
      </c>
      <c r="U52" s="57">
        <v>0</v>
      </c>
      <c r="V52" s="57">
        <f t="shared" si="4"/>
        <v>20</v>
      </c>
      <c r="W52" s="87"/>
      <c r="X52" s="87"/>
      <c r="Y52" s="87"/>
      <c r="Z52" s="87"/>
    </row>
    <row r="53" spans="1:26" ht="18" customHeight="1">
      <c r="A53" s="51">
        <v>45</v>
      </c>
      <c r="B53" s="148" t="s">
        <v>179</v>
      </c>
      <c r="C53" s="149">
        <v>24110388</v>
      </c>
      <c r="D53" s="54" t="s">
        <v>332</v>
      </c>
      <c r="E53" s="150">
        <v>18</v>
      </c>
      <c r="F53" s="56">
        <v>1</v>
      </c>
      <c r="G53" s="56">
        <v>1</v>
      </c>
      <c r="H53" s="56">
        <v>1</v>
      </c>
      <c r="I53" s="56">
        <v>1</v>
      </c>
      <c r="J53" s="56">
        <v>1</v>
      </c>
      <c r="K53" s="56">
        <v>0</v>
      </c>
      <c r="L53" s="56">
        <v>2.5</v>
      </c>
      <c r="M53" s="56">
        <v>2.5</v>
      </c>
      <c r="N53" s="56">
        <v>2.5</v>
      </c>
      <c r="O53" s="56">
        <v>2.5</v>
      </c>
      <c r="P53" s="56">
        <v>2.5</v>
      </c>
      <c r="Q53" s="57">
        <f t="shared" si="0"/>
        <v>3.5</v>
      </c>
      <c r="R53" s="57">
        <f t="shared" si="1"/>
        <v>2</v>
      </c>
      <c r="S53" s="57">
        <f t="shared" si="2"/>
        <v>12</v>
      </c>
      <c r="T53" s="57">
        <f t="shared" si="3"/>
        <v>0</v>
      </c>
      <c r="U53" s="57">
        <v>0</v>
      </c>
      <c r="V53" s="57">
        <f t="shared" si="4"/>
        <v>17.5</v>
      </c>
      <c r="W53" s="87"/>
      <c r="X53" s="87"/>
      <c r="Y53" s="87"/>
      <c r="Z53" s="87"/>
    </row>
    <row r="54" spans="1:26" ht="18" customHeight="1">
      <c r="A54" s="51">
        <v>46</v>
      </c>
      <c r="B54" s="148" t="s">
        <v>180</v>
      </c>
      <c r="C54" s="149">
        <v>24110389</v>
      </c>
      <c r="D54" s="54" t="s">
        <v>332</v>
      </c>
      <c r="E54" s="150">
        <v>14</v>
      </c>
      <c r="F54" s="56">
        <v>1</v>
      </c>
      <c r="G54" s="56">
        <v>1</v>
      </c>
      <c r="H54" s="56">
        <v>1</v>
      </c>
      <c r="I54" s="56">
        <v>1</v>
      </c>
      <c r="J54" s="56">
        <v>1</v>
      </c>
      <c r="K54" s="56">
        <v>1</v>
      </c>
      <c r="L54" s="56">
        <v>2.5</v>
      </c>
      <c r="M54" s="56">
        <v>0.5</v>
      </c>
      <c r="N54" s="56">
        <v>0.5</v>
      </c>
      <c r="O54" s="56">
        <v>2.5</v>
      </c>
      <c r="P54" s="56">
        <v>2.5</v>
      </c>
      <c r="Q54" s="57">
        <f t="shared" si="0"/>
        <v>1.5</v>
      </c>
      <c r="R54" s="57">
        <f t="shared" si="1"/>
        <v>3</v>
      </c>
      <c r="S54" s="57">
        <f t="shared" si="2"/>
        <v>10</v>
      </c>
      <c r="T54" s="57">
        <f t="shared" si="3"/>
        <v>0</v>
      </c>
      <c r="U54" s="57">
        <v>0</v>
      </c>
      <c r="V54" s="57">
        <f t="shared" si="4"/>
        <v>14.5</v>
      </c>
      <c r="W54" s="87"/>
      <c r="X54" s="87"/>
      <c r="Y54" s="87"/>
      <c r="Z54" s="87"/>
    </row>
    <row r="55" spans="1:26" ht="18" customHeight="1">
      <c r="A55" s="51">
        <v>47</v>
      </c>
      <c r="B55" s="148" t="s">
        <v>181</v>
      </c>
      <c r="C55" s="149">
        <v>24110390</v>
      </c>
      <c r="D55" s="54" t="s">
        <v>332</v>
      </c>
      <c r="E55" s="150">
        <v>19</v>
      </c>
      <c r="F55" s="56">
        <v>1</v>
      </c>
      <c r="G55" s="56">
        <v>1</v>
      </c>
      <c r="H55" s="56">
        <v>1</v>
      </c>
      <c r="I55" s="56">
        <v>0</v>
      </c>
      <c r="J55" s="56">
        <v>1</v>
      </c>
      <c r="K55" s="56">
        <v>2.5</v>
      </c>
      <c r="L55" s="56">
        <v>2.5</v>
      </c>
      <c r="M55" s="56">
        <v>2.5</v>
      </c>
      <c r="N55" s="56">
        <v>2.5</v>
      </c>
      <c r="O55" s="56">
        <v>2.5</v>
      </c>
      <c r="P55" s="56">
        <v>2.5</v>
      </c>
      <c r="Q55" s="57">
        <f t="shared" si="0"/>
        <v>3.5</v>
      </c>
      <c r="R55" s="57">
        <f t="shared" si="1"/>
        <v>4.5</v>
      </c>
      <c r="S55" s="57">
        <f t="shared" si="2"/>
        <v>11</v>
      </c>
      <c r="T55" s="57">
        <f t="shared" si="3"/>
        <v>0</v>
      </c>
      <c r="U55" s="57">
        <v>0</v>
      </c>
      <c r="V55" s="57">
        <f t="shared" si="4"/>
        <v>19</v>
      </c>
      <c r="W55" s="87"/>
      <c r="X55" s="87"/>
      <c r="Y55" s="87"/>
      <c r="Z55" s="87"/>
    </row>
    <row r="56" spans="1:26" ht="18" customHeight="1">
      <c r="A56" s="51">
        <v>48</v>
      </c>
      <c r="B56" s="148" t="s">
        <v>182</v>
      </c>
      <c r="C56" s="149">
        <v>24110391</v>
      </c>
      <c r="D56" s="54" t="s">
        <v>332</v>
      </c>
      <c r="E56" s="150">
        <v>6</v>
      </c>
      <c r="F56" s="56">
        <v>0</v>
      </c>
      <c r="G56" s="56">
        <v>0.5</v>
      </c>
      <c r="H56" s="56">
        <v>1</v>
      </c>
      <c r="I56" s="56">
        <v>0.5</v>
      </c>
      <c r="J56" s="56">
        <v>1</v>
      </c>
      <c r="K56" s="56">
        <v>0</v>
      </c>
      <c r="L56" s="56">
        <v>0</v>
      </c>
      <c r="M56" s="56">
        <v>2</v>
      </c>
      <c r="N56" s="56">
        <v>0</v>
      </c>
      <c r="O56" s="56">
        <v>1</v>
      </c>
      <c r="P56" s="56">
        <v>0</v>
      </c>
      <c r="Q56" s="57">
        <f t="shared" si="0"/>
        <v>2</v>
      </c>
      <c r="R56" s="57">
        <f t="shared" si="1"/>
        <v>2</v>
      </c>
      <c r="S56" s="57">
        <f t="shared" si="2"/>
        <v>2</v>
      </c>
      <c r="T56" s="57">
        <f t="shared" si="3"/>
        <v>0</v>
      </c>
      <c r="U56" s="57">
        <v>0</v>
      </c>
      <c r="V56" s="57">
        <f t="shared" si="4"/>
        <v>6</v>
      </c>
      <c r="W56" s="87"/>
      <c r="X56" s="87"/>
      <c r="Y56" s="87"/>
      <c r="Z56" s="87"/>
    </row>
    <row r="57" spans="1:26" ht="18" customHeight="1">
      <c r="A57" s="51">
        <v>49</v>
      </c>
      <c r="B57" s="148" t="s">
        <v>183</v>
      </c>
      <c r="C57" s="149">
        <v>24110392</v>
      </c>
      <c r="D57" s="54" t="s">
        <v>332</v>
      </c>
      <c r="E57" s="150">
        <v>12</v>
      </c>
      <c r="F57" s="56">
        <v>0</v>
      </c>
      <c r="G57" s="56">
        <v>0.5</v>
      </c>
      <c r="H57" s="56">
        <v>1</v>
      </c>
      <c r="I57" s="56">
        <v>0</v>
      </c>
      <c r="J57" s="56">
        <v>1</v>
      </c>
      <c r="K57" s="56">
        <v>1.5</v>
      </c>
      <c r="L57" s="56">
        <v>1</v>
      </c>
      <c r="M57" s="56">
        <v>2</v>
      </c>
      <c r="N57" s="56">
        <v>2</v>
      </c>
      <c r="O57" s="56">
        <v>2.5</v>
      </c>
      <c r="P57" s="56">
        <v>0</v>
      </c>
      <c r="Q57" s="57">
        <f t="shared" si="0"/>
        <v>2</v>
      </c>
      <c r="R57" s="57">
        <f t="shared" si="1"/>
        <v>3.5</v>
      </c>
      <c r="S57" s="57">
        <f t="shared" si="2"/>
        <v>6</v>
      </c>
      <c r="T57" s="57">
        <f t="shared" si="3"/>
        <v>0</v>
      </c>
      <c r="U57" s="57">
        <v>0</v>
      </c>
      <c r="V57" s="57">
        <f t="shared" si="4"/>
        <v>11.5</v>
      </c>
      <c r="W57" s="87"/>
      <c r="X57" s="87"/>
      <c r="Y57" s="87"/>
      <c r="Z57" s="87"/>
    </row>
    <row r="58" spans="1:26" ht="18" customHeight="1">
      <c r="A58" s="51">
        <v>50</v>
      </c>
      <c r="B58" s="148" t="s">
        <v>184</v>
      </c>
      <c r="C58" s="149">
        <v>24110393</v>
      </c>
      <c r="D58" s="54" t="s">
        <v>332</v>
      </c>
      <c r="E58" s="150">
        <v>15</v>
      </c>
      <c r="F58" s="56">
        <v>1</v>
      </c>
      <c r="G58" s="56">
        <v>1</v>
      </c>
      <c r="H58" s="56">
        <v>1</v>
      </c>
      <c r="I58" s="56">
        <v>0</v>
      </c>
      <c r="J58" s="56">
        <v>0.5</v>
      </c>
      <c r="K58" s="56">
        <v>0.5</v>
      </c>
      <c r="L58" s="56">
        <v>2.5</v>
      </c>
      <c r="M58" s="56">
        <v>2.5</v>
      </c>
      <c r="N58" s="56">
        <v>2.5</v>
      </c>
      <c r="O58" s="56">
        <v>2.5</v>
      </c>
      <c r="P58" s="56">
        <v>0.5</v>
      </c>
      <c r="Q58" s="57">
        <f t="shared" si="0"/>
        <v>3.5</v>
      </c>
      <c r="R58" s="57">
        <f t="shared" si="1"/>
        <v>2</v>
      </c>
      <c r="S58" s="57">
        <f t="shared" si="2"/>
        <v>9</v>
      </c>
      <c r="T58" s="57">
        <f t="shared" si="3"/>
        <v>0</v>
      </c>
      <c r="U58" s="57">
        <v>0</v>
      </c>
      <c r="V58" s="57">
        <f t="shared" si="4"/>
        <v>14.5</v>
      </c>
      <c r="W58" s="87"/>
      <c r="X58" s="87"/>
      <c r="Y58" s="87"/>
      <c r="Z58" s="87"/>
    </row>
    <row r="59" spans="1:26" ht="18" customHeight="1">
      <c r="A59" s="51">
        <v>51</v>
      </c>
      <c r="B59" s="148" t="s">
        <v>185</v>
      </c>
      <c r="C59" s="149">
        <v>24110394</v>
      </c>
      <c r="D59" s="54" t="s">
        <v>332</v>
      </c>
      <c r="E59" s="150">
        <v>8</v>
      </c>
      <c r="F59" s="56">
        <v>1</v>
      </c>
      <c r="G59" s="56">
        <v>1</v>
      </c>
      <c r="H59" s="56">
        <v>1</v>
      </c>
      <c r="I59" s="56">
        <v>0</v>
      </c>
      <c r="J59" s="56">
        <v>0.5</v>
      </c>
      <c r="K59" s="56">
        <v>0</v>
      </c>
      <c r="L59" s="56">
        <v>1.5</v>
      </c>
      <c r="M59" s="56">
        <v>0.5</v>
      </c>
      <c r="N59" s="56">
        <v>0</v>
      </c>
      <c r="O59" s="56">
        <v>2</v>
      </c>
      <c r="P59" s="56">
        <v>0</v>
      </c>
      <c r="Q59" s="57">
        <f t="shared" si="0"/>
        <v>1.5</v>
      </c>
      <c r="R59" s="57">
        <f t="shared" si="1"/>
        <v>1.5</v>
      </c>
      <c r="S59" s="57">
        <f t="shared" si="2"/>
        <v>4.5</v>
      </c>
      <c r="T59" s="57">
        <f t="shared" si="3"/>
        <v>0</v>
      </c>
      <c r="U59" s="57">
        <v>0</v>
      </c>
      <c r="V59" s="57">
        <f t="shared" si="4"/>
        <v>7.5</v>
      </c>
      <c r="W59" s="87"/>
      <c r="X59" s="87"/>
      <c r="Y59" s="87"/>
      <c r="Z59" s="87"/>
    </row>
    <row r="60" spans="1:26" ht="18" customHeight="1">
      <c r="A60" s="51">
        <v>52</v>
      </c>
      <c r="B60" s="148" t="s">
        <v>186</v>
      </c>
      <c r="C60" s="149">
        <v>24110395</v>
      </c>
      <c r="D60" s="54" t="s">
        <v>332</v>
      </c>
      <c r="E60" s="150">
        <v>17</v>
      </c>
      <c r="F60" s="56">
        <v>1</v>
      </c>
      <c r="G60" s="56">
        <v>1</v>
      </c>
      <c r="H60" s="56">
        <v>1</v>
      </c>
      <c r="I60" s="56">
        <v>1</v>
      </c>
      <c r="J60" s="56">
        <v>1</v>
      </c>
      <c r="K60" s="56">
        <v>0</v>
      </c>
      <c r="L60" s="56">
        <v>2.5</v>
      </c>
      <c r="M60" s="56">
        <v>2.5</v>
      </c>
      <c r="N60" s="56">
        <v>2.5</v>
      </c>
      <c r="O60" s="56">
        <v>2.5</v>
      </c>
      <c r="P60" s="56">
        <v>2</v>
      </c>
      <c r="Q60" s="57">
        <f t="shared" si="0"/>
        <v>3.5</v>
      </c>
      <c r="R60" s="57">
        <f t="shared" si="1"/>
        <v>2</v>
      </c>
      <c r="S60" s="57">
        <f t="shared" si="2"/>
        <v>11.5</v>
      </c>
      <c r="T60" s="57">
        <f t="shared" si="3"/>
        <v>0</v>
      </c>
      <c r="U60" s="57">
        <v>0</v>
      </c>
      <c r="V60" s="57">
        <f t="shared" si="4"/>
        <v>17</v>
      </c>
      <c r="W60" s="87"/>
      <c r="X60" s="87"/>
      <c r="Y60" s="87"/>
      <c r="Z60" s="87"/>
    </row>
    <row r="61" spans="1:26" ht="18" customHeight="1">
      <c r="A61" s="51">
        <v>53</v>
      </c>
      <c r="B61" s="148" t="s">
        <v>187</v>
      </c>
      <c r="C61" s="149">
        <v>24110396</v>
      </c>
      <c r="D61" s="54" t="s">
        <v>332</v>
      </c>
      <c r="E61" s="150">
        <v>10</v>
      </c>
      <c r="F61" s="56">
        <v>0</v>
      </c>
      <c r="G61" s="56">
        <v>0</v>
      </c>
      <c r="H61" s="56">
        <v>1</v>
      </c>
      <c r="I61" s="56">
        <v>0.5</v>
      </c>
      <c r="J61" s="56">
        <v>0</v>
      </c>
      <c r="K61" s="56">
        <v>2</v>
      </c>
      <c r="L61" s="56">
        <v>2.5</v>
      </c>
      <c r="M61" s="56">
        <v>1</v>
      </c>
      <c r="N61" s="56">
        <v>0</v>
      </c>
      <c r="O61" s="56">
        <v>0</v>
      </c>
      <c r="P61" s="56">
        <v>2.5</v>
      </c>
      <c r="Q61" s="57">
        <f t="shared" si="0"/>
        <v>1</v>
      </c>
      <c r="R61" s="57">
        <f t="shared" si="1"/>
        <v>3</v>
      </c>
      <c r="S61" s="57">
        <f t="shared" si="2"/>
        <v>5.5</v>
      </c>
      <c r="T61" s="57">
        <f t="shared" si="3"/>
        <v>0</v>
      </c>
      <c r="U61" s="57">
        <v>0</v>
      </c>
      <c r="V61" s="57">
        <f t="shared" si="4"/>
        <v>9.5</v>
      </c>
      <c r="W61" s="87"/>
      <c r="X61" s="87"/>
      <c r="Y61" s="87"/>
      <c r="Z61" s="87"/>
    </row>
    <row r="62" spans="1:26" ht="18" customHeight="1">
      <c r="A62" s="51">
        <v>54</v>
      </c>
      <c r="B62" s="148" t="s">
        <v>188</v>
      </c>
      <c r="C62" s="149">
        <v>24110397</v>
      </c>
      <c r="D62" s="54" t="s">
        <v>332</v>
      </c>
      <c r="E62" s="150">
        <v>17</v>
      </c>
      <c r="F62" s="56">
        <v>0</v>
      </c>
      <c r="G62" s="56">
        <v>1</v>
      </c>
      <c r="H62" s="56">
        <v>1</v>
      </c>
      <c r="I62" s="56">
        <v>1</v>
      </c>
      <c r="J62" s="56">
        <v>1</v>
      </c>
      <c r="K62" s="56">
        <v>2</v>
      </c>
      <c r="L62" s="56">
        <v>1.5</v>
      </c>
      <c r="M62" s="56">
        <v>2.5</v>
      </c>
      <c r="N62" s="56">
        <v>2.5</v>
      </c>
      <c r="O62" s="56">
        <v>2.5</v>
      </c>
      <c r="P62" s="56">
        <v>2</v>
      </c>
      <c r="Q62" s="57">
        <f t="shared" si="0"/>
        <v>2.5</v>
      </c>
      <c r="R62" s="57">
        <f t="shared" si="1"/>
        <v>4</v>
      </c>
      <c r="S62" s="57">
        <f t="shared" si="2"/>
        <v>10.5</v>
      </c>
      <c r="T62" s="57">
        <f t="shared" si="3"/>
        <v>0</v>
      </c>
      <c r="U62" s="57">
        <v>0</v>
      </c>
      <c r="V62" s="57">
        <f t="shared" si="4"/>
        <v>17</v>
      </c>
      <c r="W62" s="87"/>
      <c r="X62" s="87"/>
      <c r="Y62" s="87"/>
      <c r="Z62" s="87"/>
    </row>
    <row r="63" spans="1:26" ht="18" customHeight="1">
      <c r="A63" s="51">
        <v>55</v>
      </c>
      <c r="B63" s="148" t="s">
        <v>189</v>
      </c>
      <c r="C63" s="149">
        <v>24110398</v>
      </c>
      <c r="D63" s="54" t="s">
        <v>332</v>
      </c>
      <c r="E63" s="150">
        <v>18</v>
      </c>
      <c r="F63" s="56">
        <v>1</v>
      </c>
      <c r="G63" s="56">
        <v>1</v>
      </c>
      <c r="H63" s="56">
        <v>1</v>
      </c>
      <c r="I63" s="56">
        <v>1</v>
      </c>
      <c r="J63" s="56">
        <v>1</v>
      </c>
      <c r="K63" s="56">
        <v>2</v>
      </c>
      <c r="L63" s="56">
        <v>2.5</v>
      </c>
      <c r="M63" s="56">
        <v>2.5</v>
      </c>
      <c r="N63" s="56">
        <v>1.5</v>
      </c>
      <c r="O63" s="56">
        <v>2.5</v>
      </c>
      <c r="P63" s="56">
        <v>2</v>
      </c>
      <c r="Q63" s="57">
        <f t="shared" si="0"/>
        <v>3.5</v>
      </c>
      <c r="R63" s="57">
        <f t="shared" si="1"/>
        <v>4</v>
      </c>
      <c r="S63" s="57">
        <f t="shared" si="2"/>
        <v>10.5</v>
      </c>
      <c r="T63" s="57">
        <f t="shared" si="3"/>
        <v>0</v>
      </c>
      <c r="U63" s="57">
        <v>0</v>
      </c>
      <c r="V63" s="57">
        <f t="shared" si="4"/>
        <v>18</v>
      </c>
      <c r="W63" s="87"/>
      <c r="X63" s="87"/>
      <c r="Y63" s="87"/>
      <c r="Z63" s="87"/>
    </row>
    <row r="64" spans="1:26" ht="18" customHeight="1">
      <c r="A64" s="51">
        <v>56</v>
      </c>
      <c r="B64" s="148" t="s">
        <v>190</v>
      </c>
      <c r="C64" s="149">
        <v>24110399</v>
      </c>
      <c r="D64" s="54" t="s">
        <v>332</v>
      </c>
      <c r="E64" s="150">
        <v>20</v>
      </c>
      <c r="F64" s="56">
        <v>1</v>
      </c>
      <c r="G64" s="56">
        <v>1</v>
      </c>
      <c r="H64" s="56">
        <v>1</v>
      </c>
      <c r="I64" s="56">
        <v>1</v>
      </c>
      <c r="J64" s="56">
        <v>1</v>
      </c>
      <c r="K64" s="56">
        <v>2.5</v>
      </c>
      <c r="L64" s="56">
        <v>2.5</v>
      </c>
      <c r="M64" s="56">
        <v>2.5</v>
      </c>
      <c r="N64" s="56">
        <v>2.5</v>
      </c>
      <c r="O64" s="56">
        <v>2.5</v>
      </c>
      <c r="P64" s="56">
        <v>2.5</v>
      </c>
      <c r="Q64" s="57">
        <f t="shared" si="0"/>
        <v>3.5</v>
      </c>
      <c r="R64" s="57">
        <f t="shared" si="1"/>
        <v>4.5</v>
      </c>
      <c r="S64" s="57">
        <f t="shared" si="2"/>
        <v>12</v>
      </c>
      <c r="T64" s="57">
        <f t="shared" si="3"/>
        <v>0</v>
      </c>
      <c r="U64" s="57">
        <v>0</v>
      </c>
      <c r="V64" s="57">
        <f t="shared" si="4"/>
        <v>20</v>
      </c>
      <c r="W64" s="87"/>
      <c r="X64" s="87"/>
      <c r="Y64" s="87"/>
      <c r="Z64" s="87"/>
    </row>
    <row r="65" spans="1:26" ht="18" customHeight="1">
      <c r="A65" s="51">
        <v>57</v>
      </c>
      <c r="B65" s="148" t="s">
        <v>191</v>
      </c>
      <c r="C65" s="149">
        <v>24110400</v>
      </c>
      <c r="D65" s="54" t="s">
        <v>332</v>
      </c>
      <c r="E65" s="150">
        <v>10</v>
      </c>
      <c r="F65" s="56">
        <v>1</v>
      </c>
      <c r="G65" s="56">
        <v>0</v>
      </c>
      <c r="H65" s="56">
        <v>0</v>
      </c>
      <c r="I65" s="56">
        <v>1</v>
      </c>
      <c r="J65" s="56">
        <v>1</v>
      </c>
      <c r="K65" s="56">
        <v>2</v>
      </c>
      <c r="L65" s="56">
        <v>2.5</v>
      </c>
      <c r="M65" s="56">
        <v>2</v>
      </c>
      <c r="N65" s="56">
        <v>0.5</v>
      </c>
      <c r="O65" s="56">
        <v>0</v>
      </c>
      <c r="P65" s="56">
        <v>0</v>
      </c>
      <c r="Q65" s="57">
        <f t="shared" si="0"/>
        <v>3</v>
      </c>
      <c r="R65" s="57">
        <f t="shared" si="1"/>
        <v>3</v>
      </c>
      <c r="S65" s="57">
        <f t="shared" si="2"/>
        <v>4</v>
      </c>
      <c r="T65" s="57">
        <f t="shared" si="3"/>
        <v>0</v>
      </c>
      <c r="U65" s="57">
        <v>0</v>
      </c>
      <c r="V65" s="57">
        <f t="shared" si="4"/>
        <v>10</v>
      </c>
      <c r="W65" s="87"/>
      <c r="X65" s="87"/>
      <c r="Y65" s="87"/>
      <c r="Z65" s="87"/>
    </row>
    <row r="66" spans="1:26" ht="18" customHeight="1">
      <c r="A66" s="51">
        <v>58</v>
      </c>
      <c r="B66" s="148" t="s">
        <v>192</v>
      </c>
      <c r="C66" s="149">
        <v>24110401</v>
      </c>
      <c r="D66" s="54" t="s">
        <v>332</v>
      </c>
      <c r="E66" s="150">
        <v>10</v>
      </c>
      <c r="F66" s="56">
        <v>1</v>
      </c>
      <c r="G66" s="56">
        <v>0</v>
      </c>
      <c r="H66" s="56">
        <v>1</v>
      </c>
      <c r="I66" s="56">
        <v>0</v>
      </c>
      <c r="J66" s="56">
        <v>1</v>
      </c>
      <c r="K66" s="56">
        <v>2.5</v>
      </c>
      <c r="L66" s="56">
        <v>2.5</v>
      </c>
      <c r="M66" s="56">
        <v>0</v>
      </c>
      <c r="N66" s="56">
        <v>0</v>
      </c>
      <c r="O66" s="56">
        <v>0</v>
      </c>
      <c r="P66" s="56">
        <v>1.5</v>
      </c>
      <c r="Q66" s="57">
        <f t="shared" si="0"/>
        <v>1</v>
      </c>
      <c r="R66" s="57">
        <f t="shared" si="1"/>
        <v>4.5</v>
      </c>
      <c r="S66" s="57">
        <f t="shared" si="2"/>
        <v>4</v>
      </c>
      <c r="T66" s="57">
        <f t="shared" si="3"/>
        <v>0</v>
      </c>
      <c r="U66" s="57">
        <v>0</v>
      </c>
      <c r="V66" s="57">
        <f t="shared" si="4"/>
        <v>9.5</v>
      </c>
      <c r="W66" s="87"/>
      <c r="X66" s="87"/>
      <c r="Y66" s="87"/>
      <c r="Z66" s="87"/>
    </row>
    <row r="67" spans="1:26" ht="18" customHeight="1">
      <c r="A67" s="51">
        <v>59</v>
      </c>
      <c r="B67" s="148" t="s">
        <v>193</v>
      </c>
      <c r="C67" s="149">
        <v>24110402</v>
      </c>
      <c r="D67" s="54" t="s">
        <v>332</v>
      </c>
      <c r="E67" s="150">
        <v>19</v>
      </c>
      <c r="F67" s="56">
        <v>1</v>
      </c>
      <c r="G67" s="56">
        <v>1</v>
      </c>
      <c r="H67" s="56">
        <v>1</v>
      </c>
      <c r="I67" s="56">
        <v>1</v>
      </c>
      <c r="J67" s="56">
        <v>1</v>
      </c>
      <c r="K67" s="56">
        <v>1.5</v>
      </c>
      <c r="L67" s="56">
        <v>2.5</v>
      </c>
      <c r="M67" s="56">
        <v>2.5</v>
      </c>
      <c r="N67" s="56">
        <v>2.5</v>
      </c>
      <c r="O67" s="56">
        <v>2.5</v>
      </c>
      <c r="P67" s="56">
        <v>2.5</v>
      </c>
      <c r="Q67" s="57">
        <f t="shared" si="0"/>
        <v>3.5</v>
      </c>
      <c r="R67" s="57">
        <f t="shared" si="1"/>
        <v>3.5</v>
      </c>
      <c r="S67" s="57">
        <f t="shared" si="2"/>
        <v>12</v>
      </c>
      <c r="T67" s="57">
        <f t="shared" si="3"/>
        <v>0</v>
      </c>
      <c r="U67" s="57">
        <v>0</v>
      </c>
      <c r="V67" s="57">
        <f t="shared" si="4"/>
        <v>19</v>
      </c>
      <c r="W67" s="87"/>
      <c r="X67" s="87"/>
      <c r="Y67" s="87"/>
      <c r="Z67" s="87"/>
    </row>
    <row r="68" spans="1:26" ht="18" customHeight="1">
      <c r="A68" s="51">
        <v>60</v>
      </c>
      <c r="B68" s="148" t="s">
        <v>194</v>
      </c>
      <c r="C68" s="149">
        <v>24110403</v>
      </c>
      <c r="D68" s="54" t="s">
        <v>332</v>
      </c>
      <c r="E68" s="150">
        <v>20</v>
      </c>
      <c r="F68" s="56">
        <v>1</v>
      </c>
      <c r="G68" s="56">
        <v>1</v>
      </c>
      <c r="H68" s="56">
        <v>1</v>
      </c>
      <c r="I68" s="56">
        <v>1</v>
      </c>
      <c r="J68" s="56">
        <v>1</v>
      </c>
      <c r="K68" s="56">
        <v>2.5</v>
      </c>
      <c r="L68" s="56">
        <v>2.5</v>
      </c>
      <c r="M68" s="56">
        <v>2.5</v>
      </c>
      <c r="N68" s="56">
        <v>2.5</v>
      </c>
      <c r="O68" s="56">
        <v>2.5</v>
      </c>
      <c r="P68" s="56">
        <v>2.5</v>
      </c>
      <c r="Q68" s="57">
        <f t="shared" si="0"/>
        <v>3.5</v>
      </c>
      <c r="R68" s="57">
        <f t="shared" si="1"/>
        <v>4.5</v>
      </c>
      <c r="S68" s="57">
        <f t="shared" si="2"/>
        <v>12</v>
      </c>
      <c r="T68" s="57">
        <f t="shared" si="3"/>
        <v>0</v>
      </c>
      <c r="U68" s="57">
        <v>0</v>
      </c>
      <c r="V68" s="57">
        <f t="shared" si="4"/>
        <v>20</v>
      </c>
      <c r="W68" s="87"/>
      <c r="X68" s="87"/>
      <c r="Y68" s="87"/>
      <c r="Z68" s="87"/>
    </row>
    <row r="69" spans="1:26" ht="18" customHeight="1">
      <c r="A69" s="51">
        <v>61</v>
      </c>
      <c r="B69" s="148" t="s">
        <v>195</v>
      </c>
      <c r="C69" s="149">
        <v>24110405</v>
      </c>
      <c r="D69" s="54" t="s">
        <v>332</v>
      </c>
      <c r="E69" s="150">
        <v>14</v>
      </c>
      <c r="F69" s="56">
        <v>1</v>
      </c>
      <c r="G69" s="56">
        <v>0.5</v>
      </c>
      <c r="H69" s="56">
        <v>1</v>
      </c>
      <c r="I69" s="56">
        <v>0</v>
      </c>
      <c r="J69" s="56">
        <v>0.5</v>
      </c>
      <c r="K69" s="56">
        <v>0</v>
      </c>
      <c r="L69" s="56">
        <v>2.5</v>
      </c>
      <c r="M69" s="56">
        <v>1</v>
      </c>
      <c r="N69" s="56">
        <v>2.5</v>
      </c>
      <c r="O69" s="56">
        <v>2.5</v>
      </c>
      <c r="P69" s="56">
        <v>2.5</v>
      </c>
      <c r="Q69" s="57">
        <f t="shared" si="0"/>
        <v>2</v>
      </c>
      <c r="R69" s="57">
        <f t="shared" si="1"/>
        <v>1.5</v>
      </c>
      <c r="S69" s="57">
        <f t="shared" si="2"/>
        <v>10.5</v>
      </c>
      <c r="T69" s="57">
        <f t="shared" si="3"/>
        <v>0</v>
      </c>
      <c r="U69" s="57">
        <v>0</v>
      </c>
      <c r="V69" s="57">
        <f t="shared" si="4"/>
        <v>14</v>
      </c>
      <c r="W69" s="87"/>
      <c r="X69" s="87"/>
      <c r="Y69" s="87"/>
      <c r="Z69" s="87"/>
    </row>
    <row r="70" spans="1:26" ht="18" customHeight="1">
      <c r="A70" s="51">
        <v>62</v>
      </c>
      <c r="B70" s="148" t="s">
        <v>196</v>
      </c>
      <c r="C70" s="149">
        <v>24110406</v>
      </c>
      <c r="D70" s="54" t="s">
        <v>332</v>
      </c>
      <c r="E70" s="150">
        <v>16</v>
      </c>
      <c r="F70" s="56">
        <v>1</v>
      </c>
      <c r="G70" s="56">
        <v>1</v>
      </c>
      <c r="H70" s="56">
        <v>1</v>
      </c>
      <c r="I70" s="56">
        <v>0</v>
      </c>
      <c r="J70" s="56">
        <v>1</v>
      </c>
      <c r="K70" s="56">
        <v>2</v>
      </c>
      <c r="L70" s="56">
        <v>2</v>
      </c>
      <c r="M70" s="56">
        <v>2.5</v>
      </c>
      <c r="N70" s="56">
        <v>2.5</v>
      </c>
      <c r="O70" s="56">
        <v>1.5</v>
      </c>
      <c r="P70" s="56">
        <v>0.5</v>
      </c>
      <c r="Q70" s="57">
        <f t="shared" si="0"/>
        <v>3.5</v>
      </c>
      <c r="R70" s="57">
        <f t="shared" si="1"/>
        <v>4</v>
      </c>
      <c r="S70" s="57">
        <f t="shared" si="2"/>
        <v>7.5</v>
      </c>
      <c r="T70" s="57">
        <f t="shared" si="3"/>
        <v>0</v>
      </c>
      <c r="U70" s="57">
        <v>0</v>
      </c>
      <c r="V70" s="57">
        <f t="shared" si="4"/>
        <v>15</v>
      </c>
      <c r="W70" s="87"/>
      <c r="X70" s="87"/>
      <c r="Y70" s="87"/>
      <c r="Z70" s="87"/>
    </row>
    <row r="71" spans="1:26" ht="18" customHeight="1">
      <c r="A71" s="51">
        <v>63</v>
      </c>
      <c r="B71" s="148" t="s">
        <v>197</v>
      </c>
      <c r="C71" s="149">
        <v>24110407</v>
      </c>
      <c r="D71" s="54" t="s">
        <v>332</v>
      </c>
      <c r="E71" s="150">
        <v>17</v>
      </c>
      <c r="F71" s="56">
        <v>1</v>
      </c>
      <c r="G71" s="56">
        <v>1</v>
      </c>
      <c r="H71" s="56">
        <v>1</v>
      </c>
      <c r="I71" s="56">
        <v>1</v>
      </c>
      <c r="J71" s="56">
        <v>0.5</v>
      </c>
      <c r="K71" s="56">
        <v>1</v>
      </c>
      <c r="L71" s="56">
        <v>2.5</v>
      </c>
      <c r="M71" s="56">
        <v>2.5</v>
      </c>
      <c r="N71" s="56">
        <v>2</v>
      </c>
      <c r="O71" s="56">
        <v>2.5</v>
      </c>
      <c r="P71" s="56">
        <v>2</v>
      </c>
      <c r="Q71" s="57">
        <f t="shared" si="0"/>
        <v>3.5</v>
      </c>
      <c r="R71" s="57">
        <f t="shared" si="1"/>
        <v>2.5</v>
      </c>
      <c r="S71" s="57">
        <f t="shared" si="2"/>
        <v>11</v>
      </c>
      <c r="T71" s="57">
        <f t="shared" si="3"/>
        <v>0</v>
      </c>
      <c r="U71" s="57">
        <v>0</v>
      </c>
      <c r="V71" s="57">
        <f t="shared" si="4"/>
        <v>17</v>
      </c>
      <c r="W71" s="87"/>
      <c r="X71" s="87"/>
      <c r="Y71" s="87"/>
      <c r="Z71" s="87"/>
    </row>
    <row r="72" spans="1:26" ht="18" customHeight="1">
      <c r="A72" s="51">
        <v>64</v>
      </c>
      <c r="B72" s="148" t="s">
        <v>198</v>
      </c>
      <c r="C72" s="149">
        <v>24110408</v>
      </c>
      <c r="D72" s="54" t="s">
        <v>332</v>
      </c>
      <c r="E72" s="150">
        <v>8</v>
      </c>
      <c r="F72" s="56">
        <v>0.5</v>
      </c>
      <c r="G72" s="56">
        <v>0.5</v>
      </c>
      <c r="H72" s="56">
        <v>0.5</v>
      </c>
      <c r="I72" s="56">
        <v>0</v>
      </c>
      <c r="J72" s="56">
        <v>0</v>
      </c>
      <c r="K72" s="56">
        <v>0</v>
      </c>
      <c r="L72" s="56">
        <v>0</v>
      </c>
      <c r="M72" s="56">
        <v>0.5</v>
      </c>
      <c r="N72" s="56">
        <v>1.5</v>
      </c>
      <c r="O72" s="56">
        <v>2.5</v>
      </c>
      <c r="P72" s="56">
        <v>2</v>
      </c>
      <c r="Q72" s="57">
        <f t="shared" si="0"/>
        <v>1</v>
      </c>
      <c r="R72" s="57">
        <f t="shared" si="1"/>
        <v>0.5</v>
      </c>
      <c r="S72" s="57">
        <f t="shared" si="2"/>
        <v>6.5</v>
      </c>
      <c r="T72" s="57">
        <f t="shared" si="3"/>
        <v>0</v>
      </c>
      <c r="U72" s="57">
        <v>0</v>
      </c>
      <c r="V72" s="57">
        <f t="shared" si="4"/>
        <v>8</v>
      </c>
      <c r="W72" s="87"/>
      <c r="X72" s="87"/>
      <c r="Y72" s="87"/>
      <c r="Z72" s="87"/>
    </row>
    <row r="73" spans="1:26" ht="18" customHeight="1">
      <c r="A73" s="51">
        <v>65</v>
      </c>
      <c r="B73" s="148" t="s">
        <v>199</v>
      </c>
      <c r="C73" s="149">
        <v>24110409</v>
      </c>
      <c r="D73" s="54" t="s">
        <v>332</v>
      </c>
      <c r="E73" s="150">
        <v>4</v>
      </c>
      <c r="F73" s="56">
        <v>1</v>
      </c>
      <c r="G73" s="56">
        <v>0</v>
      </c>
      <c r="H73" s="56">
        <v>1</v>
      </c>
      <c r="I73" s="56">
        <v>0</v>
      </c>
      <c r="J73" s="56">
        <v>0</v>
      </c>
      <c r="K73" s="56">
        <v>2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7">
        <f t="shared" si="0"/>
        <v>1</v>
      </c>
      <c r="R73" s="57">
        <f t="shared" si="1"/>
        <v>3</v>
      </c>
      <c r="S73" s="57">
        <f t="shared" si="2"/>
        <v>0</v>
      </c>
      <c r="T73" s="57">
        <f t="shared" si="3"/>
        <v>0</v>
      </c>
      <c r="U73" s="57">
        <v>0</v>
      </c>
      <c r="V73" s="57">
        <f t="shared" si="4"/>
        <v>4</v>
      </c>
      <c r="W73" s="87"/>
      <c r="X73" s="87"/>
      <c r="Y73" s="87"/>
      <c r="Z73" s="87"/>
    </row>
    <row r="74" spans="1:26" ht="18" customHeight="1">
      <c r="A74" s="51">
        <v>66</v>
      </c>
      <c r="B74" s="148" t="s">
        <v>200</v>
      </c>
      <c r="C74" s="149">
        <v>24110411</v>
      </c>
      <c r="D74" s="54" t="s">
        <v>332</v>
      </c>
      <c r="E74" s="150">
        <v>18</v>
      </c>
      <c r="F74" s="56">
        <v>1</v>
      </c>
      <c r="G74" s="56">
        <v>1</v>
      </c>
      <c r="H74" s="56">
        <v>1</v>
      </c>
      <c r="I74" s="56">
        <v>1</v>
      </c>
      <c r="J74" s="56">
        <v>1</v>
      </c>
      <c r="K74" s="56">
        <v>0.5</v>
      </c>
      <c r="L74" s="56">
        <v>2.5</v>
      </c>
      <c r="M74" s="56">
        <v>2.5</v>
      </c>
      <c r="N74" s="56">
        <v>2.5</v>
      </c>
      <c r="O74" s="56">
        <v>2.5</v>
      </c>
      <c r="P74" s="56">
        <v>2.5</v>
      </c>
      <c r="Q74" s="57">
        <f t="shared" si="0"/>
        <v>3.5</v>
      </c>
      <c r="R74" s="57">
        <f t="shared" si="1"/>
        <v>2.5</v>
      </c>
      <c r="S74" s="57">
        <f t="shared" si="2"/>
        <v>12</v>
      </c>
      <c r="T74" s="57">
        <f t="shared" si="3"/>
        <v>0</v>
      </c>
      <c r="U74" s="57">
        <v>0</v>
      </c>
      <c r="V74" s="57">
        <f t="shared" si="4"/>
        <v>18</v>
      </c>
      <c r="W74" s="87"/>
      <c r="X74" s="87"/>
      <c r="Y74" s="87"/>
      <c r="Z74" s="87"/>
    </row>
    <row r="75" spans="1:26" ht="18" customHeight="1">
      <c r="A75" s="51">
        <v>67</v>
      </c>
      <c r="B75" s="148" t="s">
        <v>201</v>
      </c>
      <c r="C75" s="149">
        <v>24110412</v>
      </c>
      <c r="D75" s="54" t="s">
        <v>332</v>
      </c>
      <c r="E75" s="150">
        <v>18</v>
      </c>
      <c r="F75" s="56">
        <v>1</v>
      </c>
      <c r="G75" s="56">
        <v>1</v>
      </c>
      <c r="H75" s="56">
        <v>1</v>
      </c>
      <c r="I75" s="56">
        <v>0.5</v>
      </c>
      <c r="J75" s="56">
        <v>1</v>
      </c>
      <c r="K75" s="56">
        <v>2.5</v>
      </c>
      <c r="L75" s="56">
        <v>2.5</v>
      </c>
      <c r="M75" s="56">
        <v>0</v>
      </c>
      <c r="N75" s="56">
        <v>2.5</v>
      </c>
      <c r="O75" s="56">
        <v>2.5</v>
      </c>
      <c r="P75" s="56">
        <v>2.5</v>
      </c>
      <c r="Q75" s="57">
        <f t="shared" si="0"/>
        <v>1</v>
      </c>
      <c r="R75" s="57">
        <f t="shared" si="1"/>
        <v>4.5</v>
      </c>
      <c r="S75" s="57">
        <f t="shared" si="2"/>
        <v>11.5</v>
      </c>
      <c r="T75" s="57">
        <f t="shared" si="3"/>
        <v>0</v>
      </c>
      <c r="U75" s="57">
        <v>0</v>
      </c>
      <c r="V75" s="57">
        <f t="shared" si="4"/>
        <v>17</v>
      </c>
      <c r="W75" s="87"/>
      <c r="X75" s="87"/>
      <c r="Y75" s="87"/>
      <c r="Z75" s="87"/>
    </row>
    <row r="76" spans="1:26" ht="18" customHeight="1">
      <c r="A76" s="51">
        <v>68</v>
      </c>
      <c r="B76" s="148" t="s">
        <v>202</v>
      </c>
      <c r="C76" s="149">
        <v>24110413</v>
      </c>
      <c r="D76" s="54" t="s">
        <v>332</v>
      </c>
      <c r="E76" s="150">
        <v>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7">
        <f t="shared" si="0"/>
        <v>0</v>
      </c>
      <c r="R76" s="57">
        <f t="shared" si="1"/>
        <v>0</v>
      </c>
      <c r="S76" s="57">
        <f t="shared" si="2"/>
        <v>0</v>
      </c>
      <c r="T76" s="57">
        <f t="shared" si="3"/>
        <v>0</v>
      </c>
      <c r="U76" s="57">
        <v>0</v>
      </c>
      <c r="V76" s="57">
        <f t="shared" si="4"/>
        <v>0</v>
      </c>
      <c r="W76" s="87"/>
      <c r="X76" s="87"/>
      <c r="Y76" s="87"/>
      <c r="Z76" s="87"/>
    </row>
    <row r="77" spans="1:26" ht="18" customHeight="1">
      <c r="A77" s="51">
        <v>69</v>
      </c>
      <c r="B77" s="148" t="s">
        <v>203</v>
      </c>
      <c r="C77" s="149">
        <v>24110414</v>
      </c>
      <c r="D77" s="54" t="s">
        <v>332</v>
      </c>
      <c r="E77" s="150">
        <v>11</v>
      </c>
      <c r="F77" s="56">
        <v>1</v>
      </c>
      <c r="G77" s="56">
        <v>1</v>
      </c>
      <c r="H77" s="56">
        <v>1</v>
      </c>
      <c r="I77" s="56">
        <v>1</v>
      </c>
      <c r="J77" s="56">
        <v>1</v>
      </c>
      <c r="K77" s="56">
        <v>1</v>
      </c>
      <c r="L77" s="56">
        <v>2</v>
      </c>
      <c r="M77" s="56">
        <v>2</v>
      </c>
      <c r="N77" s="56">
        <v>1</v>
      </c>
      <c r="O77" s="56">
        <v>0</v>
      </c>
      <c r="P77" s="56">
        <v>0</v>
      </c>
      <c r="Q77" s="57">
        <f t="shared" si="0"/>
        <v>3</v>
      </c>
      <c r="R77" s="57">
        <f t="shared" si="1"/>
        <v>3</v>
      </c>
      <c r="S77" s="57">
        <f t="shared" si="2"/>
        <v>5</v>
      </c>
      <c r="T77" s="57">
        <f t="shared" si="3"/>
        <v>0</v>
      </c>
      <c r="U77" s="57">
        <v>0</v>
      </c>
      <c r="V77" s="57">
        <f t="shared" si="4"/>
        <v>11</v>
      </c>
      <c r="W77" s="87"/>
      <c r="X77" s="87"/>
      <c r="Y77" s="87"/>
      <c r="Z77" s="87"/>
    </row>
    <row r="78" spans="1:26" ht="18" customHeight="1">
      <c r="A78" s="51">
        <v>70</v>
      </c>
      <c r="B78" s="148" t="s">
        <v>204</v>
      </c>
      <c r="C78" s="149">
        <v>24110415</v>
      </c>
      <c r="D78" s="54" t="s">
        <v>332</v>
      </c>
      <c r="E78" s="150">
        <v>19</v>
      </c>
      <c r="F78" s="56">
        <v>1</v>
      </c>
      <c r="G78" s="56">
        <v>1</v>
      </c>
      <c r="H78" s="56">
        <v>1</v>
      </c>
      <c r="I78" s="56">
        <v>1</v>
      </c>
      <c r="J78" s="56">
        <v>1</v>
      </c>
      <c r="K78" s="56">
        <v>2.5</v>
      </c>
      <c r="L78" s="56">
        <v>2</v>
      </c>
      <c r="M78" s="56">
        <v>2.5</v>
      </c>
      <c r="N78" s="56">
        <v>2.5</v>
      </c>
      <c r="O78" s="56">
        <v>2</v>
      </c>
      <c r="P78" s="56">
        <v>2.5</v>
      </c>
      <c r="Q78" s="57">
        <f t="shared" si="0"/>
        <v>3.5</v>
      </c>
      <c r="R78" s="57">
        <f t="shared" si="1"/>
        <v>4.5</v>
      </c>
      <c r="S78" s="57">
        <f t="shared" si="2"/>
        <v>11</v>
      </c>
      <c r="T78" s="57">
        <f t="shared" si="3"/>
        <v>0</v>
      </c>
      <c r="U78" s="57">
        <v>0</v>
      </c>
      <c r="V78" s="57">
        <f t="shared" si="4"/>
        <v>19</v>
      </c>
      <c r="W78" s="87"/>
      <c r="X78" s="87"/>
      <c r="Y78" s="87"/>
      <c r="Z78" s="87"/>
    </row>
    <row r="79" spans="1:26" ht="18" customHeight="1">
      <c r="A79" s="51">
        <v>71</v>
      </c>
      <c r="B79" s="148" t="s">
        <v>205</v>
      </c>
      <c r="C79" s="149">
        <v>24110416</v>
      </c>
      <c r="D79" s="54" t="s">
        <v>332</v>
      </c>
      <c r="E79" s="150">
        <v>15</v>
      </c>
      <c r="F79" s="56">
        <v>1</v>
      </c>
      <c r="G79" s="56">
        <v>1</v>
      </c>
      <c r="H79" s="56">
        <v>1</v>
      </c>
      <c r="I79" s="56">
        <v>1</v>
      </c>
      <c r="J79" s="56">
        <v>1</v>
      </c>
      <c r="K79" s="56">
        <v>2</v>
      </c>
      <c r="L79" s="56">
        <v>2</v>
      </c>
      <c r="M79" s="56">
        <v>2</v>
      </c>
      <c r="N79" s="56">
        <v>2</v>
      </c>
      <c r="O79" s="56">
        <v>0</v>
      </c>
      <c r="P79" s="56">
        <v>2</v>
      </c>
      <c r="Q79" s="57">
        <f t="shared" si="0"/>
        <v>3</v>
      </c>
      <c r="R79" s="57">
        <f t="shared" si="1"/>
        <v>4</v>
      </c>
      <c r="S79" s="57">
        <f t="shared" si="2"/>
        <v>8</v>
      </c>
      <c r="T79" s="57">
        <f t="shared" si="3"/>
        <v>0</v>
      </c>
      <c r="U79" s="57">
        <v>0</v>
      </c>
      <c r="V79" s="57">
        <f t="shared" si="4"/>
        <v>15</v>
      </c>
      <c r="W79" s="87"/>
      <c r="X79" s="87"/>
      <c r="Y79" s="87"/>
      <c r="Z79" s="87"/>
    </row>
    <row r="80" spans="1:26" ht="18" customHeight="1">
      <c r="A80" s="51">
        <v>72</v>
      </c>
      <c r="B80" s="148" t="s">
        <v>206</v>
      </c>
      <c r="C80" s="149">
        <v>24110417</v>
      </c>
      <c r="D80" s="54" t="s">
        <v>332</v>
      </c>
      <c r="E80" s="150">
        <v>18</v>
      </c>
      <c r="F80" s="152">
        <v>1</v>
      </c>
      <c r="G80" s="152">
        <v>1</v>
      </c>
      <c r="H80" s="152">
        <v>1</v>
      </c>
      <c r="I80" s="152">
        <v>1</v>
      </c>
      <c r="J80" s="152">
        <v>1</v>
      </c>
      <c r="K80" s="152">
        <v>0</v>
      </c>
      <c r="L80" s="152">
        <v>2.5</v>
      </c>
      <c r="M80" s="152">
        <v>2.5</v>
      </c>
      <c r="N80" s="152">
        <v>2.5</v>
      </c>
      <c r="O80" s="152">
        <v>2.5</v>
      </c>
      <c r="P80" s="152">
        <v>2.5</v>
      </c>
      <c r="Q80" s="57">
        <f t="shared" si="0"/>
        <v>3.5</v>
      </c>
      <c r="R80" s="57">
        <f t="shared" si="1"/>
        <v>2</v>
      </c>
      <c r="S80" s="57">
        <f t="shared" si="2"/>
        <v>12</v>
      </c>
      <c r="T80" s="57">
        <f t="shared" si="3"/>
        <v>0</v>
      </c>
      <c r="U80" s="57">
        <v>0</v>
      </c>
      <c r="V80" s="57">
        <f t="shared" si="4"/>
        <v>17.5</v>
      </c>
      <c r="W80" s="87"/>
      <c r="X80" s="87"/>
      <c r="Y80" s="87"/>
      <c r="Z80" s="87"/>
    </row>
    <row r="81" spans="1:26" ht="18" customHeight="1">
      <c r="A81" s="51">
        <v>73</v>
      </c>
      <c r="B81" s="148" t="s">
        <v>207</v>
      </c>
      <c r="C81" s="149">
        <v>24110982</v>
      </c>
      <c r="D81" s="54" t="s">
        <v>332</v>
      </c>
      <c r="E81" s="150">
        <v>16</v>
      </c>
      <c r="F81" s="152">
        <v>1</v>
      </c>
      <c r="G81" s="152">
        <v>1</v>
      </c>
      <c r="H81" s="152">
        <v>0</v>
      </c>
      <c r="I81" s="152">
        <v>1</v>
      </c>
      <c r="J81" s="152">
        <v>1</v>
      </c>
      <c r="K81" s="152">
        <v>2.5</v>
      </c>
      <c r="L81" s="152">
        <v>2.5</v>
      </c>
      <c r="M81" s="152">
        <v>2.5</v>
      </c>
      <c r="N81" s="152">
        <v>1.5</v>
      </c>
      <c r="O81" s="152">
        <v>1.5</v>
      </c>
      <c r="P81" s="152">
        <v>1.5</v>
      </c>
      <c r="Q81" s="57">
        <f t="shared" si="0"/>
        <v>3.5</v>
      </c>
      <c r="R81" s="57">
        <f t="shared" si="1"/>
        <v>3.5</v>
      </c>
      <c r="S81" s="57">
        <f t="shared" si="2"/>
        <v>9</v>
      </c>
      <c r="T81" s="57">
        <f t="shared" si="3"/>
        <v>0</v>
      </c>
      <c r="U81" s="57">
        <v>0</v>
      </c>
      <c r="V81" s="57">
        <f t="shared" si="4"/>
        <v>16</v>
      </c>
      <c r="W81" s="87"/>
      <c r="X81" s="87"/>
      <c r="Y81" s="87"/>
      <c r="Z81" s="87"/>
    </row>
    <row r="82" spans="1:26" ht="18" customHeight="1">
      <c r="A82" s="51">
        <v>74</v>
      </c>
      <c r="B82" s="148" t="s">
        <v>208</v>
      </c>
      <c r="C82" s="149">
        <v>24110808</v>
      </c>
      <c r="D82" s="54" t="s">
        <v>332</v>
      </c>
      <c r="E82" s="150">
        <v>18</v>
      </c>
      <c r="F82" s="152">
        <v>1</v>
      </c>
      <c r="G82" s="152">
        <v>1</v>
      </c>
      <c r="H82" s="152">
        <v>1</v>
      </c>
      <c r="I82" s="152">
        <v>0.5</v>
      </c>
      <c r="J82" s="152">
        <v>1</v>
      </c>
      <c r="K82" s="152">
        <v>2</v>
      </c>
      <c r="L82" s="152">
        <v>2.5</v>
      </c>
      <c r="M82" s="152">
        <v>2.5</v>
      </c>
      <c r="N82" s="152">
        <v>2.5</v>
      </c>
      <c r="O82" s="152">
        <v>2</v>
      </c>
      <c r="P82" s="152">
        <v>2</v>
      </c>
      <c r="Q82" s="57">
        <f t="shared" si="0"/>
        <v>3.5</v>
      </c>
      <c r="R82" s="57">
        <f t="shared" si="1"/>
        <v>4</v>
      </c>
      <c r="S82" s="57">
        <f t="shared" si="2"/>
        <v>10.5</v>
      </c>
      <c r="T82" s="57">
        <f t="shared" si="3"/>
        <v>0</v>
      </c>
      <c r="U82" s="57">
        <v>0</v>
      </c>
      <c r="V82" s="57">
        <f t="shared" si="4"/>
        <v>18</v>
      </c>
      <c r="W82" s="87"/>
      <c r="X82" s="87"/>
      <c r="Y82" s="87"/>
      <c r="Z82" s="87"/>
    </row>
    <row r="83" spans="1:26" ht="18" customHeight="1">
      <c r="A83" s="51">
        <v>75</v>
      </c>
      <c r="B83" s="148" t="s">
        <v>209</v>
      </c>
      <c r="C83" s="149">
        <v>24111196</v>
      </c>
      <c r="D83" s="54" t="s">
        <v>332</v>
      </c>
      <c r="E83" s="150">
        <v>16</v>
      </c>
      <c r="F83" s="152">
        <v>1</v>
      </c>
      <c r="G83" s="152">
        <v>1</v>
      </c>
      <c r="H83" s="152">
        <v>1</v>
      </c>
      <c r="I83" s="152">
        <v>1</v>
      </c>
      <c r="J83" s="152">
        <v>0</v>
      </c>
      <c r="K83" s="152">
        <v>2.5</v>
      </c>
      <c r="L83" s="152">
        <v>2.5</v>
      </c>
      <c r="M83" s="152">
        <v>2.5</v>
      </c>
      <c r="N83" s="152">
        <v>1.5</v>
      </c>
      <c r="O83" s="152">
        <v>2.5</v>
      </c>
      <c r="P83" s="152">
        <v>2.5</v>
      </c>
      <c r="Q83" s="57">
        <f t="shared" si="0"/>
        <v>3.5</v>
      </c>
      <c r="R83" s="57">
        <f t="shared" si="1"/>
        <v>3.5</v>
      </c>
      <c r="S83" s="57">
        <f t="shared" si="2"/>
        <v>11</v>
      </c>
      <c r="T83" s="57">
        <f t="shared" si="3"/>
        <v>0</v>
      </c>
      <c r="U83" s="57">
        <v>0</v>
      </c>
      <c r="V83" s="57">
        <f t="shared" si="4"/>
        <v>18</v>
      </c>
      <c r="W83" s="87"/>
      <c r="X83" s="87"/>
      <c r="Y83" s="87"/>
      <c r="Z83" s="87"/>
    </row>
    <row r="84" spans="1:26" ht="18" customHeight="1">
      <c r="A84" s="51">
        <v>76</v>
      </c>
      <c r="B84" s="148" t="s">
        <v>210</v>
      </c>
      <c r="C84" s="149">
        <v>24110575</v>
      </c>
      <c r="D84" s="54" t="s">
        <v>332</v>
      </c>
      <c r="E84" s="150">
        <v>20</v>
      </c>
      <c r="F84" s="56">
        <v>1</v>
      </c>
      <c r="G84" s="56">
        <v>1</v>
      </c>
      <c r="H84" s="56">
        <v>1</v>
      </c>
      <c r="I84" s="56">
        <v>1</v>
      </c>
      <c r="J84" s="56">
        <v>1</v>
      </c>
      <c r="K84" s="56">
        <v>2.5</v>
      </c>
      <c r="L84" s="56">
        <v>2.5</v>
      </c>
      <c r="M84" s="56">
        <v>2.5</v>
      </c>
      <c r="N84" s="56">
        <v>2.5</v>
      </c>
      <c r="O84" s="56">
        <v>2.5</v>
      </c>
      <c r="P84" s="56">
        <v>2.5</v>
      </c>
      <c r="Q84" s="57">
        <f t="shared" si="0"/>
        <v>3.5</v>
      </c>
      <c r="R84" s="57">
        <f t="shared" si="1"/>
        <v>4.5</v>
      </c>
      <c r="S84" s="57">
        <f t="shared" si="2"/>
        <v>12</v>
      </c>
      <c r="T84" s="57">
        <f t="shared" si="3"/>
        <v>0</v>
      </c>
      <c r="U84" s="57">
        <v>0</v>
      </c>
      <c r="V84" s="57">
        <f t="shared" si="4"/>
        <v>20</v>
      </c>
      <c r="W84" s="87"/>
      <c r="X84" s="87"/>
      <c r="Y84" s="87"/>
      <c r="Z84" s="87"/>
    </row>
    <row r="85" spans="1:26" ht="18" customHeight="1">
      <c r="A85" s="51">
        <v>77</v>
      </c>
      <c r="B85" s="148" t="s">
        <v>211</v>
      </c>
      <c r="C85" s="149">
        <v>24110259</v>
      </c>
      <c r="D85" s="54" t="s">
        <v>332</v>
      </c>
      <c r="E85" s="150">
        <v>19</v>
      </c>
      <c r="F85" s="152">
        <v>1</v>
      </c>
      <c r="G85" s="152">
        <v>1</v>
      </c>
      <c r="H85" s="152">
        <v>1</v>
      </c>
      <c r="I85" s="152">
        <v>1</v>
      </c>
      <c r="J85" s="152">
        <v>1</v>
      </c>
      <c r="K85" s="152">
        <v>2.5</v>
      </c>
      <c r="L85" s="152">
        <v>2.5</v>
      </c>
      <c r="M85" s="152">
        <v>2.5</v>
      </c>
      <c r="N85" s="152">
        <v>1.5</v>
      </c>
      <c r="O85" s="152">
        <v>2.5</v>
      </c>
      <c r="P85" s="152">
        <v>2.5</v>
      </c>
      <c r="Q85" s="57">
        <f t="shared" si="0"/>
        <v>3.5</v>
      </c>
      <c r="R85" s="57">
        <f t="shared" si="1"/>
        <v>4.5</v>
      </c>
      <c r="S85" s="57">
        <f t="shared" si="2"/>
        <v>11</v>
      </c>
      <c r="T85" s="57">
        <f t="shared" si="3"/>
        <v>0</v>
      </c>
      <c r="U85" s="57">
        <v>0</v>
      </c>
      <c r="V85" s="57">
        <f t="shared" si="4"/>
        <v>19</v>
      </c>
      <c r="W85" s="87"/>
      <c r="X85" s="87"/>
      <c r="Y85" s="87"/>
      <c r="Z85" s="87"/>
    </row>
    <row r="86" spans="1:26" ht="18" customHeight="1">
      <c r="A86" s="51">
        <v>78</v>
      </c>
      <c r="B86" s="148" t="s">
        <v>212</v>
      </c>
      <c r="C86" s="149">
        <v>24110618</v>
      </c>
      <c r="D86" s="54" t="s">
        <v>332</v>
      </c>
      <c r="E86" s="150">
        <v>20</v>
      </c>
      <c r="F86" s="56">
        <v>1</v>
      </c>
      <c r="G86" s="56">
        <v>1</v>
      </c>
      <c r="H86" s="56">
        <v>1</v>
      </c>
      <c r="I86" s="56">
        <v>1</v>
      </c>
      <c r="J86" s="56">
        <v>1</v>
      </c>
      <c r="K86" s="56">
        <v>2.5</v>
      </c>
      <c r="L86" s="56">
        <v>2.5</v>
      </c>
      <c r="M86" s="56">
        <v>2.5</v>
      </c>
      <c r="N86" s="56">
        <v>2.5</v>
      </c>
      <c r="O86" s="56">
        <v>2.5</v>
      </c>
      <c r="P86" s="56">
        <v>2.5</v>
      </c>
      <c r="Q86" s="57">
        <f t="shared" si="0"/>
        <v>3.5</v>
      </c>
      <c r="R86" s="57">
        <f t="shared" si="1"/>
        <v>4.5</v>
      </c>
      <c r="S86" s="57">
        <f t="shared" si="2"/>
        <v>12</v>
      </c>
      <c r="T86" s="57">
        <f t="shared" si="3"/>
        <v>0</v>
      </c>
      <c r="U86" s="57">
        <v>0</v>
      </c>
      <c r="V86" s="57">
        <f t="shared" si="4"/>
        <v>20</v>
      </c>
      <c r="W86" s="87"/>
      <c r="X86" s="87"/>
      <c r="Y86" s="87"/>
      <c r="Z86" s="87"/>
    </row>
    <row r="87" spans="1:26" ht="18" customHeight="1">
      <c r="A87" s="51">
        <v>79</v>
      </c>
      <c r="B87" s="148" t="s">
        <v>213</v>
      </c>
      <c r="C87" s="149">
        <v>25120038</v>
      </c>
      <c r="D87" s="54" t="s">
        <v>332</v>
      </c>
      <c r="E87" s="150">
        <v>4</v>
      </c>
      <c r="F87" s="152">
        <v>0</v>
      </c>
      <c r="G87" s="152">
        <v>0</v>
      </c>
      <c r="H87" s="152">
        <v>0</v>
      </c>
      <c r="I87" s="152">
        <v>0</v>
      </c>
      <c r="J87" s="152">
        <v>0</v>
      </c>
      <c r="K87" s="152">
        <v>2</v>
      </c>
      <c r="L87" s="152">
        <v>0</v>
      </c>
      <c r="M87" s="152">
        <v>0</v>
      </c>
      <c r="N87" s="152">
        <v>0</v>
      </c>
      <c r="O87" s="152">
        <v>0</v>
      </c>
      <c r="P87" s="152">
        <v>0</v>
      </c>
      <c r="Q87" s="57">
        <f t="shared" si="0"/>
        <v>0</v>
      </c>
      <c r="R87" s="57">
        <f t="shared" si="1"/>
        <v>2</v>
      </c>
      <c r="S87" s="57">
        <f t="shared" si="2"/>
        <v>0</v>
      </c>
      <c r="T87" s="57">
        <f t="shared" si="3"/>
        <v>0</v>
      </c>
      <c r="U87" s="57">
        <v>0</v>
      </c>
      <c r="V87" s="57">
        <f t="shared" si="4"/>
        <v>2</v>
      </c>
      <c r="W87" s="87"/>
      <c r="X87" s="87"/>
      <c r="Y87" s="87"/>
      <c r="Z87" s="87"/>
    </row>
    <row r="88" spans="1:26" ht="18" customHeight="1">
      <c r="A88" s="51">
        <v>80</v>
      </c>
      <c r="B88" s="148" t="s">
        <v>214</v>
      </c>
      <c r="C88" s="149">
        <v>25120039</v>
      </c>
      <c r="D88" s="54" t="s">
        <v>332</v>
      </c>
      <c r="E88" s="150">
        <v>2</v>
      </c>
      <c r="F88" s="152">
        <v>0.5</v>
      </c>
      <c r="G88" s="152">
        <v>0.5</v>
      </c>
      <c r="H88" s="152">
        <v>0</v>
      </c>
      <c r="I88" s="152">
        <v>1</v>
      </c>
      <c r="J88" s="152">
        <v>0</v>
      </c>
      <c r="K88" s="152">
        <v>0</v>
      </c>
      <c r="L88" s="152">
        <v>0</v>
      </c>
      <c r="M88" s="152">
        <v>0</v>
      </c>
      <c r="N88" s="152">
        <v>0</v>
      </c>
      <c r="O88" s="152">
        <v>0</v>
      </c>
      <c r="P88" s="152">
        <v>0</v>
      </c>
      <c r="Q88" s="57">
        <f t="shared" si="0"/>
        <v>0.5</v>
      </c>
      <c r="R88" s="57">
        <f t="shared" si="1"/>
        <v>0</v>
      </c>
      <c r="S88" s="57">
        <f t="shared" si="2"/>
        <v>1.5</v>
      </c>
      <c r="T88" s="57">
        <f t="shared" si="3"/>
        <v>0</v>
      </c>
      <c r="U88" s="57">
        <v>0</v>
      </c>
      <c r="V88" s="57">
        <f t="shared" si="4"/>
        <v>2</v>
      </c>
      <c r="W88" s="87"/>
      <c r="X88" s="87"/>
      <c r="Y88" s="87"/>
      <c r="Z88" s="87"/>
    </row>
    <row r="89" spans="1:26" ht="18" customHeight="1">
      <c r="A89" s="51">
        <v>81</v>
      </c>
      <c r="B89" s="148" t="s">
        <v>215</v>
      </c>
      <c r="C89" s="149">
        <v>25120040</v>
      </c>
      <c r="D89" s="54" t="s">
        <v>332</v>
      </c>
      <c r="E89" s="150">
        <v>3</v>
      </c>
      <c r="F89" s="152">
        <v>1</v>
      </c>
      <c r="G89" s="152">
        <v>1</v>
      </c>
      <c r="H89" s="152">
        <v>0</v>
      </c>
      <c r="I89" s="152">
        <v>0</v>
      </c>
      <c r="J89" s="152">
        <v>0</v>
      </c>
      <c r="K89" s="152">
        <v>0</v>
      </c>
      <c r="L89" s="152">
        <v>0</v>
      </c>
      <c r="M89" s="152">
        <v>1</v>
      </c>
      <c r="N89" s="152">
        <v>0</v>
      </c>
      <c r="O89" s="152">
        <v>0</v>
      </c>
      <c r="P89" s="152">
        <v>0</v>
      </c>
      <c r="Q89" s="57">
        <f t="shared" si="0"/>
        <v>2</v>
      </c>
      <c r="R89" s="57">
        <f t="shared" si="1"/>
        <v>0</v>
      </c>
      <c r="S89" s="57">
        <f t="shared" si="2"/>
        <v>1</v>
      </c>
      <c r="T89" s="57">
        <f t="shared" si="3"/>
        <v>0</v>
      </c>
      <c r="U89" s="57">
        <v>0</v>
      </c>
      <c r="V89" s="57">
        <f t="shared" si="4"/>
        <v>3</v>
      </c>
      <c r="W89" s="87"/>
      <c r="X89" s="87"/>
      <c r="Y89" s="87"/>
      <c r="Z89" s="87"/>
    </row>
    <row r="90" spans="1:26" ht="18" customHeight="1">
      <c r="A90" s="51">
        <v>82</v>
      </c>
      <c r="B90" s="148" t="s">
        <v>216</v>
      </c>
      <c r="C90" s="149">
        <v>25120041</v>
      </c>
      <c r="D90" s="54" t="s">
        <v>332</v>
      </c>
      <c r="E90" s="150">
        <v>1</v>
      </c>
      <c r="F90" s="152">
        <v>1</v>
      </c>
      <c r="G90" s="152">
        <v>0</v>
      </c>
      <c r="H90" s="152">
        <v>0</v>
      </c>
      <c r="I90" s="152">
        <v>0</v>
      </c>
      <c r="J90" s="152">
        <v>0</v>
      </c>
      <c r="K90" s="152">
        <v>0</v>
      </c>
      <c r="L90" s="152">
        <v>0</v>
      </c>
      <c r="M90" s="152">
        <v>0</v>
      </c>
      <c r="N90" s="152">
        <v>0</v>
      </c>
      <c r="O90" s="152">
        <v>0</v>
      </c>
      <c r="P90" s="152">
        <v>0</v>
      </c>
      <c r="Q90" s="57">
        <f t="shared" si="0"/>
        <v>1</v>
      </c>
      <c r="R90" s="57">
        <f t="shared" si="1"/>
        <v>0</v>
      </c>
      <c r="S90" s="57">
        <f t="shared" si="2"/>
        <v>0</v>
      </c>
      <c r="T90" s="57">
        <f t="shared" si="3"/>
        <v>0</v>
      </c>
      <c r="U90" s="57">
        <v>0</v>
      </c>
      <c r="V90" s="57">
        <f t="shared" si="4"/>
        <v>1</v>
      </c>
      <c r="W90" s="87"/>
      <c r="X90" s="87"/>
      <c r="Y90" s="87"/>
      <c r="Z90" s="87"/>
    </row>
    <row r="91" spans="1:26" ht="18" customHeight="1">
      <c r="A91" s="51">
        <v>83</v>
      </c>
      <c r="B91" s="148" t="s">
        <v>217</v>
      </c>
      <c r="C91" s="149">
        <v>25120042</v>
      </c>
      <c r="D91" s="54" t="s">
        <v>332</v>
      </c>
      <c r="E91" s="150">
        <v>15</v>
      </c>
      <c r="F91" s="152">
        <v>1</v>
      </c>
      <c r="G91" s="152">
        <v>1</v>
      </c>
      <c r="H91" s="152">
        <v>1</v>
      </c>
      <c r="I91" s="152">
        <v>1</v>
      </c>
      <c r="J91" s="152">
        <v>1</v>
      </c>
      <c r="K91" s="152">
        <v>1</v>
      </c>
      <c r="L91" s="152">
        <v>1</v>
      </c>
      <c r="M91" s="152">
        <v>2</v>
      </c>
      <c r="N91" s="152">
        <v>2.5</v>
      </c>
      <c r="O91" s="152">
        <v>1</v>
      </c>
      <c r="P91" s="152">
        <v>2.5</v>
      </c>
      <c r="Q91" s="57">
        <f t="shared" si="0"/>
        <v>3</v>
      </c>
      <c r="R91" s="57">
        <f t="shared" si="1"/>
        <v>3</v>
      </c>
      <c r="S91" s="57">
        <f t="shared" si="2"/>
        <v>9</v>
      </c>
      <c r="T91" s="57">
        <f t="shared" si="3"/>
        <v>0</v>
      </c>
      <c r="U91" s="57">
        <v>0</v>
      </c>
      <c r="V91" s="57">
        <f t="shared" si="4"/>
        <v>15</v>
      </c>
      <c r="W91" s="87"/>
      <c r="X91" s="87"/>
      <c r="Y91" s="87"/>
      <c r="Z91" s="87"/>
    </row>
    <row r="92" spans="1:26" ht="18" customHeight="1">
      <c r="A92" s="51">
        <v>84</v>
      </c>
      <c r="B92" s="148" t="s">
        <v>218</v>
      </c>
      <c r="C92" s="149">
        <v>25120043</v>
      </c>
      <c r="D92" s="54" t="s">
        <v>332</v>
      </c>
      <c r="E92" s="150">
        <v>15</v>
      </c>
      <c r="F92" s="56">
        <v>1</v>
      </c>
      <c r="G92" s="56">
        <v>1</v>
      </c>
      <c r="H92" s="56">
        <v>0</v>
      </c>
      <c r="I92" s="56">
        <v>1</v>
      </c>
      <c r="J92" s="56">
        <v>1</v>
      </c>
      <c r="K92" s="56">
        <v>0</v>
      </c>
      <c r="L92" s="56">
        <v>2</v>
      </c>
      <c r="M92" s="56">
        <v>1.5</v>
      </c>
      <c r="N92" s="56">
        <v>2.5</v>
      </c>
      <c r="O92" s="56">
        <v>2.5</v>
      </c>
      <c r="P92" s="56">
        <v>2.5</v>
      </c>
      <c r="Q92" s="57">
        <f t="shared" si="0"/>
        <v>2.5</v>
      </c>
      <c r="R92" s="57">
        <f t="shared" si="1"/>
        <v>1</v>
      </c>
      <c r="S92" s="57">
        <f t="shared" si="2"/>
        <v>11.5</v>
      </c>
      <c r="T92" s="57">
        <f t="shared" si="3"/>
        <v>0</v>
      </c>
      <c r="U92" s="57">
        <v>0</v>
      </c>
      <c r="V92" s="57">
        <f t="shared" si="4"/>
        <v>15</v>
      </c>
      <c r="W92" s="87"/>
      <c r="X92" s="87"/>
      <c r="Y92" s="87"/>
      <c r="Z92" s="87"/>
    </row>
    <row r="93" spans="1:26" ht="18" customHeight="1">
      <c r="A93" s="51">
        <v>85</v>
      </c>
      <c r="B93" s="148" t="s">
        <v>154</v>
      </c>
      <c r="C93" s="149">
        <v>25120044</v>
      </c>
      <c r="D93" s="54" t="s">
        <v>332</v>
      </c>
      <c r="E93" s="150">
        <v>3</v>
      </c>
      <c r="F93" s="56">
        <v>0</v>
      </c>
      <c r="G93" s="56">
        <v>0</v>
      </c>
      <c r="H93" s="56">
        <v>0.5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1</v>
      </c>
      <c r="O93" s="56">
        <v>1</v>
      </c>
      <c r="P93" s="56">
        <v>0</v>
      </c>
      <c r="Q93" s="57">
        <f t="shared" si="0"/>
        <v>0</v>
      </c>
      <c r="R93" s="57">
        <f t="shared" si="1"/>
        <v>0.5</v>
      </c>
      <c r="S93" s="57">
        <f t="shared" si="2"/>
        <v>2</v>
      </c>
      <c r="T93" s="57">
        <f t="shared" si="3"/>
        <v>0</v>
      </c>
      <c r="U93" s="57">
        <v>0</v>
      </c>
      <c r="V93" s="57">
        <f t="shared" si="4"/>
        <v>2.5</v>
      </c>
      <c r="W93" s="87"/>
      <c r="X93" s="87"/>
      <c r="Y93" s="87"/>
      <c r="Z93" s="87"/>
    </row>
    <row r="94" spans="1:26" ht="18" customHeight="1">
      <c r="A94" s="51">
        <v>86</v>
      </c>
      <c r="B94" s="52" t="s">
        <v>108</v>
      </c>
      <c r="C94" s="53">
        <v>24120036</v>
      </c>
      <c r="D94" s="54" t="s">
        <v>332</v>
      </c>
      <c r="E94" s="150">
        <v>2</v>
      </c>
      <c r="F94" s="56">
        <v>0.5</v>
      </c>
      <c r="G94" s="56">
        <v>0</v>
      </c>
      <c r="H94" s="56">
        <v>0.5</v>
      </c>
      <c r="I94" s="56">
        <v>0</v>
      </c>
      <c r="J94" s="56">
        <v>0.5</v>
      </c>
      <c r="K94" s="56">
        <v>0</v>
      </c>
      <c r="L94" s="56">
        <v>0</v>
      </c>
      <c r="M94" s="56">
        <v>0</v>
      </c>
      <c r="N94" s="56">
        <v>0</v>
      </c>
      <c r="O94" s="56">
        <v>0</v>
      </c>
      <c r="P94" s="56">
        <v>0</v>
      </c>
      <c r="Q94" s="57">
        <f t="shared" si="0"/>
        <v>0.5</v>
      </c>
      <c r="R94" s="57">
        <f t="shared" si="1"/>
        <v>1</v>
      </c>
      <c r="S94" s="57">
        <f t="shared" si="2"/>
        <v>0</v>
      </c>
      <c r="T94" s="57">
        <f t="shared" si="3"/>
        <v>0</v>
      </c>
      <c r="U94" s="57">
        <v>0</v>
      </c>
      <c r="V94" s="57">
        <f t="shared" si="4"/>
        <v>1.5</v>
      </c>
      <c r="W94" s="87"/>
      <c r="X94" s="87"/>
      <c r="Y94" s="87"/>
      <c r="Z94" s="87"/>
    </row>
    <row r="95" spans="1:26" ht="18" customHeight="1">
      <c r="A95" s="51">
        <v>87</v>
      </c>
      <c r="B95" s="52"/>
      <c r="C95" s="53"/>
      <c r="D95" s="54"/>
      <c r="E95" s="150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7"/>
      <c r="R95" s="57"/>
      <c r="S95" s="57"/>
      <c r="T95" s="57"/>
      <c r="U95" s="57"/>
      <c r="V95" s="57"/>
      <c r="W95" s="87"/>
      <c r="X95" s="87"/>
      <c r="Y95" s="87"/>
      <c r="Z95" s="87"/>
    </row>
    <row r="96" spans="1:26" ht="18" customHeight="1">
      <c r="A96" s="51">
        <v>88</v>
      </c>
      <c r="B96" s="52"/>
      <c r="C96" s="53"/>
      <c r="D96" s="54"/>
      <c r="E96" s="150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57"/>
      <c r="R96" s="57"/>
      <c r="S96" s="57"/>
      <c r="T96" s="57"/>
      <c r="U96" s="57"/>
      <c r="V96" s="57"/>
      <c r="W96" s="87"/>
      <c r="X96" s="87"/>
      <c r="Y96" s="87"/>
      <c r="Z96" s="87"/>
    </row>
    <row r="97" spans="1:26" ht="18" customHeight="1">
      <c r="A97" s="51">
        <v>89</v>
      </c>
      <c r="B97" s="52"/>
      <c r="C97" s="53"/>
      <c r="D97" s="54"/>
      <c r="E97" s="150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7"/>
      <c r="R97" s="57"/>
      <c r="S97" s="57"/>
      <c r="T97" s="57"/>
      <c r="U97" s="57"/>
      <c r="V97" s="57"/>
      <c r="W97" s="87"/>
      <c r="X97" s="87"/>
      <c r="Y97" s="87"/>
      <c r="Z97" s="87"/>
    </row>
    <row r="98" spans="1:26" ht="18" customHeight="1">
      <c r="A98" s="51">
        <v>90</v>
      </c>
      <c r="B98" s="153"/>
      <c r="C98" s="51"/>
      <c r="D98" s="54"/>
      <c r="E98" s="150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57"/>
      <c r="R98" s="57"/>
      <c r="S98" s="57"/>
      <c r="T98" s="57"/>
      <c r="U98" s="57"/>
      <c r="V98" s="57"/>
      <c r="W98" s="87"/>
      <c r="X98" s="87"/>
      <c r="Y98" s="87"/>
      <c r="Z98" s="87"/>
    </row>
    <row r="99" spans="1:26" ht="18" customHeight="1">
      <c r="A99" s="87"/>
      <c r="B99" s="87"/>
      <c r="C99" s="87"/>
      <c r="D99" s="87"/>
      <c r="E99" s="87"/>
      <c r="F99" s="114" t="s">
        <v>113</v>
      </c>
      <c r="G99" s="115"/>
      <c r="H99" s="115"/>
      <c r="I99" s="115"/>
      <c r="J99" s="115"/>
      <c r="K99" s="115"/>
      <c r="L99" s="115"/>
      <c r="M99" s="115"/>
      <c r="N99" s="115"/>
      <c r="O99" s="116"/>
      <c r="P99" s="112"/>
      <c r="Q99" s="113">
        <f>COUNTIF(Q8:Q94,"&gt;=1.75")</f>
        <v>64</v>
      </c>
      <c r="R99" s="113">
        <f>COUNTIF(R8:R94,"&gt;=2.25")</f>
        <v>59</v>
      </c>
      <c r="S99" s="113">
        <f>COUNTIF(S8:S94,"&gt;=6")</f>
        <v>67</v>
      </c>
      <c r="T99" s="113">
        <f t="shared" ref="T99:U99" si="5">COUNTIF(T9:T98,"&gt;=1.75")</f>
        <v>0</v>
      </c>
      <c r="U99" s="113">
        <f t="shared" si="5"/>
        <v>0</v>
      </c>
      <c r="V99" s="113">
        <f>COUNTIF(V9:V94,"&gt;=10")</f>
        <v>67</v>
      </c>
      <c r="W99" s="87"/>
      <c r="X99" s="87"/>
      <c r="Y99" s="87"/>
      <c r="Z99" s="87"/>
    </row>
    <row r="100" spans="1:26" ht="18" customHeight="1">
      <c r="A100" s="87"/>
      <c r="B100" s="87"/>
      <c r="C100" s="87"/>
      <c r="D100" s="87"/>
      <c r="E100" s="87"/>
      <c r="F100" s="114" t="s">
        <v>114</v>
      </c>
      <c r="G100" s="115"/>
      <c r="H100" s="115"/>
      <c r="I100" s="115"/>
      <c r="J100" s="115"/>
      <c r="K100" s="115"/>
      <c r="L100" s="115"/>
      <c r="M100" s="115"/>
      <c r="N100" s="115"/>
      <c r="O100" s="116"/>
      <c r="P100" s="112"/>
      <c r="Q100" s="113">
        <f t="shared" ref="Q100:S100" si="6">Q99/COUNTA(Q8:Q94)*100</f>
        <v>73.563218390804593</v>
      </c>
      <c r="R100" s="113">
        <f t="shared" si="6"/>
        <v>67.81609195402298</v>
      </c>
      <c r="S100" s="113">
        <f t="shared" si="6"/>
        <v>77.011494252873561</v>
      </c>
      <c r="T100" s="113">
        <f t="shared" ref="T100:U100" si="7">(T99/73)*100</f>
        <v>0</v>
      </c>
      <c r="U100" s="113">
        <f t="shared" si="7"/>
        <v>0</v>
      </c>
      <c r="V100" s="113">
        <f>V99/COUNTA(V8:V94)*100</f>
        <v>77.011494252873561</v>
      </c>
      <c r="W100" s="87"/>
      <c r="X100" s="87"/>
      <c r="Y100" s="87"/>
      <c r="Z100" s="87"/>
    </row>
    <row r="101" spans="1:26" ht="18" customHeight="1">
      <c r="A101" s="87"/>
      <c r="B101" s="87"/>
      <c r="C101" s="87"/>
      <c r="D101" s="87"/>
      <c r="E101" s="87"/>
      <c r="F101" s="114" t="s">
        <v>115</v>
      </c>
      <c r="G101" s="115"/>
      <c r="H101" s="115"/>
      <c r="I101" s="115"/>
      <c r="J101" s="115"/>
      <c r="K101" s="115"/>
      <c r="L101" s="115"/>
      <c r="M101" s="115"/>
      <c r="N101" s="115"/>
      <c r="O101" s="116"/>
      <c r="P101" s="112"/>
      <c r="Q101" s="113">
        <f t="shared" ref="Q101:S101" si="8">IF(Q100&gt;=70,3,IF(Q100&gt;=65,2,IF(Q100&gt;=60,1,0)))</f>
        <v>3</v>
      </c>
      <c r="R101" s="113">
        <f t="shared" si="8"/>
        <v>2</v>
      </c>
      <c r="S101" s="113">
        <f t="shared" si="8"/>
        <v>3</v>
      </c>
      <c r="T101" s="113">
        <v>0</v>
      </c>
      <c r="U101" s="113">
        <v>0</v>
      </c>
      <c r="V101" s="117">
        <f>IF(V100&gt;=70,3,IF(V100&gt;=65,2,IF(V100&gt;=60,1,0)))</f>
        <v>3</v>
      </c>
      <c r="W101" s="87"/>
      <c r="X101" s="87"/>
      <c r="Y101" s="87"/>
      <c r="Z101" s="87"/>
    </row>
    <row r="102" spans="1:26" ht="13.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3.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3.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3.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3.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3.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3.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3.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3.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3.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3.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3.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3.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3.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3.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3.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3.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3.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3.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3.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3.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3.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3.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3.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3.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3.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3.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3.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3.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3.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3.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3.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3.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3.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3.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3.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3.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3.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3.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3.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3.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3.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3.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3.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3.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3.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3.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3.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3.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3.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3.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3.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3.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3.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3.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3.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3.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3.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3.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3.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3.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3.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3.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3.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3.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3.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3.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3.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3.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3.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3.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3.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3.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3.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3.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3.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3.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3.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3.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3.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3.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3.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3.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3.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3.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3.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3.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3.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3.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3.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3.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3.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3.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3.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3.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3.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3.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3.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3.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3.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3.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3.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3.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3.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3.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3.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3.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3.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3.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3.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3.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3.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3.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3.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3.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3.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3.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3.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3.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3.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3.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3.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3.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3.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3.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3.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3.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3.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3.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3.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3.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3.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3.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3.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3.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3.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3.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3.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3.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3.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3.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3.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3.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3.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3.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3.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3.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3.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3.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3.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3.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3.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3.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3.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3.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3.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3.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3.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3.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3.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3.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3.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3.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3.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3.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3.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3.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3.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3.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3.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3.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3.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3.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3.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3.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3.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3.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3.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3.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3.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3.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3.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3.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3.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3.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3.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3.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3.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3.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3.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3.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3.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3.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3.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3.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3.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3.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3.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3.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3.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3.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3.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3.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3.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3.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3.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3.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3.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3.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3.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3.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3.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3.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3.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3.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3.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3.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3.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3.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3.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3.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3.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3.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3.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3.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3.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3.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3.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3.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3.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3.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3.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3.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3.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3.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3.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3.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3.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3.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3.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3.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3.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3.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3.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3.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3.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3.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3.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3.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3.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3.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3.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3.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3.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3.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3.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3.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3.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3.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3.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3.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3.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3.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3.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3.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3.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3.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3.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3.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3.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3.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3.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3.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3.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3.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3.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3.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3.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3.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3.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3.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3.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3.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3.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3.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3.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3.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3.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3.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3.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3.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3.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3.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3.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3.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3.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3.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3.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3.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3.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3.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3.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3.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3.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3.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3.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3.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3.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3.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3.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3.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3.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3.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3.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3.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3.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3.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3.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3.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3.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3.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3.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3.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3.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3.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3.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3.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3.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3.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3.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3.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3.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3.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3.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3.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3.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3.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3.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3.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3.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3.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3.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3.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3.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3.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3.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3.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3.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3.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3.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3.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3.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3.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3.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3.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3.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3.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3.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3.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3.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3.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3.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3.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3.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3.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3.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3.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3.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3.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3.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3.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3.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3.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3.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3.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3.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3.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3.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3.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3.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3.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3.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3.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3.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3.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3.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3.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3.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3.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3.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3.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3.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3.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3.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3.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3.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3.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3.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3.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3.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3.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3.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3.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3.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3.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3.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3.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3.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3.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3.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3.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3.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3.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3.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3.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3.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3.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3.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3.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3.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3.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3.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3.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3.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3.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3.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3.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3.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3.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3.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3.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3.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3.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3.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3.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3.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3.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3.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3.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3.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3.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3.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3.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3.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3.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3.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3.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3.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3.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3.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3.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3.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3.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3.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3.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3.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3.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3.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3.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3.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3.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3.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3.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3.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3.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3.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3.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3.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3.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3.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3.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3.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3.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3.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3.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3.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3.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3.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3.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3.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3.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3.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3.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3.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3.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3.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3.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3.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3.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3.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3.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3.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3.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3.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3.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3.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3.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3.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3.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3.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3.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3.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3.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3.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3.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3.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3.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3.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3.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3.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3.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3.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3.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3.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3.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3.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3.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3.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3.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3.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3.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3.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3.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3.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3.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3.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3.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3.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3.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3.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3.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3.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3.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3.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3.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3.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3.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3.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3.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3.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3.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3.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3.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3.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3.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3.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3.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3.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3.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3.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3.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3.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3.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3.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3.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3.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3.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3.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3.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3.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3.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3.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3.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3.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3.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3.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3.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3.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3.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3.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3.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3.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3.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3.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3.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3.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3.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3.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3.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3.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3.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3.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3.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3.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3.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3.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3.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3.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3.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3.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3.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3.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3.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3.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3.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3.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3.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3.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3.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3.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3.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3.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3.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3.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3.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3.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3.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3.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3.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3.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3.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3.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3.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3.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3.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3.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3.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3.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3.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3.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3.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3.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3.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3.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3.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3.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3.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3.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3.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3.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3.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3.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3.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3.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3.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3.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3.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3.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3.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3.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3.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3.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3.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3.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3.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3.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3.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3.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3.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3.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3.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3.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3.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3.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3.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3.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3.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3.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3.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3.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3.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3.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3.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3.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3.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3.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3.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3.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3.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3.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3.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3.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3.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3.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3.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3.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3.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3.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3.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3.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3.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3.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3.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3.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3.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3.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3.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3.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3.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3.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3.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3.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3.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3.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3.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3.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3.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3.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3.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3.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3.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3.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3.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3.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3.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3.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3.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3.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3.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3.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3.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3.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3.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3.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3.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3.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3.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3.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3.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3.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3.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3.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3.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3.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3.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3.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3.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3.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3.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3.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3.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3.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3.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3.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3.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3.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3.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3.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3.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3.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3.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3.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3.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3.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3.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3.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3.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3.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3.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3.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3.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3.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3.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3.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3.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3.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3.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3.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3.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3.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3.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3.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3.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3.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3.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3.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3.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3.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3.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3.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3.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3.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3.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3.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3.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3.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3.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3.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3.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3.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3.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3.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3.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3.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3.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3.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3.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3.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3.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3.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3.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3.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3.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3.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3.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3.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3.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3.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3.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3.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3.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3.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3.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3.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3.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3.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3.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3.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3.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3.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3.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3.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3.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3.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3.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3.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3.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3.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3.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3.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3.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3.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3.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3.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3.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3.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3.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3.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3.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3.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3.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3.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3.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3.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3.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3.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3.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3.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3.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3.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3.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3.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3.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3.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3.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3.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3.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3.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3.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3.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3.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3.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3.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3.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3.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3.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3.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3.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3.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3.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3.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3.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3.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3.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3.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3.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3.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3.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3.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3.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3.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3.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3.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3.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3.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3.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3.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3.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3.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3.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3.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3.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3.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3.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3.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3.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3.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3.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3.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3.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3.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3.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3.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3.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3.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3.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3.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3.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3.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12">
    <mergeCell ref="K5:V5"/>
    <mergeCell ref="Q6:V6"/>
    <mergeCell ref="F1:J1"/>
    <mergeCell ref="A2:B2"/>
    <mergeCell ref="A3:B3"/>
    <mergeCell ref="A4:B4"/>
    <mergeCell ref="F5:J5"/>
    <mergeCell ref="A6:A8"/>
    <mergeCell ref="B6:B8"/>
    <mergeCell ref="C6:C8"/>
    <mergeCell ref="D6:D8"/>
    <mergeCell ref="A1:B1"/>
  </mergeCells>
  <pageMargins left="0.15972222222222199" right="0.15972222222222199" top="0.30972222222222201" bottom="0.27986111111111101" header="0" footer="0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9.33203125" customWidth="1"/>
    <col min="5" max="5" width="11.109375" customWidth="1"/>
    <col min="6" max="6" width="9.21875" customWidth="1"/>
    <col min="7" max="7" width="5.77734375" customWidth="1"/>
    <col min="8" max="8" width="10.109375" customWidth="1"/>
    <col min="9" max="9" width="5.88671875" customWidth="1"/>
    <col min="10" max="10" width="4.77734375" customWidth="1"/>
    <col min="11" max="11" width="8.109375" customWidth="1"/>
    <col min="12" max="26" width="7.6640625" customWidth="1"/>
  </cols>
  <sheetData>
    <row r="1" spans="1:26" ht="9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9.75" customHeight="1">
      <c r="A2" s="221" t="s">
        <v>0</v>
      </c>
      <c r="B2" s="196"/>
      <c r="C2" s="88"/>
      <c r="D2" s="88"/>
      <c r="E2" s="118" t="s">
        <v>1</v>
      </c>
      <c r="F2" s="222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9.75" customHeight="1">
      <c r="A3" s="221" t="s">
        <v>3</v>
      </c>
      <c r="B3" s="196"/>
      <c r="C3" s="88"/>
      <c r="D3" s="88"/>
      <c r="E3" s="12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9.75" customHeight="1">
      <c r="A4" s="221" t="s">
        <v>306</v>
      </c>
      <c r="B4" s="196"/>
      <c r="C4" s="88"/>
      <c r="D4" s="88"/>
      <c r="E4" s="12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9.75" customHeight="1">
      <c r="A5" s="221" t="s">
        <v>316</v>
      </c>
      <c r="B5" s="196"/>
      <c r="C5" s="88"/>
      <c r="D5" s="88"/>
      <c r="E5" s="12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309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9.75" customHeight="1">
      <c r="A9" s="200"/>
      <c r="B9" s="200"/>
      <c r="C9" s="200"/>
      <c r="D9" s="200"/>
      <c r="E9" s="199"/>
      <c r="F9" s="99">
        <v>1</v>
      </c>
      <c r="G9" s="99">
        <v>1.5</v>
      </c>
      <c r="H9" s="99">
        <v>1</v>
      </c>
      <c r="I9" s="99">
        <v>0.5</v>
      </c>
      <c r="J9" s="99">
        <v>1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48" t="s">
        <v>134</v>
      </c>
      <c r="C10" s="149">
        <v>24110340</v>
      </c>
      <c r="D10" s="54" t="s">
        <v>332</v>
      </c>
      <c r="E10" s="174">
        <v>5</v>
      </c>
      <c r="F10" s="73">
        <f t="shared" ref="F10:F95" si="0">IF(E10&gt;=4, 1, IF(E10&gt;=2, 0.5, 0))</f>
        <v>1</v>
      </c>
      <c r="G10" s="73">
        <f t="shared" ref="G10:G95" si="1">IF(E10=5, 1.5, IF(E10&gt;=3, 1, IF(E10&gt;=1, 0.5, 0)))</f>
        <v>1.5</v>
      </c>
      <c r="H10" s="73">
        <f t="shared" ref="H10:H95" si="2">IF(E10&gt;=4, 1, IF(E10&gt;=2, 0.5, 0))</f>
        <v>1</v>
      </c>
      <c r="I10" s="99">
        <f t="shared" ref="I10:I95" si="3">IF(E10=5, 0.5, 0)</f>
        <v>0.5</v>
      </c>
      <c r="J10" s="99">
        <f t="shared" ref="J10:J95" si="4">IF(E10&gt;=3, 1, IF(E10&gt;=1, 0.5, 0))</f>
        <v>1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48" t="s">
        <v>136</v>
      </c>
      <c r="C11" s="149">
        <v>24110341</v>
      </c>
      <c r="D11" s="54" t="s">
        <v>332</v>
      </c>
      <c r="E11" s="174">
        <v>5</v>
      </c>
      <c r="F11" s="73">
        <f t="shared" si="0"/>
        <v>1</v>
      </c>
      <c r="G11" s="73">
        <f t="shared" si="1"/>
        <v>1.5</v>
      </c>
      <c r="H11" s="73">
        <f t="shared" si="2"/>
        <v>1</v>
      </c>
      <c r="I11" s="99">
        <f t="shared" si="3"/>
        <v>0.5</v>
      </c>
      <c r="J11" s="99">
        <f t="shared" si="4"/>
        <v>1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48" t="s">
        <v>137</v>
      </c>
      <c r="C12" s="149">
        <v>24110342</v>
      </c>
      <c r="D12" s="54" t="s">
        <v>332</v>
      </c>
      <c r="E12" s="174">
        <v>5</v>
      </c>
      <c r="F12" s="73">
        <f t="shared" si="0"/>
        <v>1</v>
      </c>
      <c r="G12" s="73">
        <f t="shared" si="1"/>
        <v>1.5</v>
      </c>
      <c r="H12" s="73">
        <f t="shared" si="2"/>
        <v>1</v>
      </c>
      <c r="I12" s="99">
        <f t="shared" si="3"/>
        <v>0.5</v>
      </c>
      <c r="J12" s="99">
        <f t="shared" si="4"/>
        <v>1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48" t="s">
        <v>138</v>
      </c>
      <c r="C13" s="149">
        <v>24110343</v>
      </c>
      <c r="D13" s="54" t="s">
        <v>332</v>
      </c>
      <c r="E13" s="174">
        <v>4</v>
      </c>
      <c r="F13" s="73">
        <f t="shared" si="0"/>
        <v>1</v>
      </c>
      <c r="G13" s="73">
        <f t="shared" si="1"/>
        <v>1</v>
      </c>
      <c r="H13" s="73">
        <f t="shared" si="2"/>
        <v>1</v>
      </c>
      <c r="I13" s="99">
        <f t="shared" si="3"/>
        <v>0</v>
      </c>
      <c r="J13" s="99">
        <f t="shared" si="4"/>
        <v>1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48" t="s">
        <v>139</v>
      </c>
      <c r="C14" s="149">
        <v>24110344</v>
      </c>
      <c r="D14" s="54" t="s">
        <v>332</v>
      </c>
      <c r="E14" s="174">
        <v>5</v>
      </c>
      <c r="F14" s="73">
        <f t="shared" si="0"/>
        <v>1</v>
      </c>
      <c r="G14" s="73">
        <f t="shared" si="1"/>
        <v>1.5</v>
      </c>
      <c r="H14" s="73">
        <f t="shared" si="2"/>
        <v>1</v>
      </c>
      <c r="I14" s="99">
        <f t="shared" si="3"/>
        <v>0.5</v>
      </c>
      <c r="J14" s="99">
        <f t="shared" si="4"/>
        <v>1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48" t="s">
        <v>140</v>
      </c>
      <c r="C15" s="149">
        <v>24110346</v>
      </c>
      <c r="D15" s="54" t="s">
        <v>332</v>
      </c>
      <c r="E15" s="174">
        <v>5</v>
      </c>
      <c r="F15" s="73">
        <f t="shared" si="0"/>
        <v>1</v>
      </c>
      <c r="G15" s="73">
        <f t="shared" si="1"/>
        <v>1.5</v>
      </c>
      <c r="H15" s="73">
        <f t="shared" si="2"/>
        <v>1</v>
      </c>
      <c r="I15" s="99">
        <f t="shared" si="3"/>
        <v>0.5</v>
      </c>
      <c r="J15" s="99">
        <f t="shared" si="4"/>
        <v>1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48" t="s">
        <v>141</v>
      </c>
      <c r="C16" s="149">
        <v>24110347</v>
      </c>
      <c r="D16" s="54" t="s">
        <v>332</v>
      </c>
      <c r="E16" s="174">
        <v>5</v>
      </c>
      <c r="F16" s="73">
        <f t="shared" si="0"/>
        <v>1</v>
      </c>
      <c r="G16" s="73">
        <f t="shared" si="1"/>
        <v>1.5</v>
      </c>
      <c r="H16" s="73">
        <f t="shared" si="2"/>
        <v>1</v>
      </c>
      <c r="I16" s="99">
        <f t="shared" si="3"/>
        <v>0.5</v>
      </c>
      <c r="J16" s="99">
        <f t="shared" si="4"/>
        <v>1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48" t="s">
        <v>142</v>
      </c>
      <c r="C17" s="149">
        <v>24110348</v>
      </c>
      <c r="D17" s="54" t="s">
        <v>332</v>
      </c>
      <c r="E17" s="174">
        <v>4</v>
      </c>
      <c r="F17" s="73">
        <f t="shared" si="0"/>
        <v>1</v>
      </c>
      <c r="G17" s="73">
        <f t="shared" si="1"/>
        <v>1</v>
      </c>
      <c r="H17" s="73">
        <f t="shared" si="2"/>
        <v>1</v>
      </c>
      <c r="I17" s="99">
        <f t="shared" si="3"/>
        <v>0</v>
      </c>
      <c r="J17" s="99">
        <f t="shared" si="4"/>
        <v>1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48" t="s">
        <v>143</v>
      </c>
      <c r="C18" s="149">
        <v>24110350</v>
      </c>
      <c r="D18" s="54" t="s">
        <v>332</v>
      </c>
      <c r="E18" s="174">
        <v>4</v>
      </c>
      <c r="F18" s="73">
        <f t="shared" si="0"/>
        <v>1</v>
      </c>
      <c r="G18" s="73">
        <f t="shared" si="1"/>
        <v>1</v>
      </c>
      <c r="H18" s="73">
        <f t="shared" si="2"/>
        <v>1</v>
      </c>
      <c r="I18" s="99">
        <f t="shared" si="3"/>
        <v>0</v>
      </c>
      <c r="J18" s="99">
        <f t="shared" si="4"/>
        <v>1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48" t="s">
        <v>144</v>
      </c>
      <c r="C19" s="149">
        <v>24110351</v>
      </c>
      <c r="D19" s="54" t="s">
        <v>332</v>
      </c>
      <c r="E19" s="174">
        <v>5</v>
      </c>
      <c r="F19" s="73">
        <f t="shared" si="0"/>
        <v>1</v>
      </c>
      <c r="G19" s="73">
        <f t="shared" si="1"/>
        <v>1.5</v>
      </c>
      <c r="H19" s="73">
        <f t="shared" si="2"/>
        <v>1</v>
      </c>
      <c r="I19" s="99">
        <f t="shared" si="3"/>
        <v>0.5</v>
      </c>
      <c r="J19" s="99">
        <f t="shared" si="4"/>
        <v>1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48" t="s">
        <v>145</v>
      </c>
      <c r="C20" s="149">
        <v>24110352</v>
      </c>
      <c r="D20" s="54" t="s">
        <v>332</v>
      </c>
      <c r="E20" s="174">
        <v>5</v>
      </c>
      <c r="F20" s="73">
        <f t="shared" si="0"/>
        <v>1</v>
      </c>
      <c r="G20" s="73">
        <f t="shared" si="1"/>
        <v>1.5</v>
      </c>
      <c r="H20" s="73">
        <f t="shared" si="2"/>
        <v>1</v>
      </c>
      <c r="I20" s="99">
        <f t="shared" si="3"/>
        <v>0.5</v>
      </c>
      <c r="J20" s="99">
        <f t="shared" si="4"/>
        <v>1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48" t="s">
        <v>146</v>
      </c>
      <c r="C21" s="149">
        <v>24110353</v>
      </c>
      <c r="D21" s="54" t="s">
        <v>332</v>
      </c>
      <c r="E21" s="174">
        <v>4</v>
      </c>
      <c r="F21" s="73">
        <f t="shared" si="0"/>
        <v>1</v>
      </c>
      <c r="G21" s="73">
        <f t="shared" si="1"/>
        <v>1</v>
      </c>
      <c r="H21" s="73">
        <f t="shared" si="2"/>
        <v>1</v>
      </c>
      <c r="I21" s="99">
        <f t="shared" si="3"/>
        <v>0</v>
      </c>
      <c r="J21" s="99">
        <f t="shared" si="4"/>
        <v>1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48" t="s">
        <v>147</v>
      </c>
      <c r="C22" s="149">
        <v>24110354</v>
      </c>
      <c r="D22" s="54" t="s">
        <v>332</v>
      </c>
      <c r="E22" s="174">
        <v>5</v>
      </c>
      <c r="F22" s="73">
        <f t="shared" si="0"/>
        <v>1</v>
      </c>
      <c r="G22" s="73">
        <f t="shared" si="1"/>
        <v>1.5</v>
      </c>
      <c r="H22" s="73">
        <f t="shared" si="2"/>
        <v>1</v>
      </c>
      <c r="I22" s="99">
        <f t="shared" si="3"/>
        <v>0.5</v>
      </c>
      <c r="J22" s="99">
        <f t="shared" si="4"/>
        <v>1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48" t="s">
        <v>148</v>
      </c>
      <c r="C23" s="149">
        <v>24110356</v>
      </c>
      <c r="D23" s="54" t="s">
        <v>332</v>
      </c>
      <c r="E23" s="174">
        <v>5</v>
      </c>
      <c r="F23" s="73">
        <f t="shared" si="0"/>
        <v>1</v>
      </c>
      <c r="G23" s="73">
        <f t="shared" si="1"/>
        <v>1.5</v>
      </c>
      <c r="H23" s="73">
        <f t="shared" si="2"/>
        <v>1</v>
      </c>
      <c r="I23" s="99">
        <f t="shared" si="3"/>
        <v>0.5</v>
      </c>
      <c r="J23" s="99">
        <f t="shared" si="4"/>
        <v>1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48" t="s">
        <v>149</v>
      </c>
      <c r="C24" s="149">
        <v>24110357</v>
      </c>
      <c r="D24" s="54" t="s">
        <v>332</v>
      </c>
      <c r="E24" s="174">
        <v>5</v>
      </c>
      <c r="F24" s="73">
        <f t="shared" si="0"/>
        <v>1</v>
      </c>
      <c r="G24" s="73">
        <f t="shared" si="1"/>
        <v>1.5</v>
      </c>
      <c r="H24" s="73">
        <f t="shared" si="2"/>
        <v>1</v>
      </c>
      <c r="I24" s="99">
        <f t="shared" si="3"/>
        <v>0.5</v>
      </c>
      <c r="J24" s="99">
        <f t="shared" si="4"/>
        <v>1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48" t="s">
        <v>150</v>
      </c>
      <c r="C25" s="149">
        <v>24110358</v>
      </c>
      <c r="D25" s="54" t="s">
        <v>332</v>
      </c>
      <c r="E25" s="174">
        <v>5</v>
      </c>
      <c r="F25" s="73">
        <f t="shared" si="0"/>
        <v>1</v>
      </c>
      <c r="G25" s="73">
        <f t="shared" si="1"/>
        <v>1.5</v>
      </c>
      <c r="H25" s="73">
        <f t="shared" si="2"/>
        <v>1</v>
      </c>
      <c r="I25" s="99">
        <f t="shared" si="3"/>
        <v>0.5</v>
      </c>
      <c r="J25" s="99">
        <f t="shared" si="4"/>
        <v>1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48" t="s">
        <v>151</v>
      </c>
      <c r="C26" s="149">
        <v>24110359</v>
      </c>
      <c r="D26" s="54" t="s">
        <v>332</v>
      </c>
      <c r="E26" s="174">
        <v>5</v>
      </c>
      <c r="F26" s="73">
        <f t="shared" si="0"/>
        <v>1</v>
      </c>
      <c r="G26" s="73">
        <f t="shared" si="1"/>
        <v>1.5</v>
      </c>
      <c r="H26" s="73">
        <f t="shared" si="2"/>
        <v>1</v>
      </c>
      <c r="I26" s="99">
        <f t="shared" si="3"/>
        <v>0.5</v>
      </c>
      <c r="J26" s="99">
        <f t="shared" si="4"/>
        <v>1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48" t="s">
        <v>152</v>
      </c>
      <c r="C27" s="149">
        <v>24110360</v>
      </c>
      <c r="D27" s="54" t="s">
        <v>332</v>
      </c>
      <c r="E27" s="174">
        <v>5</v>
      </c>
      <c r="F27" s="73">
        <f t="shared" si="0"/>
        <v>1</v>
      </c>
      <c r="G27" s="73">
        <f t="shared" si="1"/>
        <v>1.5</v>
      </c>
      <c r="H27" s="73">
        <f t="shared" si="2"/>
        <v>1</v>
      </c>
      <c r="I27" s="99">
        <f t="shared" si="3"/>
        <v>0.5</v>
      </c>
      <c r="J27" s="99">
        <f t="shared" si="4"/>
        <v>1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48" t="s">
        <v>153</v>
      </c>
      <c r="C28" s="149">
        <v>24110361</v>
      </c>
      <c r="D28" s="54" t="s">
        <v>332</v>
      </c>
      <c r="E28" s="174">
        <v>5</v>
      </c>
      <c r="F28" s="73">
        <f t="shared" si="0"/>
        <v>1</v>
      </c>
      <c r="G28" s="73">
        <f t="shared" si="1"/>
        <v>1.5</v>
      </c>
      <c r="H28" s="73">
        <f t="shared" si="2"/>
        <v>1</v>
      </c>
      <c r="I28" s="99">
        <f t="shared" si="3"/>
        <v>0.5</v>
      </c>
      <c r="J28" s="99">
        <f t="shared" si="4"/>
        <v>1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48" t="s">
        <v>154</v>
      </c>
      <c r="C29" s="149">
        <v>24110362</v>
      </c>
      <c r="D29" s="54" t="s">
        <v>332</v>
      </c>
      <c r="E29" s="174">
        <v>5</v>
      </c>
      <c r="F29" s="73">
        <f t="shared" si="0"/>
        <v>1</v>
      </c>
      <c r="G29" s="73">
        <f t="shared" si="1"/>
        <v>1.5</v>
      </c>
      <c r="H29" s="73">
        <f t="shared" si="2"/>
        <v>1</v>
      </c>
      <c r="I29" s="99">
        <f t="shared" si="3"/>
        <v>0.5</v>
      </c>
      <c r="J29" s="99">
        <f t="shared" si="4"/>
        <v>1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48" t="s">
        <v>155</v>
      </c>
      <c r="C30" s="149">
        <v>24110363</v>
      </c>
      <c r="D30" s="54" t="s">
        <v>332</v>
      </c>
      <c r="E30" s="174">
        <v>5</v>
      </c>
      <c r="F30" s="73">
        <f t="shared" si="0"/>
        <v>1</v>
      </c>
      <c r="G30" s="73">
        <f t="shared" si="1"/>
        <v>1.5</v>
      </c>
      <c r="H30" s="73">
        <f t="shared" si="2"/>
        <v>1</v>
      </c>
      <c r="I30" s="99">
        <f t="shared" si="3"/>
        <v>0.5</v>
      </c>
      <c r="J30" s="99">
        <f t="shared" si="4"/>
        <v>1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48" t="s">
        <v>156</v>
      </c>
      <c r="C31" s="149">
        <v>24110364</v>
      </c>
      <c r="D31" s="54" t="s">
        <v>332</v>
      </c>
      <c r="E31" s="174">
        <v>5</v>
      </c>
      <c r="F31" s="73">
        <f t="shared" si="0"/>
        <v>1</v>
      </c>
      <c r="G31" s="73">
        <f t="shared" si="1"/>
        <v>1.5</v>
      </c>
      <c r="H31" s="73">
        <f t="shared" si="2"/>
        <v>1</v>
      </c>
      <c r="I31" s="99">
        <f t="shared" si="3"/>
        <v>0.5</v>
      </c>
      <c r="J31" s="99">
        <f t="shared" si="4"/>
        <v>1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48" t="s">
        <v>157</v>
      </c>
      <c r="C32" s="149">
        <v>24110365</v>
      </c>
      <c r="D32" s="54" t="s">
        <v>332</v>
      </c>
      <c r="E32" s="174">
        <v>4</v>
      </c>
      <c r="F32" s="73">
        <f t="shared" si="0"/>
        <v>1</v>
      </c>
      <c r="G32" s="73">
        <f t="shared" si="1"/>
        <v>1</v>
      </c>
      <c r="H32" s="73">
        <f t="shared" si="2"/>
        <v>1</v>
      </c>
      <c r="I32" s="99">
        <f t="shared" si="3"/>
        <v>0</v>
      </c>
      <c r="J32" s="99">
        <f t="shared" si="4"/>
        <v>1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48" t="s">
        <v>158</v>
      </c>
      <c r="C33" s="149">
        <v>24110366</v>
      </c>
      <c r="D33" s="54" t="s">
        <v>332</v>
      </c>
      <c r="E33" s="174">
        <v>5</v>
      </c>
      <c r="F33" s="73">
        <f t="shared" si="0"/>
        <v>1</v>
      </c>
      <c r="G33" s="73">
        <f t="shared" si="1"/>
        <v>1.5</v>
      </c>
      <c r="H33" s="73">
        <f t="shared" si="2"/>
        <v>1</v>
      </c>
      <c r="I33" s="99">
        <f t="shared" si="3"/>
        <v>0.5</v>
      </c>
      <c r="J33" s="99">
        <f t="shared" si="4"/>
        <v>1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48" t="s">
        <v>159</v>
      </c>
      <c r="C34" s="149">
        <v>24110367</v>
      </c>
      <c r="D34" s="54" t="s">
        <v>332</v>
      </c>
      <c r="E34" s="174">
        <v>5</v>
      </c>
      <c r="F34" s="73">
        <f t="shared" si="0"/>
        <v>1</v>
      </c>
      <c r="G34" s="73">
        <f t="shared" si="1"/>
        <v>1.5</v>
      </c>
      <c r="H34" s="73">
        <f t="shared" si="2"/>
        <v>1</v>
      </c>
      <c r="I34" s="99">
        <f t="shared" si="3"/>
        <v>0.5</v>
      </c>
      <c r="J34" s="99">
        <f t="shared" si="4"/>
        <v>1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48" t="s">
        <v>160</v>
      </c>
      <c r="C35" s="149">
        <v>24110368</v>
      </c>
      <c r="D35" s="54" t="s">
        <v>332</v>
      </c>
      <c r="E35" s="174">
        <v>4</v>
      </c>
      <c r="F35" s="73">
        <f t="shared" si="0"/>
        <v>1</v>
      </c>
      <c r="G35" s="73">
        <f t="shared" si="1"/>
        <v>1</v>
      </c>
      <c r="H35" s="73">
        <f t="shared" si="2"/>
        <v>1</v>
      </c>
      <c r="I35" s="99">
        <f t="shared" si="3"/>
        <v>0</v>
      </c>
      <c r="J35" s="99">
        <f t="shared" si="4"/>
        <v>1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48" t="s">
        <v>161</v>
      </c>
      <c r="C36" s="149">
        <v>24110369</v>
      </c>
      <c r="D36" s="54" t="s">
        <v>332</v>
      </c>
      <c r="E36" s="174">
        <v>5</v>
      </c>
      <c r="F36" s="73">
        <f t="shared" si="0"/>
        <v>1</v>
      </c>
      <c r="G36" s="73">
        <f t="shared" si="1"/>
        <v>1.5</v>
      </c>
      <c r="H36" s="73">
        <f t="shared" si="2"/>
        <v>1</v>
      </c>
      <c r="I36" s="99">
        <f t="shared" si="3"/>
        <v>0.5</v>
      </c>
      <c r="J36" s="99">
        <f t="shared" si="4"/>
        <v>1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48" t="s">
        <v>162</v>
      </c>
      <c r="C37" s="149">
        <v>24110370</v>
      </c>
      <c r="D37" s="54" t="s">
        <v>332</v>
      </c>
      <c r="E37" s="175">
        <v>4</v>
      </c>
      <c r="F37" s="73">
        <f t="shared" si="0"/>
        <v>1</v>
      </c>
      <c r="G37" s="73">
        <f t="shared" si="1"/>
        <v>1</v>
      </c>
      <c r="H37" s="73">
        <f t="shared" si="2"/>
        <v>1</v>
      </c>
      <c r="I37" s="99">
        <f t="shared" si="3"/>
        <v>0</v>
      </c>
      <c r="J37" s="99">
        <f t="shared" si="4"/>
        <v>1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48" t="s">
        <v>163</v>
      </c>
      <c r="C38" s="149">
        <v>24110371</v>
      </c>
      <c r="D38" s="54" t="s">
        <v>332</v>
      </c>
      <c r="E38" s="174">
        <v>5</v>
      </c>
      <c r="F38" s="73">
        <f t="shared" si="0"/>
        <v>1</v>
      </c>
      <c r="G38" s="73">
        <f t="shared" si="1"/>
        <v>1.5</v>
      </c>
      <c r="H38" s="73">
        <f t="shared" si="2"/>
        <v>1</v>
      </c>
      <c r="I38" s="99">
        <f t="shared" si="3"/>
        <v>0.5</v>
      </c>
      <c r="J38" s="99">
        <f t="shared" si="4"/>
        <v>1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48" t="s">
        <v>164</v>
      </c>
      <c r="C39" s="149">
        <v>24110372</v>
      </c>
      <c r="D39" s="54" t="s">
        <v>332</v>
      </c>
      <c r="E39" s="174">
        <v>4</v>
      </c>
      <c r="F39" s="73">
        <f t="shared" si="0"/>
        <v>1</v>
      </c>
      <c r="G39" s="73">
        <f t="shared" si="1"/>
        <v>1</v>
      </c>
      <c r="H39" s="73">
        <f t="shared" si="2"/>
        <v>1</v>
      </c>
      <c r="I39" s="99">
        <f t="shared" si="3"/>
        <v>0</v>
      </c>
      <c r="J39" s="99">
        <f t="shared" si="4"/>
        <v>1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48" t="s">
        <v>165</v>
      </c>
      <c r="C40" s="149">
        <v>24110373</v>
      </c>
      <c r="D40" s="54" t="s">
        <v>332</v>
      </c>
      <c r="E40" s="174">
        <v>4</v>
      </c>
      <c r="F40" s="73">
        <f t="shared" si="0"/>
        <v>1</v>
      </c>
      <c r="G40" s="73">
        <f t="shared" si="1"/>
        <v>1</v>
      </c>
      <c r="H40" s="73">
        <f t="shared" si="2"/>
        <v>1</v>
      </c>
      <c r="I40" s="99">
        <f t="shared" si="3"/>
        <v>0</v>
      </c>
      <c r="J40" s="99">
        <f t="shared" si="4"/>
        <v>1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48" t="s">
        <v>166</v>
      </c>
      <c r="C41" s="149">
        <v>24110374</v>
      </c>
      <c r="D41" s="54" t="s">
        <v>332</v>
      </c>
      <c r="E41" s="174">
        <v>5</v>
      </c>
      <c r="F41" s="73">
        <f t="shared" si="0"/>
        <v>1</v>
      </c>
      <c r="G41" s="73">
        <f t="shared" si="1"/>
        <v>1.5</v>
      </c>
      <c r="H41" s="73">
        <f t="shared" si="2"/>
        <v>1</v>
      </c>
      <c r="I41" s="99">
        <f t="shared" si="3"/>
        <v>0.5</v>
      </c>
      <c r="J41" s="99">
        <f t="shared" si="4"/>
        <v>1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48" t="s">
        <v>167</v>
      </c>
      <c r="C42" s="149">
        <v>24110375</v>
      </c>
      <c r="D42" s="54" t="s">
        <v>332</v>
      </c>
      <c r="E42" s="174">
        <v>5</v>
      </c>
      <c r="F42" s="73">
        <f t="shared" si="0"/>
        <v>1</v>
      </c>
      <c r="G42" s="73">
        <f t="shared" si="1"/>
        <v>1.5</v>
      </c>
      <c r="H42" s="73">
        <f t="shared" si="2"/>
        <v>1</v>
      </c>
      <c r="I42" s="99">
        <f t="shared" si="3"/>
        <v>0.5</v>
      </c>
      <c r="J42" s="99">
        <f t="shared" si="4"/>
        <v>1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48" t="s">
        <v>168</v>
      </c>
      <c r="C43" s="149">
        <v>24110376</v>
      </c>
      <c r="D43" s="54" t="s">
        <v>332</v>
      </c>
      <c r="E43" s="174">
        <v>5</v>
      </c>
      <c r="F43" s="73">
        <f t="shared" si="0"/>
        <v>1</v>
      </c>
      <c r="G43" s="73">
        <f t="shared" si="1"/>
        <v>1.5</v>
      </c>
      <c r="H43" s="73">
        <f t="shared" si="2"/>
        <v>1</v>
      </c>
      <c r="I43" s="99">
        <f t="shared" si="3"/>
        <v>0.5</v>
      </c>
      <c r="J43" s="99">
        <f t="shared" si="4"/>
        <v>1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48" t="s">
        <v>169</v>
      </c>
      <c r="C44" s="149">
        <v>24110377</v>
      </c>
      <c r="D44" s="54" t="s">
        <v>332</v>
      </c>
      <c r="E44" s="174">
        <v>3</v>
      </c>
      <c r="F44" s="73">
        <f t="shared" si="0"/>
        <v>0.5</v>
      </c>
      <c r="G44" s="73">
        <f t="shared" si="1"/>
        <v>1</v>
      </c>
      <c r="H44" s="73">
        <f t="shared" si="2"/>
        <v>0.5</v>
      </c>
      <c r="I44" s="99">
        <f t="shared" si="3"/>
        <v>0</v>
      </c>
      <c r="J44" s="99">
        <f t="shared" si="4"/>
        <v>1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48" t="s">
        <v>170</v>
      </c>
      <c r="C45" s="149">
        <v>24110379</v>
      </c>
      <c r="D45" s="54" t="s">
        <v>332</v>
      </c>
      <c r="E45" s="174">
        <v>5</v>
      </c>
      <c r="F45" s="73">
        <f t="shared" si="0"/>
        <v>1</v>
      </c>
      <c r="G45" s="73">
        <f t="shared" si="1"/>
        <v>1.5</v>
      </c>
      <c r="H45" s="73">
        <f t="shared" si="2"/>
        <v>1</v>
      </c>
      <c r="I45" s="99">
        <f t="shared" si="3"/>
        <v>0.5</v>
      </c>
      <c r="J45" s="99">
        <f t="shared" si="4"/>
        <v>1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48" t="s">
        <v>171</v>
      </c>
      <c r="C46" s="149">
        <v>24110380</v>
      </c>
      <c r="D46" s="54" t="s">
        <v>332</v>
      </c>
      <c r="E46" s="174">
        <v>4</v>
      </c>
      <c r="F46" s="73">
        <f t="shared" si="0"/>
        <v>1</v>
      </c>
      <c r="G46" s="73">
        <f t="shared" si="1"/>
        <v>1</v>
      </c>
      <c r="H46" s="73">
        <f t="shared" si="2"/>
        <v>1</v>
      </c>
      <c r="I46" s="99">
        <f t="shared" si="3"/>
        <v>0</v>
      </c>
      <c r="J46" s="99">
        <f t="shared" si="4"/>
        <v>1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48" t="s">
        <v>172</v>
      </c>
      <c r="C47" s="149">
        <v>24110381</v>
      </c>
      <c r="D47" s="54" t="s">
        <v>332</v>
      </c>
      <c r="E47" s="174">
        <v>5</v>
      </c>
      <c r="F47" s="73">
        <f t="shared" si="0"/>
        <v>1</v>
      </c>
      <c r="G47" s="73">
        <f t="shared" si="1"/>
        <v>1.5</v>
      </c>
      <c r="H47" s="73">
        <f t="shared" si="2"/>
        <v>1</v>
      </c>
      <c r="I47" s="99">
        <f t="shared" si="3"/>
        <v>0.5</v>
      </c>
      <c r="J47" s="99">
        <f t="shared" si="4"/>
        <v>1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48" t="s">
        <v>173</v>
      </c>
      <c r="C48" s="149">
        <v>24110382</v>
      </c>
      <c r="D48" s="54" t="s">
        <v>332</v>
      </c>
      <c r="E48" s="174">
        <v>5</v>
      </c>
      <c r="F48" s="73">
        <f t="shared" si="0"/>
        <v>1</v>
      </c>
      <c r="G48" s="73">
        <f t="shared" si="1"/>
        <v>1.5</v>
      </c>
      <c r="H48" s="73">
        <f t="shared" si="2"/>
        <v>1</v>
      </c>
      <c r="I48" s="99">
        <f t="shared" si="3"/>
        <v>0.5</v>
      </c>
      <c r="J48" s="99">
        <f t="shared" si="4"/>
        <v>1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48" t="s">
        <v>174</v>
      </c>
      <c r="C49" s="149">
        <v>24110383</v>
      </c>
      <c r="D49" s="54" t="s">
        <v>332</v>
      </c>
      <c r="E49" s="174">
        <v>5</v>
      </c>
      <c r="F49" s="73">
        <f t="shared" si="0"/>
        <v>1</v>
      </c>
      <c r="G49" s="73">
        <f t="shared" si="1"/>
        <v>1.5</v>
      </c>
      <c r="H49" s="73">
        <f t="shared" si="2"/>
        <v>1</v>
      </c>
      <c r="I49" s="99">
        <f t="shared" si="3"/>
        <v>0.5</v>
      </c>
      <c r="J49" s="99">
        <f t="shared" si="4"/>
        <v>1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48" t="s">
        <v>175</v>
      </c>
      <c r="C50" s="149">
        <v>24110384</v>
      </c>
      <c r="D50" s="54" t="s">
        <v>332</v>
      </c>
      <c r="E50" s="174">
        <v>5</v>
      </c>
      <c r="F50" s="73">
        <f t="shared" si="0"/>
        <v>1</v>
      </c>
      <c r="G50" s="73">
        <f t="shared" si="1"/>
        <v>1.5</v>
      </c>
      <c r="H50" s="73">
        <f t="shared" si="2"/>
        <v>1</v>
      </c>
      <c r="I50" s="99">
        <f t="shared" si="3"/>
        <v>0.5</v>
      </c>
      <c r="J50" s="99">
        <f t="shared" si="4"/>
        <v>1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48" t="s">
        <v>176</v>
      </c>
      <c r="C51" s="149">
        <v>24110385</v>
      </c>
      <c r="D51" s="54" t="s">
        <v>332</v>
      </c>
      <c r="E51" s="174">
        <v>5</v>
      </c>
      <c r="F51" s="73">
        <f t="shared" si="0"/>
        <v>1</v>
      </c>
      <c r="G51" s="73">
        <f t="shared" si="1"/>
        <v>1.5</v>
      </c>
      <c r="H51" s="73">
        <f t="shared" si="2"/>
        <v>1</v>
      </c>
      <c r="I51" s="99">
        <f t="shared" si="3"/>
        <v>0.5</v>
      </c>
      <c r="J51" s="99">
        <f t="shared" si="4"/>
        <v>1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48" t="s">
        <v>177</v>
      </c>
      <c r="C52" s="149">
        <v>24110386</v>
      </c>
      <c r="D52" s="54" t="s">
        <v>332</v>
      </c>
      <c r="E52" s="174">
        <v>5</v>
      </c>
      <c r="F52" s="73">
        <f t="shared" si="0"/>
        <v>1</v>
      </c>
      <c r="G52" s="73">
        <f t="shared" si="1"/>
        <v>1.5</v>
      </c>
      <c r="H52" s="73">
        <f t="shared" si="2"/>
        <v>1</v>
      </c>
      <c r="I52" s="99">
        <f t="shared" si="3"/>
        <v>0.5</v>
      </c>
      <c r="J52" s="99">
        <f t="shared" si="4"/>
        <v>1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48" t="s">
        <v>178</v>
      </c>
      <c r="C53" s="149">
        <v>24110387</v>
      </c>
      <c r="D53" s="54" t="s">
        <v>332</v>
      </c>
      <c r="E53" s="174">
        <v>5</v>
      </c>
      <c r="F53" s="73">
        <f t="shared" si="0"/>
        <v>1</v>
      </c>
      <c r="G53" s="73">
        <f t="shared" si="1"/>
        <v>1.5</v>
      </c>
      <c r="H53" s="73">
        <f t="shared" si="2"/>
        <v>1</v>
      </c>
      <c r="I53" s="99">
        <f t="shared" si="3"/>
        <v>0.5</v>
      </c>
      <c r="J53" s="99">
        <f t="shared" si="4"/>
        <v>1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48" t="s">
        <v>179</v>
      </c>
      <c r="C54" s="149">
        <v>24110388</v>
      </c>
      <c r="D54" s="54" t="s">
        <v>332</v>
      </c>
      <c r="E54" s="174">
        <v>5</v>
      </c>
      <c r="F54" s="73">
        <f t="shared" si="0"/>
        <v>1</v>
      </c>
      <c r="G54" s="73">
        <f t="shared" si="1"/>
        <v>1.5</v>
      </c>
      <c r="H54" s="73">
        <f t="shared" si="2"/>
        <v>1</v>
      </c>
      <c r="I54" s="99">
        <f t="shared" si="3"/>
        <v>0.5</v>
      </c>
      <c r="J54" s="99">
        <f t="shared" si="4"/>
        <v>1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48" t="s">
        <v>180</v>
      </c>
      <c r="C55" s="149">
        <v>24110389</v>
      </c>
      <c r="D55" s="54" t="s">
        <v>332</v>
      </c>
      <c r="E55" s="174">
        <v>5</v>
      </c>
      <c r="F55" s="73">
        <f t="shared" si="0"/>
        <v>1</v>
      </c>
      <c r="G55" s="73">
        <f t="shared" si="1"/>
        <v>1.5</v>
      </c>
      <c r="H55" s="73">
        <f t="shared" si="2"/>
        <v>1</v>
      </c>
      <c r="I55" s="99">
        <f t="shared" si="3"/>
        <v>0.5</v>
      </c>
      <c r="J55" s="99">
        <f t="shared" si="4"/>
        <v>1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48" t="s">
        <v>181</v>
      </c>
      <c r="C56" s="149">
        <v>24110390</v>
      </c>
      <c r="D56" s="54" t="s">
        <v>332</v>
      </c>
      <c r="E56" s="174">
        <v>5</v>
      </c>
      <c r="F56" s="73">
        <f t="shared" si="0"/>
        <v>1</v>
      </c>
      <c r="G56" s="73">
        <f t="shared" si="1"/>
        <v>1.5</v>
      </c>
      <c r="H56" s="73">
        <f t="shared" si="2"/>
        <v>1</v>
      </c>
      <c r="I56" s="99">
        <f t="shared" si="3"/>
        <v>0.5</v>
      </c>
      <c r="J56" s="99">
        <f t="shared" si="4"/>
        <v>1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48" t="s">
        <v>182</v>
      </c>
      <c r="C57" s="149">
        <v>24110391</v>
      </c>
      <c r="D57" s="54" t="s">
        <v>332</v>
      </c>
      <c r="E57" s="174">
        <v>4</v>
      </c>
      <c r="F57" s="73">
        <f t="shared" si="0"/>
        <v>1</v>
      </c>
      <c r="G57" s="73">
        <f t="shared" si="1"/>
        <v>1</v>
      </c>
      <c r="H57" s="73">
        <f t="shared" si="2"/>
        <v>1</v>
      </c>
      <c r="I57" s="99">
        <f t="shared" si="3"/>
        <v>0</v>
      </c>
      <c r="J57" s="99">
        <f t="shared" si="4"/>
        <v>1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48" t="s">
        <v>183</v>
      </c>
      <c r="C58" s="149">
        <v>24110392</v>
      </c>
      <c r="D58" s="54" t="s">
        <v>332</v>
      </c>
      <c r="E58" s="174">
        <v>5</v>
      </c>
      <c r="F58" s="73">
        <f t="shared" si="0"/>
        <v>1</v>
      </c>
      <c r="G58" s="73">
        <f t="shared" si="1"/>
        <v>1.5</v>
      </c>
      <c r="H58" s="73">
        <f t="shared" si="2"/>
        <v>1</v>
      </c>
      <c r="I58" s="99">
        <f t="shared" si="3"/>
        <v>0.5</v>
      </c>
      <c r="J58" s="99">
        <f t="shared" si="4"/>
        <v>1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48" t="s">
        <v>184</v>
      </c>
      <c r="C59" s="149">
        <v>24110393</v>
      </c>
      <c r="D59" s="54" t="s">
        <v>332</v>
      </c>
      <c r="E59" s="174">
        <v>5</v>
      </c>
      <c r="F59" s="73">
        <f t="shared" si="0"/>
        <v>1</v>
      </c>
      <c r="G59" s="73">
        <f t="shared" si="1"/>
        <v>1.5</v>
      </c>
      <c r="H59" s="73">
        <f t="shared" si="2"/>
        <v>1</v>
      </c>
      <c r="I59" s="99">
        <f t="shared" si="3"/>
        <v>0.5</v>
      </c>
      <c r="J59" s="99">
        <f t="shared" si="4"/>
        <v>1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48" t="s">
        <v>185</v>
      </c>
      <c r="C60" s="149">
        <v>24110394</v>
      </c>
      <c r="D60" s="54" t="s">
        <v>332</v>
      </c>
      <c r="E60" s="174">
        <v>4</v>
      </c>
      <c r="F60" s="73">
        <f t="shared" si="0"/>
        <v>1</v>
      </c>
      <c r="G60" s="73">
        <f t="shared" si="1"/>
        <v>1</v>
      </c>
      <c r="H60" s="73">
        <f t="shared" si="2"/>
        <v>1</v>
      </c>
      <c r="I60" s="99">
        <f t="shared" si="3"/>
        <v>0</v>
      </c>
      <c r="J60" s="99">
        <f t="shared" si="4"/>
        <v>1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48" t="s">
        <v>186</v>
      </c>
      <c r="C61" s="149">
        <v>24110395</v>
      </c>
      <c r="D61" s="54" t="s">
        <v>332</v>
      </c>
      <c r="E61" s="174">
        <v>5</v>
      </c>
      <c r="F61" s="73">
        <f t="shared" si="0"/>
        <v>1</v>
      </c>
      <c r="G61" s="73">
        <f t="shared" si="1"/>
        <v>1.5</v>
      </c>
      <c r="H61" s="73">
        <f t="shared" si="2"/>
        <v>1</v>
      </c>
      <c r="I61" s="99">
        <f t="shared" si="3"/>
        <v>0.5</v>
      </c>
      <c r="J61" s="99">
        <f t="shared" si="4"/>
        <v>1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48" t="s">
        <v>187</v>
      </c>
      <c r="C62" s="149">
        <v>24110396</v>
      </c>
      <c r="D62" s="54" t="s">
        <v>332</v>
      </c>
      <c r="E62" s="174">
        <v>4</v>
      </c>
      <c r="F62" s="73">
        <f t="shared" si="0"/>
        <v>1</v>
      </c>
      <c r="G62" s="73">
        <f t="shared" si="1"/>
        <v>1</v>
      </c>
      <c r="H62" s="73">
        <f t="shared" si="2"/>
        <v>1</v>
      </c>
      <c r="I62" s="99">
        <f t="shared" si="3"/>
        <v>0</v>
      </c>
      <c r="J62" s="99">
        <f t="shared" si="4"/>
        <v>1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48" t="s">
        <v>188</v>
      </c>
      <c r="C63" s="149">
        <v>24110397</v>
      </c>
      <c r="D63" s="54" t="s">
        <v>332</v>
      </c>
      <c r="E63" s="174">
        <v>5</v>
      </c>
      <c r="F63" s="73">
        <f t="shared" si="0"/>
        <v>1</v>
      </c>
      <c r="G63" s="73">
        <f t="shared" si="1"/>
        <v>1.5</v>
      </c>
      <c r="H63" s="73">
        <f t="shared" si="2"/>
        <v>1</v>
      </c>
      <c r="I63" s="99">
        <f t="shared" si="3"/>
        <v>0.5</v>
      </c>
      <c r="J63" s="99">
        <f t="shared" si="4"/>
        <v>1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48" t="s">
        <v>189</v>
      </c>
      <c r="C64" s="149">
        <v>24110398</v>
      </c>
      <c r="D64" s="54" t="s">
        <v>332</v>
      </c>
      <c r="E64" s="174">
        <v>5</v>
      </c>
      <c r="F64" s="73">
        <f t="shared" si="0"/>
        <v>1</v>
      </c>
      <c r="G64" s="73">
        <f t="shared" si="1"/>
        <v>1.5</v>
      </c>
      <c r="H64" s="73">
        <f t="shared" si="2"/>
        <v>1</v>
      </c>
      <c r="I64" s="99">
        <f t="shared" si="3"/>
        <v>0.5</v>
      </c>
      <c r="J64" s="99">
        <f t="shared" si="4"/>
        <v>1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48" t="s">
        <v>190</v>
      </c>
      <c r="C65" s="149">
        <v>24110399</v>
      </c>
      <c r="D65" s="54" t="s">
        <v>332</v>
      </c>
      <c r="E65" s="174">
        <v>5</v>
      </c>
      <c r="F65" s="73">
        <f t="shared" si="0"/>
        <v>1</v>
      </c>
      <c r="G65" s="73">
        <f t="shared" si="1"/>
        <v>1.5</v>
      </c>
      <c r="H65" s="73">
        <f t="shared" si="2"/>
        <v>1</v>
      </c>
      <c r="I65" s="99">
        <f t="shared" si="3"/>
        <v>0.5</v>
      </c>
      <c r="J65" s="99">
        <f t="shared" si="4"/>
        <v>1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48" t="s">
        <v>191</v>
      </c>
      <c r="C66" s="149">
        <v>24110400</v>
      </c>
      <c r="D66" s="54" t="s">
        <v>332</v>
      </c>
      <c r="E66" s="174">
        <v>4</v>
      </c>
      <c r="F66" s="73">
        <f t="shared" si="0"/>
        <v>1</v>
      </c>
      <c r="G66" s="73">
        <f t="shared" si="1"/>
        <v>1</v>
      </c>
      <c r="H66" s="73">
        <f t="shared" si="2"/>
        <v>1</v>
      </c>
      <c r="I66" s="99">
        <f t="shared" si="3"/>
        <v>0</v>
      </c>
      <c r="J66" s="99">
        <f t="shared" si="4"/>
        <v>1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48" t="s">
        <v>192</v>
      </c>
      <c r="C67" s="149">
        <v>24110401</v>
      </c>
      <c r="D67" s="54" t="s">
        <v>332</v>
      </c>
      <c r="E67" s="174">
        <v>4</v>
      </c>
      <c r="F67" s="73">
        <f t="shared" si="0"/>
        <v>1</v>
      </c>
      <c r="G67" s="73">
        <f t="shared" si="1"/>
        <v>1</v>
      </c>
      <c r="H67" s="73">
        <f t="shared" si="2"/>
        <v>1</v>
      </c>
      <c r="I67" s="99">
        <f t="shared" si="3"/>
        <v>0</v>
      </c>
      <c r="J67" s="99">
        <f t="shared" si="4"/>
        <v>1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48" t="s">
        <v>193</v>
      </c>
      <c r="C68" s="149">
        <v>24110402</v>
      </c>
      <c r="D68" s="54" t="s">
        <v>332</v>
      </c>
      <c r="E68" s="174">
        <v>4</v>
      </c>
      <c r="F68" s="73">
        <f t="shared" si="0"/>
        <v>1</v>
      </c>
      <c r="G68" s="73">
        <f t="shared" si="1"/>
        <v>1</v>
      </c>
      <c r="H68" s="73">
        <f t="shared" si="2"/>
        <v>1</v>
      </c>
      <c r="I68" s="99">
        <f t="shared" si="3"/>
        <v>0</v>
      </c>
      <c r="J68" s="99">
        <f t="shared" si="4"/>
        <v>1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48" t="s">
        <v>194</v>
      </c>
      <c r="C69" s="149">
        <v>24110403</v>
      </c>
      <c r="D69" s="54" t="s">
        <v>332</v>
      </c>
      <c r="E69" s="174">
        <v>5</v>
      </c>
      <c r="F69" s="73">
        <f t="shared" si="0"/>
        <v>1</v>
      </c>
      <c r="G69" s="73">
        <f t="shared" si="1"/>
        <v>1.5</v>
      </c>
      <c r="H69" s="73">
        <f t="shared" si="2"/>
        <v>1</v>
      </c>
      <c r="I69" s="99">
        <f t="shared" si="3"/>
        <v>0.5</v>
      </c>
      <c r="J69" s="99">
        <f t="shared" si="4"/>
        <v>1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48" t="s">
        <v>195</v>
      </c>
      <c r="C70" s="149">
        <v>24110405</v>
      </c>
      <c r="D70" s="54" t="s">
        <v>332</v>
      </c>
      <c r="E70" s="174">
        <v>3</v>
      </c>
      <c r="F70" s="73">
        <f t="shared" si="0"/>
        <v>0.5</v>
      </c>
      <c r="G70" s="73">
        <f t="shared" si="1"/>
        <v>1</v>
      </c>
      <c r="H70" s="73">
        <f t="shared" si="2"/>
        <v>0.5</v>
      </c>
      <c r="I70" s="99">
        <f t="shared" si="3"/>
        <v>0</v>
      </c>
      <c r="J70" s="99">
        <f t="shared" si="4"/>
        <v>1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48" t="s">
        <v>196</v>
      </c>
      <c r="C71" s="149">
        <v>24110406</v>
      </c>
      <c r="D71" s="54" t="s">
        <v>332</v>
      </c>
      <c r="E71" s="174">
        <v>5</v>
      </c>
      <c r="F71" s="73">
        <f t="shared" si="0"/>
        <v>1</v>
      </c>
      <c r="G71" s="73">
        <f t="shared" si="1"/>
        <v>1.5</v>
      </c>
      <c r="H71" s="73">
        <f t="shared" si="2"/>
        <v>1</v>
      </c>
      <c r="I71" s="99">
        <f t="shared" si="3"/>
        <v>0.5</v>
      </c>
      <c r="J71" s="99">
        <f t="shared" si="4"/>
        <v>1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48" t="s">
        <v>197</v>
      </c>
      <c r="C72" s="149">
        <v>24110407</v>
      </c>
      <c r="D72" s="54" t="s">
        <v>332</v>
      </c>
      <c r="E72" s="174">
        <v>5</v>
      </c>
      <c r="F72" s="73">
        <f t="shared" si="0"/>
        <v>1</v>
      </c>
      <c r="G72" s="73">
        <f t="shared" si="1"/>
        <v>1.5</v>
      </c>
      <c r="H72" s="73">
        <f t="shared" si="2"/>
        <v>1</v>
      </c>
      <c r="I72" s="99">
        <f t="shared" si="3"/>
        <v>0.5</v>
      </c>
      <c r="J72" s="99">
        <f t="shared" si="4"/>
        <v>1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48" t="s">
        <v>198</v>
      </c>
      <c r="C73" s="149">
        <v>24110408</v>
      </c>
      <c r="D73" s="54" t="s">
        <v>332</v>
      </c>
      <c r="E73" s="174">
        <v>0</v>
      </c>
      <c r="F73" s="73">
        <f t="shared" si="0"/>
        <v>0</v>
      </c>
      <c r="G73" s="73">
        <f t="shared" si="1"/>
        <v>0</v>
      </c>
      <c r="H73" s="73">
        <f t="shared" si="2"/>
        <v>0</v>
      </c>
      <c r="I73" s="99">
        <f t="shared" si="3"/>
        <v>0</v>
      </c>
      <c r="J73" s="99">
        <f t="shared" si="4"/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48" t="s">
        <v>199</v>
      </c>
      <c r="C74" s="149">
        <v>24110409</v>
      </c>
      <c r="D74" s="54" t="s">
        <v>332</v>
      </c>
      <c r="E74" s="174">
        <v>4</v>
      </c>
      <c r="F74" s="73">
        <f t="shared" si="0"/>
        <v>1</v>
      </c>
      <c r="G74" s="73">
        <f t="shared" si="1"/>
        <v>1</v>
      </c>
      <c r="H74" s="73">
        <f t="shared" si="2"/>
        <v>1</v>
      </c>
      <c r="I74" s="99">
        <f t="shared" si="3"/>
        <v>0</v>
      </c>
      <c r="J74" s="99">
        <f t="shared" si="4"/>
        <v>1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48" t="s">
        <v>200</v>
      </c>
      <c r="C75" s="149">
        <v>24110411</v>
      </c>
      <c r="D75" s="54" t="s">
        <v>332</v>
      </c>
      <c r="E75" s="174">
        <v>5</v>
      </c>
      <c r="F75" s="73">
        <f t="shared" si="0"/>
        <v>1</v>
      </c>
      <c r="G75" s="73">
        <f t="shared" si="1"/>
        <v>1.5</v>
      </c>
      <c r="H75" s="73">
        <f t="shared" si="2"/>
        <v>1</v>
      </c>
      <c r="I75" s="99">
        <f t="shared" si="3"/>
        <v>0.5</v>
      </c>
      <c r="J75" s="99">
        <f t="shared" si="4"/>
        <v>1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48" t="s">
        <v>201</v>
      </c>
      <c r="C76" s="149">
        <v>24110412</v>
      </c>
      <c r="D76" s="54" t="s">
        <v>332</v>
      </c>
      <c r="E76" s="174">
        <v>4</v>
      </c>
      <c r="F76" s="73">
        <f t="shared" si="0"/>
        <v>1</v>
      </c>
      <c r="G76" s="73">
        <f t="shared" si="1"/>
        <v>1</v>
      </c>
      <c r="H76" s="73">
        <f t="shared" si="2"/>
        <v>1</v>
      </c>
      <c r="I76" s="99">
        <f t="shared" si="3"/>
        <v>0</v>
      </c>
      <c r="J76" s="99">
        <f t="shared" si="4"/>
        <v>1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48" t="s">
        <v>202</v>
      </c>
      <c r="C77" s="149">
        <v>24110413</v>
      </c>
      <c r="D77" s="54" t="s">
        <v>332</v>
      </c>
      <c r="E77" s="174">
        <v>0</v>
      </c>
      <c r="F77" s="73">
        <f t="shared" si="0"/>
        <v>0</v>
      </c>
      <c r="G77" s="73">
        <f t="shared" si="1"/>
        <v>0</v>
      </c>
      <c r="H77" s="73">
        <f t="shared" si="2"/>
        <v>0</v>
      </c>
      <c r="I77" s="99">
        <f t="shared" si="3"/>
        <v>0</v>
      </c>
      <c r="J77" s="99">
        <f t="shared" si="4"/>
        <v>0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48" t="s">
        <v>203</v>
      </c>
      <c r="C78" s="149">
        <v>24110414</v>
      </c>
      <c r="D78" s="54" t="s">
        <v>332</v>
      </c>
      <c r="E78" s="174">
        <v>4</v>
      </c>
      <c r="F78" s="73">
        <f t="shared" si="0"/>
        <v>1</v>
      </c>
      <c r="G78" s="73">
        <f t="shared" si="1"/>
        <v>1</v>
      </c>
      <c r="H78" s="73">
        <f t="shared" si="2"/>
        <v>1</v>
      </c>
      <c r="I78" s="99">
        <f t="shared" si="3"/>
        <v>0</v>
      </c>
      <c r="J78" s="99">
        <f t="shared" si="4"/>
        <v>1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48" t="s">
        <v>204</v>
      </c>
      <c r="C79" s="149">
        <v>24110415</v>
      </c>
      <c r="D79" s="54" t="s">
        <v>332</v>
      </c>
      <c r="E79" s="174">
        <v>4</v>
      </c>
      <c r="F79" s="73">
        <f t="shared" si="0"/>
        <v>1</v>
      </c>
      <c r="G79" s="73">
        <f t="shared" si="1"/>
        <v>1</v>
      </c>
      <c r="H79" s="73">
        <f t="shared" si="2"/>
        <v>1</v>
      </c>
      <c r="I79" s="99">
        <f t="shared" si="3"/>
        <v>0</v>
      </c>
      <c r="J79" s="99">
        <f t="shared" si="4"/>
        <v>1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48" t="s">
        <v>205</v>
      </c>
      <c r="C80" s="149">
        <v>24110416</v>
      </c>
      <c r="D80" s="54" t="s">
        <v>332</v>
      </c>
      <c r="E80" s="174">
        <v>5</v>
      </c>
      <c r="F80" s="73">
        <f t="shared" si="0"/>
        <v>1</v>
      </c>
      <c r="G80" s="73">
        <f t="shared" si="1"/>
        <v>1.5</v>
      </c>
      <c r="H80" s="73">
        <f t="shared" si="2"/>
        <v>1</v>
      </c>
      <c r="I80" s="99">
        <f t="shared" si="3"/>
        <v>0.5</v>
      </c>
      <c r="J80" s="99">
        <f t="shared" si="4"/>
        <v>1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148" t="s">
        <v>206</v>
      </c>
      <c r="C81" s="149">
        <v>24110417</v>
      </c>
      <c r="D81" s="54" t="s">
        <v>332</v>
      </c>
      <c r="E81" s="174">
        <v>4</v>
      </c>
      <c r="F81" s="73">
        <f t="shared" si="0"/>
        <v>1</v>
      </c>
      <c r="G81" s="73">
        <f t="shared" si="1"/>
        <v>1</v>
      </c>
      <c r="H81" s="73">
        <f t="shared" si="2"/>
        <v>1</v>
      </c>
      <c r="I81" s="99">
        <f t="shared" si="3"/>
        <v>0</v>
      </c>
      <c r="J81" s="99">
        <f t="shared" si="4"/>
        <v>1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148" t="s">
        <v>207</v>
      </c>
      <c r="C82" s="149">
        <v>24110982</v>
      </c>
      <c r="D82" s="54" t="s">
        <v>332</v>
      </c>
      <c r="E82" s="174">
        <v>5</v>
      </c>
      <c r="F82" s="73">
        <f t="shared" si="0"/>
        <v>1</v>
      </c>
      <c r="G82" s="73">
        <f t="shared" si="1"/>
        <v>1.5</v>
      </c>
      <c r="H82" s="73">
        <f t="shared" si="2"/>
        <v>1</v>
      </c>
      <c r="I82" s="99">
        <f t="shared" si="3"/>
        <v>0.5</v>
      </c>
      <c r="J82" s="99">
        <f t="shared" si="4"/>
        <v>1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148" t="s">
        <v>208</v>
      </c>
      <c r="C83" s="149">
        <v>24110808</v>
      </c>
      <c r="D83" s="54" t="s">
        <v>332</v>
      </c>
      <c r="E83" s="174">
        <v>5</v>
      </c>
      <c r="F83" s="73">
        <f t="shared" si="0"/>
        <v>1</v>
      </c>
      <c r="G83" s="73">
        <f t="shared" si="1"/>
        <v>1.5</v>
      </c>
      <c r="H83" s="73">
        <f t="shared" si="2"/>
        <v>1</v>
      </c>
      <c r="I83" s="99">
        <f t="shared" si="3"/>
        <v>0.5</v>
      </c>
      <c r="J83" s="99">
        <f t="shared" si="4"/>
        <v>1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148" t="s">
        <v>209</v>
      </c>
      <c r="C84" s="149">
        <v>24111196</v>
      </c>
      <c r="D84" s="54" t="s">
        <v>332</v>
      </c>
      <c r="E84" s="174">
        <v>5</v>
      </c>
      <c r="F84" s="73">
        <f t="shared" si="0"/>
        <v>1</v>
      </c>
      <c r="G84" s="73">
        <f t="shared" si="1"/>
        <v>1.5</v>
      </c>
      <c r="H84" s="73">
        <f t="shared" si="2"/>
        <v>1</v>
      </c>
      <c r="I84" s="99">
        <f t="shared" si="3"/>
        <v>0.5</v>
      </c>
      <c r="J84" s="99">
        <f t="shared" si="4"/>
        <v>1</v>
      </c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148" t="s">
        <v>210</v>
      </c>
      <c r="C85" s="149">
        <v>24110575</v>
      </c>
      <c r="D85" s="54" t="s">
        <v>332</v>
      </c>
      <c r="E85" s="174">
        <v>5</v>
      </c>
      <c r="F85" s="73">
        <f t="shared" si="0"/>
        <v>1</v>
      </c>
      <c r="G85" s="73">
        <f t="shared" si="1"/>
        <v>1.5</v>
      </c>
      <c r="H85" s="73">
        <f t="shared" si="2"/>
        <v>1</v>
      </c>
      <c r="I85" s="99">
        <f t="shared" si="3"/>
        <v>0.5</v>
      </c>
      <c r="J85" s="99">
        <f t="shared" si="4"/>
        <v>1</v>
      </c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148" t="s">
        <v>211</v>
      </c>
      <c r="C86" s="149">
        <v>24110259</v>
      </c>
      <c r="D86" s="54" t="s">
        <v>332</v>
      </c>
      <c r="E86" s="174">
        <v>5</v>
      </c>
      <c r="F86" s="73">
        <f t="shared" si="0"/>
        <v>1</v>
      </c>
      <c r="G86" s="73">
        <f t="shared" si="1"/>
        <v>1.5</v>
      </c>
      <c r="H86" s="73">
        <f t="shared" si="2"/>
        <v>1</v>
      </c>
      <c r="I86" s="99">
        <f t="shared" si="3"/>
        <v>0.5</v>
      </c>
      <c r="J86" s="99">
        <f t="shared" si="4"/>
        <v>1</v>
      </c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148" t="s">
        <v>212</v>
      </c>
      <c r="C87" s="149">
        <v>24110618</v>
      </c>
      <c r="D87" s="54" t="s">
        <v>332</v>
      </c>
      <c r="E87" s="174">
        <v>5</v>
      </c>
      <c r="F87" s="73">
        <f t="shared" si="0"/>
        <v>1</v>
      </c>
      <c r="G87" s="73">
        <f t="shared" si="1"/>
        <v>1.5</v>
      </c>
      <c r="H87" s="73">
        <f t="shared" si="2"/>
        <v>1</v>
      </c>
      <c r="I87" s="99">
        <f t="shared" si="3"/>
        <v>0.5</v>
      </c>
      <c r="J87" s="99">
        <f t="shared" si="4"/>
        <v>1</v>
      </c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148" t="s">
        <v>213</v>
      </c>
      <c r="C88" s="149">
        <v>25120038</v>
      </c>
      <c r="D88" s="54" t="s">
        <v>332</v>
      </c>
      <c r="E88" s="174">
        <v>4</v>
      </c>
      <c r="F88" s="73">
        <f t="shared" si="0"/>
        <v>1</v>
      </c>
      <c r="G88" s="73">
        <f t="shared" si="1"/>
        <v>1</v>
      </c>
      <c r="H88" s="73">
        <f t="shared" si="2"/>
        <v>1</v>
      </c>
      <c r="I88" s="99">
        <f t="shared" si="3"/>
        <v>0</v>
      </c>
      <c r="J88" s="99">
        <f t="shared" si="4"/>
        <v>1</v>
      </c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148" t="s">
        <v>214</v>
      </c>
      <c r="C89" s="149">
        <v>25120039</v>
      </c>
      <c r="D89" s="54" t="s">
        <v>332</v>
      </c>
      <c r="E89" s="174">
        <v>4</v>
      </c>
      <c r="F89" s="73">
        <f t="shared" si="0"/>
        <v>1</v>
      </c>
      <c r="G89" s="73">
        <f t="shared" si="1"/>
        <v>1</v>
      </c>
      <c r="H89" s="73">
        <f t="shared" si="2"/>
        <v>1</v>
      </c>
      <c r="I89" s="99">
        <f t="shared" si="3"/>
        <v>0</v>
      </c>
      <c r="J89" s="99">
        <f t="shared" si="4"/>
        <v>1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148" t="s">
        <v>215</v>
      </c>
      <c r="C90" s="149">
        <v>25120040</v>
      </c>
      <c r="D90" s="54" t="s">
        <v>332</v>
      </c>
      <c r="E90" s="174">
        <v>4</v>
      </c>
      <c r="F90" s="73">
        <f t="shared" si="0"/>
        <v>1</v>
      </c>
      <c r="G90" s="73">
        <f t="shared" si="1"/>
        <v>1</v>
      </c>
      <c r="H90" s="73">
        <f t="shared" si="2"/>
        <v>1</v>
      </c>
      <c r="I90" s="99">
        <f t="shared" si="3"/>
        <v>0</v>
      </c>
      <c r="J90" s="99">
        <f t="shared" si="4"/>
        <v>1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148" t="s">
        <v>216</v>
      </c>
      <c r="C91" s="149">
        <v>25120041</v>
      </c>
      <c r="D91" s="54" t="s">
        <v>332</v>
      </c>
      <c r="E91" s="174">
        <v>4</v>
      </c>
      <c r="F91" s="73">
        <f t="shared" si="0"/>
        <v>1</v>
      </c>
      <c r="G91" s="73">
        <f t="shared" si="1"/>
        <v>1</v>
      </c>
      <c r="H91" s="73">
        <f t="shared" si="2"/>
        <v>1</v>
      </c>
      <c r="I91" s="99">
        <f t="shared" si="3"/>
        <v>0</v>
      </c>
      <c r="J91" s="99">
        <f t="shared" si="4"/>
        <v>1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148" t="s">
        <v>217</v>
      </c>
      <c r="C92" s="149">
        <v>25120042</v>
      </c>
      <c r="D92" s="54" t="s">
        <v>332</v>
      </c>
      <c r="E92" s="174">
        <v>5</v>
      </c>
      <c r="F92" s="73">
        <f t="shared" si="0"/>
        <v>1</v>
      </c>
      <c r="G92" s="73">
        <f t="shared" si="1"/>
        <v>1.5</v>
      </c>
      <c r="H92" s="73">
        <f t="shared" si="2"/>
        <v>1</v>
      </c>
      <c r="I92" s="99">
        <f t="shared" si="3"/>
        <v>0.5</v>
      </c>
      <c r="J92" s="99">
        <f t="shared" si="4"/>
        <v>1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148" t="s">
        <v>218</v>
      </c>
      <c r="C93" s="149">
        <v>25120043</v>
      </c>
      <c r="D93" s="54" t="s">
        <v>332</v>
      </c>
      <c r="E93" s="174">
        <v>5</v>
      </c>
      <c r="F93" s="73">
        <f t="shared" si="0"/>
        <v>1</v>
      </c>
      <c r="G93" s="73">
        <f t="shared" si="1"/>
        <v>1.5</v>
      </c>
      <c r="H93" s="73">
        <f t="shared" si="2"/>
        <v>1</v>
      </c>
      <c r="I93" s="99">
        <f t="shared" si="3"/>
        <v>0.5</v>
      </c>
      <c r="J93" s="99">
        <f t="shared" si="4"/>
        <v>1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148" t="s">
        <v>154</v>
      </c>
      <c r="C94" s="149">
        <v>25120044</v>
      </c>
      <c r="D94" s="54" t="s">
        <v>332</v>
      </c>
      <c r="E94" s="155">
        <v>4</v>
      </c>
      <c r="F94" s="73">
        <f t="shared" si="0"/>
        <v>1</v>
      </c>
      <c r="G94" s="73">
        <f t="shared" si="1"/>
        <v>1</v>
      </c>
      <c r="H94" s="73">
        <f t="shared" si="2"/>
        <v>1</v>
      </c>
      <c r="I94" s="99">
        <f t="shared" si="3"/>
        <v>0</v>
      </c>
      <c r="J94" s="99">
        <f t="shared" si="4"/>
        <v>1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52" t="s">
        <v>108</v>
      </c>
      <c r="C95" s="53">
        <v>24120036</v>
      </c>
      <c r="D95" s="54" t="s">
        <v>332</v>
      </c>
      <c r="E95" s="155">
        <v>4</v>
      </c>
      <c r="F95" s="73">
        <f t="shared" si="0"/>
        <v>1</v>
      </c>
      <c r="G95" s="73">
        <f t="shared" si="1"/>
        <v>1</v>
      </c>
      <c r="H95" s="73">
        <f t="shared" si="2"/>
        <v>1</v>
      </c>
      <c r="I95" s="99">
        <f t="shared" si="3"/>
        <v>0</v>
      </c>
      <c r="J95" s="99">
        <f t="shared" si="4"/>
        <v>1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2">
        <v>87</v>
      </c>
      <c r="B96" s="52"/>
      <c r="C96" s="53"/>
      <c r="D96" s="109"/>
      <c r="E96" s="155"/>
      <c r="F96" s="73"/>
      <c r="G96" s="73"/>
      <c r="H96" s="73"/>
      <c r="I96" s="99"/>
      <c r="J96" s="99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2">
        <v>88</v>
      </c>
      <c r="B97" s="156"/>
      <c r="C97" s="157"/>
      <c r="D97" s="109"/>
      <c r="E97" s="155"/>
      <c r="F97" s="73"/>
      <c r="G97" s="73"/>
      <c r="H97" s="73"/>
      <c r="I97" s="99"/>
      <c r="J97" s="99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2">
        <v>89</v>
      </c>
      <c r="B98" s="156"/>
      <c r="C98" s="157"/>
      <c r="D98" s="109"/>
      <c r="E98" s="155"/>
      <c r="F98" s="73"/>
      <c r="G98" s="73"/>
      <c r="H98" s="73"/>
      <c r="I98" s="99"/>
      <c r="J98" s="99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8" customHeight="1">
      <c r="A99" s="122">
        <v>90</v>
      </c>
      <c r="B99" s="158"/>
      <c r="C99" s="122"/>
      <c r="D99" s="109"/>
      <c r="E99" s="159"/>
      <c r="F99" s="73"/>
      <c r="G99" s="73"/>
      <c r="H99" s="73"/>
      <c r="I99" s="99"/>
      <c r="J99" s="99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8" customHeight="1">
      <c r="A100" s="124"/>
      <c r="B100" s="118" t="s">
        <v>113</v>
      </c>
      <c r="C100" s="160"/>
      <c r="D100" s="160"/>
      <c r="E100" s="161"/>
      <c r="F100" s="125">
        <f>COUNTIF(F10:F99,"&gt;=0.5")</f>
        <v>84</v>
      </c>
      <c r="G100" s="125">
        <f>COUNTIF(G10:G99,"&gt;=0.75")</f>
        <v>84</v>
      </c>
      <c r="H100" s="125">
        <f>COUNTIF(H10:H99,"&gt;=0.5")</f>
        <v>84</v>
      </c>
      <c r="I100" s="125">
        <f>COUNTIF(I10:I99,"&gt;=0.25")</f>
        <v>55</v>
      </c>
      <c r="J100" s="125">
        <f>COUNTIF(J10:J82,"&gt;=0.5")</f>
        <v>71</v>
      </c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8" customHeight="1">
      <c r="A101" s="124"/>
      <c r="B101" s="118" t="s">
        <v>114</v>
      </c>
      <c r="C101" s="160"/>
      <c r="D101" s="160"/>
      <c r="E101" s="161"/>
      <c r="F101" s="125">
        <f t="shared" ref="F101:J101" si="5">(F100/COUNT(F$9:F$95))*100</f>
        <v>96.551724137931032</v>
      </c>
      <c r="G101" s="125">
        <f t="shared" si="5"/>
        <v>96.551724137931032</v>
      </c>
      <c r="H101" s="125">
        <f t="shared" si="5"/>
        <v>96.551724137931032</v>
      </c>
      <c r="I101" s="125">
        <f t="shared" si="5"/>
        <v>63.218390804597703</v>
      </c>
      <c r="J101" s="125">
        <f t="shared" si="5"/>
        <v>81.609195402298852</v>
      </c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8" customHeight="1">
      <c r="A102" s="124"/>
      <c r="B102" s="118" t="s">
        <v>115</v>
      </c>
      <c r="C102" s="160"/>
      <c r="D102" s="160"/>
      <c r="E102" s="161"/>
      <c r="F102" s="125">
        <v>3</v>
      </c>
      <c r="G102" s="125">
        <v>3</v>
      </c>
      <c r="H102" s="125">
        <v>3</v>
      </c>
      <c r="I102" s="125">
        <v>1</v>
      </c>
      <c r="J102" s="125">
        <v>3</v>
      </c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9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9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9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9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9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9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9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9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9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9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9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9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9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9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9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9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9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9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9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9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9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9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9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9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9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9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9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9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9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9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9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9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9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9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9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9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9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9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9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9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9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9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9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9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9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9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9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9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9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9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9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9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9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9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9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9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9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9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9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9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9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9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9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9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9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9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9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9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9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9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9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9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9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9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9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9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9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9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9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9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9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9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9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9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9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9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9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9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9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9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9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9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9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9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9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9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9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9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9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9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9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9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9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9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9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9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9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9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9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9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9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9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9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9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9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9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9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9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9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9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9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9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9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9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9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9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9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9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9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9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9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9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9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9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9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9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9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9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9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9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9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9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9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9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9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9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9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9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9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9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9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9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9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9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9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9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9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9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9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9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9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9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9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9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9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9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9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9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9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9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9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9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9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9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9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9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9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9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9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9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9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9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9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9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9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9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9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9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9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9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9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9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9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9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9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9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9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9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9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9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9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9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9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9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9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9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9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9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9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9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9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9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9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9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9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9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9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9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9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9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9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9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9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9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9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9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9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9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9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9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9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9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9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9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9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9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9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9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9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9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9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9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9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9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9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9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9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9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9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9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9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9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9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9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9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9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9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9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9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9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9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9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9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9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9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9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9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9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9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9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9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9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9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9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9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9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9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9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9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9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9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9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9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9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9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9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9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9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9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9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9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9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9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9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9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9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9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9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9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9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9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9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9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9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9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9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9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9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9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9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9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9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9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9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9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9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9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9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9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9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9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9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9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9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9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9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9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9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9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9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9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9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9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9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9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9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9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9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9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9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9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9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9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9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9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9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9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9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9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9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9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9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9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9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9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9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9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9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9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9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9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9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9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9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9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9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9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9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9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9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9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9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9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9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9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9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9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9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9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9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9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9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9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9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9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9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9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9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9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9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9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9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9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9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9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9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9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9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9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9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9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9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9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9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9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9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9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9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9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9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9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9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9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9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9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9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9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9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9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9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9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9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9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9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9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9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9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9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9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9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9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9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9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9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9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9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9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9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9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9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9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9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9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9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9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9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9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9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9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9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9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9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9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9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9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9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9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9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9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9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9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9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9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9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9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9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9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9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9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9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9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9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9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9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9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9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9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9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9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9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9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9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9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9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9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9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9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9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9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9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9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9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9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9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9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9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9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9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9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9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9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9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9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9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9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9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9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9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9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9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9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9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9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9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9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9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9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9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9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9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9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9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9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9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9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9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9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9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9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9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9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9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9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9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9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9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9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9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9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9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9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9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9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9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9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9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9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9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9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9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9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9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9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9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9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9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9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9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9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9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9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9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9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9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9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9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9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9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9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9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9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9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9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9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9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9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9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9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9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9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9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9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9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9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9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9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9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9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9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9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9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9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9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9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9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9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9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9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9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9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9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9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9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9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9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9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9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9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9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9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9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9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9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9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9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9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9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9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9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9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9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9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9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9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9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9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9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9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9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9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9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9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9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9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9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9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9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9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9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9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9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9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9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9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9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9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9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9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9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9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9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9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9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9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9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9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9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9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9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9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9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9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9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9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9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9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9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9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9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9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9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9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9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9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9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9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9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9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9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9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9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9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9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9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9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9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9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9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9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9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9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9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9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9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9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9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9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9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9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9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9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9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9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9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9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9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9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9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9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9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9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9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9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9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9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9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9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9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9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9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9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9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9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9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9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9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9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9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9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9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9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9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9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9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9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9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9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9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9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9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9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9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9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9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9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9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9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9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9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9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9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9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9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9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9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9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9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9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9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9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9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9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9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9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9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9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9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9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9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9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9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9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9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9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9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9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9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9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9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9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9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9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9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9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9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9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9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9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9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9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9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9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9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9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9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9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9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9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9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9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9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9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9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9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9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9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9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9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9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9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9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9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9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9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9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9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9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9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9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9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9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9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9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9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9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9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9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9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9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9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9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9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9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9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9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9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9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9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9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9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9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9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9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9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9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9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9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9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9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9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9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9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9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9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9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9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9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9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9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9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9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9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9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9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9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9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9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9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9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9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9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9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9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9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9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9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9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9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9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9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9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9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9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9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9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9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9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9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9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9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9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9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9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9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9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9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9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9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0.209722222222222" right="0.17013888888888901" top="0.32986111111111099" bottom="0.35" header="0" footer="0"/>
  <pageSetup paperSize="9"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7.6640625" customWidth="1"/>
    <col min="3" max="3" width="8.33203125" customWidth="1"/>
    <col min="4" max="4" width="9.33203125" customWidth="1"/>
    <col min="5" max="5" width="12.44140625" customWidth="1"/>
    <col min="6" max="6" width="7.33203125" customWidth="1"/>
    <col min="7" max="7" width="5.88671875" customWidth="1"/>
    <col min="8" max="8" width="11.109375" customWidth="1"/>
    <col min="9" max="10" width="5.77734375" customWidth="1"/>
    <col min="11" max="11" width="8.33203125" customWidth="1"/>
    <col min="12" max="26" width="7.6640625" customWidth="1"/>
  </cols>
  <sheetData>
    <row r="1" spans="1:26" ht="9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9.75" customHeight="1">
      <c r="A2" s="221" t="s">
        <v>0</v>
      </c>
      <c r="B2" s="196"/>
      <c r="C2" s="88"/>
      <c r="D2" s="88"/>
      <c r="E2" s="162" t="s">
        <v>1</v>
      </c>
      <c r="F2" s="220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9.75" customHeight="1">
      <c r="A3" s="221" t="s">
        <v>3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9.75" customHeight="1">
      <c r="A4" s="221" t="s">
        <v>326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9.75" customHeight="1">
      <c r="A5" s="221" t="s">
        <v>316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9.7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317</v>
      </c>
      <c r="F7" s="221" t="s">
        <v>318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9.75" customHeight="1">
      <c r="A9" s="200"/>
      <c r="B9" s="200"/>
      <c r="C9" s="200"/>
      <c r="D9" s="200"/>
      <c r="E9" s="199"/>
      <c r="F9" s="99">
        <v>2</v>
      </c>
      <c r="G9" s="99">
        <v>2</v>
      </c>
      <c r="H9" s="99">
        <v>2</v>
      </c>
      <c r="I9" s="99">
        <v>2</v>
      </c>
      <c r="J9" s="99">
        <v>2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48" t="s">
        <v>134</v>
      </c>
      <c r="C10" s="149">
        <v>24110340</v>
      </c>
      <c r="D10" s="54" t="s">
        <v>332</v>
      </c>
      <c r="E10" s="176">
        <v>10</v>
      </c>
      <c r="F10" s="73">
        <f t="shared" ref="F10:F95" si="0">IF(E10&gt;=8, 2, IF(E10&gt;=6, 1.5, IF(E10&gt;=4, 1, IF(E10&gt;=2, 0.5, 0))))</f>
        <v>2</v>
      </c>
      <c r="G10" s="73">
        <f t="shared" ref="G10:G95" si="1">IF(E10&gt;=9, 2, IF(E10&gt;=7, 1.5, IF(E10&gt;=5, 1, IF(E10&gt;=3, 0.5, 0))))</f>
        <v>2</v>
      </c>
      <c r="H10" s="73">
        <f t="shared" ref="H10:H95" si="2">IF(E10&gt;=8, 2, IF(E10&gt;=6, 1.5, IF(E10&gt;=4, 1, IF(E10&gt;=2, 0.5, 0))))</f>
        <v>2</v>
      </c>
      <c r="I10" s="73">
        <f t="shared" ref="I10:I95" si="3">IF(E10&gt;=9, 2, IF(E10&gt;=7, 1.5, IF(E10&gt;=5, 1, IF(E10&gt;=3, 0.5, 0))))</f>
        <v>2</v>
      </c>
      <c r="J10" s="73">
        <f t="shared" ref="J10:J95" si="4">E10 - F10 - G10 - H10 - I10</f>
        <v>2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48" t="s">
        <v>136</v>
      </c>
      <c r="C11" s="149">
        <v>24110341</v>
      </c>
      <c r="D11" s="54" t="s">
        <v>332</v>
      </c>
      <c r="E11" s="176">
        <v>10</v>
      </c>
      <c r="F11" s="73">
        <f t="shared" si="0"/>
        <v>2</v>
      </c>
      <c r="G11" s="73">
        <f t="shared" si="1"/>
        <v>2</v>
      </c>
      <c r="H11" s="73">
        <f t="shared" si="2"/>
        <v>2</v>
      </c>
      <c r="I11" s="73">
        <f t="shared" si="3"/>
        <v>2</v>
      </c>
      <c r="J11" s="73">
        <f t="shared" si="4"/>
        <v>2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48" t="s">
        <v>137</v>
      </c>
      <c r="C12" s="149">
        <v>24110342</v>
      </c>
      <c r="D12" s="54" t="s">
        <v>332</v>
      </c>
      <c r="E12" s="176">
        <v>10</v>
      </c>
      <c r="F12" s="73">
        <f t="shared" si="0"/>
        <v>2</v>
      </c>
      <c r="G12" s="73">
        <f t="shared" si="1"/>
        <v>2</v>
      </c>
      <c r="H12" s="73">
        <f t="shared" si="2"/>
        <v>2</v>
      </c>
      <c r="I12" s="73">
        <f t="shared" si="3"/>
        <v>2</v>
      </c>
      <c r="J12" s="73">
        <f t="shared" si="4"/>
        <v>2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48" t="s">
        <v>138</v>
      </c>
      <c r="C13" s="149">
        <v>24110343</v>
      </c>
      <c r="D13" s="54" t="s">
        <v>332</v>
      </c>
      <c r="E13" s="176">
        <v>9</v>
      </c>
      <c r="F13" s="73">
        <f t="shared" si="0"/>
        <v>2</v>
      </c>
      <c r="G13" s="73">
        <f t="shared" si="1"/>
        <v>2</v>
      </c>
      <c r="H13" s="73">
        <f t="shared" si="2"/>
        <v>2</v>
      </c>
      <c r="I13" s="73">
        <f t="shared" si="3"/>
        <v>2</v>
      </c>
      <c r="J13" s="73">
        <f t="shared" si="4"/>
        <v>1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48" t="s">
        <v>139</v>
      </c>
      <c r="C14" s="149">
        <v>24110344</v>
      </c>
      <c r="D14" s="54" t="s">
        <v>332</v>
      </c>
      <c r="E14" s="176">
        <v>10</v>
      </c>
      <c r="F14" s="73">
        <f t="shared" si="0"/>
        <v>2</v>
      </c>
      <c r="G14" s="73">
        <f t="shared" si="1"/>
        <v>2</v>
      </c>
      <c r="H14" s="73">
        <f t="shared" si="2"/>
        <v>2</v>
      </c>
      <c r="I14" s="73">
        <f t="shared" si="3"/>
        <v>2</v>
      </c>
      <c r="J14" s="73">
        <f t="shared" si="4"/>
        <v>2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48" t="s">
        <v>140</v>
      </c>
      <c r="C15" s="149">
        <v>24110346</v>
      </c>
      <c r="D15" s="54" t="s">
        <v>332</v>
      </c>
      <c r="E15" s="176">
        <v>10</v>
      </c>
      <c r="F15" s="73">
        <f t="shared" si="0"/>
        <v>2</v>
      </c>
      <c r="G15" s="73">
        <f t="shared" si="1"/>
        <v>2</v>
      </c>
      <c r="H15" s="73">
        <f t="shared" si="2"/>
        <v>2</v>
      </c>
      <c r="I15" s="73">
        <f t="shared" si="3"/>
        <v>2</v>
      </c>
      <c r="J15" s="73">
        <f t="shared" si="4"/>
        <v>2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48" t="s">
        <v>141</v>
      </c>
      <c r="C16" s="149">
        <v>24110347</v>
      </c>
      <c r="D16" s="54" t="s">
        <v>332</v>
      </c>
      <c r="E16" s="176">
        <v>10</v>
      </c>
      <c r="F16" s="73">
        <f t="shared" si="0"/>
        <v>2</v>
      </c>
      <c r="G16" s="73">
        <f t="shared" si="1"/>
        <v>2</v>
      </c>
      <c r="H16" s="73">
        <f t="shared" si="2"/>
        <v>2</v>
      </c>
      <c r="I16" s="73">
        <f t="shared" si="3"/>
        <v>2</v>
      </c>
      <c r="J16" s="73">
        <f t="shared" si="4"/>
        <v>2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48" t="s">
        <v>142</v>
      </c>
      <c r="C17" s="149">
        <v>24110348</v>
      </c>
      <c r="D17" s="54" t="s">
        <v>332</v>
      </c>
      <c r="E17" s="176">
        <v>10</v>
      </c>
      <c r="F17" s="73">
        <f t="shared" si="0"/>
        <v>2</v>
      </c>
      <c r="G17" s="73">
        <f t="shared" si="1"/>
        <v>2</v>
      </c>
      <c r="H17" s="73">
        <f t="shared" si="2"/>
        <v>2</v>
      </c>
      <c r="I17" s="73">
        <f t="shared" si="3"/>
        <v>2</v>
      </c>
      <c r="J17" s="73">
        <f t="shared" si="4"/>
        <v>2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48" t="s">
        <v>143</v>
      </c>
      <c r="C18" s="149">
        <v>24110350</v>
      </c>
      <c r="D18" s="54" t="s">
        <v>332</v>
      </c>
      <c r="E18" s="176">
        <v>10</v>
      </c>
      <c r="F18" s="73">
        <f t="shared" si="0"/>
        <v>2</v>
      </c>
      <c r="G18" s="73">
        <f t="shared" si="1"/>
        <v>2</v>
      </c>
      <c r="H18" s="73">
        <f t="shared" si="2"/>
        <v>2</v>
      </c>
      <c r="I18" s="73">
        <f t="shared" si="3"/>
        <v>2</v>
      </c>
      <c r="J18" s="73">
        <f t="shared" si="4"/>
        <v>2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48" t="s">
        <v>144</v>
      </c>
      <c r="C19" s="149">
        <v>24110351</v>
      </c>
      <c r="D19" s="54" t="s">
        <v>332</v>
      </c>
      <c r="E19" s="176">
        <v>10</v>
      </c>
      <c r="F19" s="73">
        <f t="shared" si="0"/>
        <v>2</v>
      </c>
      <c r="G19" s="73">
        <f t="shared" si="1"/>
        <v>2</v>
      </c>
      <c r="H19" s="73">
        <f t="shared" si="2"/>
        <v>2</v>
      </c>
      <c r="I19" s="73">
        <f t="shared" si="3"/>
        <v>2</v>
      </c>
      <c r="J19" s="73">
        <f t="shared" si="4"/>
        <v>2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48" t="s">
        <v>145</v>
      </c>
      <c r="C20" s="149">
        <v>24110352</v>
      </c>
      <c r="D20" s="54" t="s">
        <v>332</v>
      </c>
      <c r="E20" s="176">
        <v>10</v>
      </c>
      <c r="F20" s="73">
        <f t="shared" si="0"/>
        <v>2</v>
      </c>
      <c r="G20" s="73">
        <f t="shared" si="1"/>
        <v>2</v>
      </c>
      <c r="H20" s="73">
        <f t="shared" si="2"/>
        <v>2</v>
      </c>
      <c r="I20" s="73">
        <f t="shared" si="3"/>
        <v>2</v>
      </c>
      <c r="J20" s="73">
        <f t="shared" si="4"/>
        <v>2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48" t="s">
        <v>146</v>
      </c>
      <c r="C21" s="149">
        <v>24110353</v>
      </c>
      <c r="D21" s="54" t="s">
        <v>332</v>
      </c>
      <c r="E21" s="176">
        <v>10</v>
      </c>
      <c r="F21" s="73">
        <f t="shared" si="0"/>
        <v>2</v>
      </c>
      <c r="G21" s="73">
        <f t="shared" si="1"/>
        <v>2</v>
      </c>
      <c r="H21" s="73">
        <f t="shared" si="2"/>
        <v>2</v>
      </c>
      <c r="I21" s="73">
        <f t="shared" si="3"/>
        <v>2</v>
      </c>
      <c r="J21" s="73">
        <f t="shared" si="4"/>
        <v>2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48" t="s">
        <v>147</v>
      </c>
      <c r="C22" s="149">
        <v>24110354</v>
      </c>
      <c r="D22" s="54" t="s">
        <v>332</v>
      </c>
      <c r="E22" s="176">
        <v>10</v>
      </c>
      <c r="F22" s="73">
        <f t="shared" si="0"/>
        <v>2</v>
      </c>
      <c r="G22" s="73">
        <f t="shared" si="1"/>
        <v>2</v>
      </c>
      <c r="H22" s="73">
        <f t="shared" si="2"/>
        <v>2</v>
      </c>
      <c r="I22" s="73">
        <f t="shared" si="3"/>
        <v>2</v>
      </c>
      <c r="J22" s="73">
        <f t="shared" si="4"/>
        <v>2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48" t="s">
        <v>148</v>
      </c>
      <c r="C23" s="149">
        <v>24110356</v>
      </c>
      <c r="D23" s="54" t="s">
        <v>332</v>
      </c>
      <c r="E23" s="176">
        <v>10</v>
      </c>
      <c r="F23" s="73">
        <f t="shared" si="0"/>
        <v>2</v>
      </c>
      <c r="G23" s="73">
        <f t="shared" si="1"/>
        <v>2</v>
      </c>
      <c r="H23" s="73">
        <f t="shared" si="2"/>
        <v>2</v>
      </c>
      <c r="I23" s="73">
        <f t="shared" si="3"/>
        <v>2</v>
      </c>
      <c r="J23" s="73">
        <f t="shared" si="4"/>
        <v>2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48" t="s">
        <v>149</v>
      </c>
      <c r="C24" s="149">
        <v>24110357</v>
      </c>
      <c r="D24" s="54" t="s">
        <v>332</v>
      </c>
      <c r="E24" s="176">
        <v>10</v>
      </c>
      <c r="F24" s="73">
        <f t="shared" si="0"/>
        <v>2</v>
      </c>
      <c r="G24" s="73">
        <f t="shared" si="1"/>
        <v>2</v>
      </c>
      <c r="H24" s="73">
        <f t="shared" si="2"/>
        <v>2</v>
      </c>
      <c r="I24" s="73">
        <f t="shared" si="3"/>
        <v>2</v>
      </c>
      <c r="J24" s="73">
        <f t="shared" si="4"/>
        <v>2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48" t="s">
        <v>150</v>
      </c>
      <c r="C25" s="149">
        <v>24110358</v>
      </c>
      <c r="D25" s="54" t="s">
        <v>332</v>
      </c>
      <c r="E25" s="176">
        <v>10</v>
      </c>
      <c r="F25" s="73">
        <f t="shared" si="0"/>
        <v>2</v>
      </c>
      <c r="G25" s="73">
        <f t="shared" si="1"/>
        <v>2</v>
      </c>
      <c r="H25" s="73">
        <f t="shared" si="2"/>
        <v>2</v>
      </c>
      <c r="I25" s="73">
        <f t="shared" si="3"/>
        <v>2</v>
      </c>
      <c r="J25" s="73">
        <f t="shared" si="4"/>
        <v>2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48" t="s">
        <v>151</v>
      </c>
      <c r="C26" s="149">
        <v>24110359</v>
      </c>
      <c r="D26" s="54" t="s">
        <v>332</v>
      </c>
      <c r="E26" s="176">
        <v>10</v>
      </c>
      <c r="F26" s="73">
        <f t="shared" si="0"/>
        <v>2</v>
      </c>
      <c r="G26" s="73">
        <f t="shared" si="1"/>
        <v>2</v>
      </c>
      <c r="H26" s="73">
        <f t="shared" si="2"/>
        <v>2</v>
      </c>
      <c r="I26" s="73">
        <f t="shared" si="3"/>
        <v>2</v>
      </c>
      <c r="J26" s="73">
        <f t="shared" si="4"/>
        <v>2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48" t="s">
        <v>152</v>
      </c>
      <c r="C27" s="149">
        <v>24110360</v>
      </c>
      <c r="D27" s="54" t="s">
        <v>332</v>
      </c>
      <c r="E27" s="176">
        <v>10</v>
      </c>
      <c r="F27" s="73">
        <f t="shared" si="0"/>
        <v>2</v>
      </c>
      <c r="G27" s="73">
        <f t="shared" si="1"/>
        <v>2</v>
      </c>
      <c r="H27" s="73">
        <f t="shared" si="2"/>
        <v>2</v>
      </c>
      <c r="I27" s="73">
        <f t="shared" si="3"/>
        <v>2</v>
      </c>
      <c r="J27" s="73">
        <f t="shared" si="4"/>
        <v>2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48" t="s">
        <v>153</v>
      </c>
      <c r="C28" s="149">
        <v>24110361</v>
      </c>
      <c r="D28" s="54" t="s">
        <v>332</v>
      </c>
      <c r="E28" s="176">
        <v>10</v>
      </c>
      <c r="F28" s="73">
        <f t="shared" si="0"/>
        <v>2</v>
      </c>
      <c r="G28" s="73">
        <f t="shared" si="1"/>
        <v>2</v>
      </c>
      <c r="H28" s="73">
        <f t="shared" si="2"/>
        <v>2</v>
      </c>
      <c r="I28" s="73">
        <f t="shared" si="3"/>
        <v>2</v>
      </c>
      <c r="J28" s="73">
        <f t="shared" si="4"/>
        <v>2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48" t="s">
        <v>154</v>
      </c>
      <c r="C29" s="149">
        <v>24110362</v>
      </c>
      <c r="D29" s="54" t="s">
        <v>332</v>
      </c>
      <c r="E29" s="176">
        <v>10</v>
      </c>
      <c r="F29" s="73">
        <f t="shared" si="0"/>
        <v>2</v>
      </c>
      <c r="G29" s="73">
        <f t="shared" si="1"/>
        <v>2</v>
      </c>
      <c r="H29" s="73">
        <f t="shared" si="2"/>
        <v>2</v>
      </c>
      <c r="I29" s="73">
        <f t="shared" si="3"/>
        <v>2</v>
      </c>
      <c r="J29" s="73">
        <f t="shared" si="4"/>
        <v>2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48" t="s">
        <v>155</v>
      </c>
      <c r="C30" s="149">
        <v>24110363</v>
      </c>
      <c r="D30" s="54" t="s">
        <v>332</v>
      </c>
      <c r="E30" s="176">
        <v>10</v>
      </c>
      <c r="F30" s="73">
        <f t="shared" si="0"/>
        <v>2</v>
      </c>
      <c r="G30" s="73">
        <f t="shared" si="1"/>
        <v>2</v>
      </c>
      <c r="H30" s="73">
        <f t="shared" si="2"/>
        <v>2</v>
      </c>
      <c r="I30" s="73">
        <f t="shared" si="3"/>
        <v>2</v>
      </c>
      <c r="J30" s="73">
        <f t="shared" si="4"/>
        <v>2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48" t="s">
        <v>156</v>
      </c>
      <c r="C31" s="149">
        <v>24110364</v>
      </c>
      <c r="D31" s="54" t="s">
        <v>332</v>
      </c>
      <c r="E31" s="176">
        <v>10</v>
      </c>
      <c r="F31" s="73">
        <f t="shared" si="0"/>
        <v>2</v>
      </c>
      <c r="G31" s="73">
        <f t="shared" si="1"/>
        <v>2</v>
      </c>
      <c r="H31" s="73">
        <f t="shared" si="2"/>
        <v>2</v>
      </c>
      <c r="I31" s="73">
        <f t="shared" si="3"/>
        <v>2</v>
      </c>
      <c r="J31" s="73">
        <f t="shared" si="4"/>
        <v>2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48" t="s">
        <v>157</v>
      </c>
      <c r="C32" s="149">
        <v>24110365</v>
      </c>
      <c r="D32" s="54" t="s">
        <v>332</v>
      </c>
      <c r="E32" s="176">
        <v>10</v>
      </c>
      <c r="F32" s="73">
        <f t="shared" si="0"/>
        <v>2</v>
      </c>
      <c r="G32" s="73">
        <f t="shared" si="1"/>
        <v>2</v>
      </c>
      <c r="H32" s="73">
        <f t="shared" si="2"/>
        <v>2</v>
      </c>
      <c r="I32" s="73">
        <f t="shared" si="3"/>
        <v>2</v>
      </c>
      <c r="J32" s="73">
        <f t="shared" si="4"/>
        <v>2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48" t="s">
        <v>158</v>
      </c>
      <c r="C33" s="149">
        <v>24110366</v>
      </c>
      <c r="D33" s="54" t="s">
        <v>332</v>
      </c>
      <c r="E33" s="176">
        <v>10</v>
      </c>
      <c r="F33" s="73">
        <f t="shared" si="0"/>
        <v>2</v>
      </c>
      <c r="G33" s="73">
        <f t="shared" si="1"/>
        <v>2</v>
      </c>
      <c r="H33" s="73">
        <f t="shared" si="2"/>
        <v>2</v>
      </c>
      <c r="I33" s="73">
        <f t="shared" si="3"/>
        <v>2</v>
      </c>
      <c r="J33" s="73">
        <f t="shared" si="4"/>
        <v>2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48" t="s">
        <v>159</v>
      </c>
      <c r="C34" s="149">
        <v>24110367</v>
      </c>
      <c r="D34" s="54" t="s">
        <v>332</v>
      </c>
      <c r="E34" s="176">
        <v>10</v>
      </c>
      <c r="F34" s="73">
        <f t="shared" si="0"/>
        <v>2</v>
      </c>
      <c r="G34" s="73">
        <f t="shared" si="1"/>
        <v>2</v>
      </c>
      <c r="H34" s="73">
        <f t="shared" si="2"/>
        <v>2</v>
      </c>
      <c r="I34" s="73">
        <f t="shared" si="3"/>
        <v>2</v>
      </c>
      <c r="J34" s="73">
        <f t="shared" si="4"/>
        <v>2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48" t="s">
        <v>160</v>
      </c>
      <c r="C35" s="149">
        <v>24110368</v>
      </c>
      <c r="D35" s="54" t="s">
        <v>332</v>
      </c>
      <c r="E35" s="176">
        <v>10</v>
      </c>
      <c r="F35" s="73">
        <f t="shared" si="0"/>
        <v>2</v>
      </c>
      <c r="G35" s="73">
        <f t="shared" si="1"/>
        <v>2</v>
      </c>
      <c r="H35" s="73">
        <f t="shared" si="2"/>
        <v>2</v>
      </c>
      <c r="I35" s="73">
        <f t="shared" si="3"/>
        <v>2</v>
      </c>
      <c r="J35" s="73">
        <f t="shared" si="4"/>
        <v>2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48" t="s">
        <v>161</v>
      </c>
      <c r="C36" s="149">
        <v>24110369</v>
      </c>
      <c r="D36" s="54" t="s">
        <v>332</v>
      </c>
      <c r="E36" s="176">
        <v>10</v>
      </c>
      <c r="F36" s="73">
        <f t="shared" si="0"/>
        <v>2</v>
      </c>
      <c r="G36" s="73">
        <f t="shared" si="1"/>
        <v>2</v>
      </c>
      <c r="H36" s="73">
        <f t="shared" si="2"/>
        <v>2</v>
      </c>
      <c r="I36" s="73">
        <f t="shared" si="3"/>
        <v>2</v>
      </c>
      <c r="J36" s="73">
        <f t="shared" si="4"/>
        <v>2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48" t="s">
        <v>162</v>
      </c>
      <c r="C37" s="149">
        <v>24110370</v>
      </c>
      <c r="D37" s="54" t="s">
        <v>332</v>
      </c>
      <c r="E37" s="176">
        <v>10</v>
      </c>
      <c r="F37" s="73">
        <f t="shared" si="0"/>
        <v>2</v>
      </c>
      <c r="G37" s="73">
        <f t="shared" si="1"/>
        <v>2</v>
      </c>
      <c r="H37" s="73">
        <f t="shared" si="2"/>
        <v>2</v>
      </c>
      <c r="I37" s="73">
        <f t="shared" si="3"/>
        <v>2</v>
      </c>
      <c r="J37" s="73">
        <f t="shared" si="4"/>
        <v>2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48" t="s">
        <v>163</v>
      </c>
      <c r="C38" s="149">
        <v>24110371</v>
      </c>
      <c r="D38" s="54" t="s">
        <v>332</v>
      </c>
      <c r="E38" s="176">
        <v>10</v>
      </c>
      <c r="F38" s="73">
        <f t="shared" si="0"/>
        <v>2</v>
      </c>
      <c r="G38" s="73">
        <f t="shared" si="1"/>
        <v>2</v>
      </c>
      <c r="H38" s="73">
        <f t="shared" si="2"/>
        <v>2</v>
      </c>
      <c r="I38" s="73">
        <f t="shared" si="3"/>
        <v>2</v>
      </c>
      <c r="J38" s="73">
        <f t="shared" si="4"/>
        <v>2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48" t="s">
        <v>164</v>
      </c>
      <c r="C39" s="149">
        <v>24110372</v>
      </c>
      <c r="D39" s="54" t="s">
        <v>332</v>
      </c>
      <c r="E39" s="176">
        <v>10</v>
      </c>
      <c r="F39" s="73">
        <f t="shared" si="0"/>
        <v>2</v>
      </c>
      <c r="G39" s="73">
        <f t="shared" si="1"/>
        <v>2</v>
      </c>
      <c r="H39" s="73">
        <f t="shared" si="2"/>
        <v>2</v>
      </c>
      <c r="I39" s="73">
        <f t="shared" si="3"/>
        <v>2</v>
      </c>
      <c r="J39" s="73">
        <f t="shared" si="4"/>
        <v>2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48" t="s">
        <v>165</v>
      </c>
      <c r="C40" s="149">
        <v>24110373</v>
      </c>
      <c r="D40" s="54" t="s">
        <v>332</v>
      </c>
      <c r="E40" s="176">
        <v>10</v>
      </c>
      <c r="F40" s="73">
        <f t="shared" si="0"/>
        <v>2</v>
      </c>
      <c r="G40" s="73">
        <f t="shared" si="1"/>
        <v>2</v>
      </c>
      <c r="H40" s="73">
        <f t="shared" si="2"/>
        <v>2</v>
      </c>
      <c r="I40" s="73">
        <f t="shared" si="3"/>
        <v>2</v>
      </c>
      <c r="J40" s="73">
        <f t="shared" si="4"/>
        <v>2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48" t="s">
        <v>166</v>
      </c>
      <c r="C41" s="149">
        <v>24110374</v>
      </c>
      <c r="D41" s="54" t="s">
        <v>332</v>
      </c>
      <c r="E41" s="176">
        <v>10</v>
      </c>
      <c r="F41" s="73">
        <f t="shared" si="0"/>
        <v>2</v>
      </c>
      <c r="G41" s="73">
        <f t="shared" si="1"/>
        <v>2</v>
      </c>
      <c r="H41" s="73">
        <f t="shared" si="2"/>
        <v>2</v>
      </c>
      <c r="I41" s="73">
        <f t="shared" si="3"/>
        <v>2</v>
      </c>
      <c r="J41" s="73">
        <f t="shared" si="4"/>
        <v>2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48" t="s">
        <v>167</v>
      </c>
      <c r="C42" s="149">
        <v>24110375</v>
      </c>
      <c r="D42" s="54" t="s">
        <v>332</v>
      </c>
      <c r="E42" s="176">
        <v>10</v>
      </c>
      <c r="F42" s="73">
        <f t="shared" si="0"/>
        <v>2</v>
      </c>
      <c r="G42" s="73">
        <f t="shared" si="1"/>
        <v>2</v>
      </c>
      <c r="H42" s="73">
        <f t="shared" si="2"/>
        <v>2</v>
      </c>
      <c r="I42" s="73">
        <f t="shared" si="3"/>
        <v>2</v>
      </c>
      <c r="J42" s="73">
        <f t="shared" si="4"/>
        <v>2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48" t="s">
        <v>168</v>
      </c>
      <c r="C43" s="149">
        <v>24110376</v>
      </c>
      <c r="D43" s="54" t="s">
        <v>332</v>
      </c>
      <c r="E43" s="176">
        <v>10</v>
      </c>
      <c r="F43" s="73">
        <f t="shared" si="0"/>
        <v>2</v>
      </c>
      <c r="G43" s="73">
        <f t="shared" si="1"/>
        <v>2</v>
      </c>
      <c r="H43" s="73">
        <f t="shared" si="2"/>
        <v>2</v>
      </c>
      <c r="I43" s="73">
        <f t="shared" si="3"/>
        <v>2</v>
      </c>
      <c r="J43" s="73">
        <f t="shared" si="4"/>
        <v>2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48" t="s">
        <v>169</v>
      </c>
      <c r="C44" s="149">
        <v>24110377</v>
      </c>
      <c r="D44" s="54" t="s">
        <v>332</v>
      </c>
      <c r="E44" s="176">
        <v>9</v>
      </c>
      <c r="F44" s="73">
        <f t="shared" si="0"/>
        <v>2</v>
      </c>
      <c r="G44" s="73">
        <f t="shared" si="1"/>
        <v>2</v>
      </c>
      <c r="H44" s="73">
        <f t="shared" si="2"/>
        <v>2</v>
      </c>
      <c r="I44" s="73">
        <f t="shared" si="3"/>
        <v>2</v>
      </c>
      <c r="J44" s="73">
        <f t="shared" si="4"/>
        <v>1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48" t="s">
        <v>170</v>
      </c>
      <c r="C45" s="149">
        <v>24110379</v>
      </c>
      <c r="D45" s="54" t="s">
        <v>332</v>
      </c>
      <c r="E45" s="176">
        <v>10</v>
      </c>
      <c r="F45" s="73">
        <f t="shared" si="0"/>
        <v>2</v>
      </c>
      <c r="G45" s="73">
        <f t="shared" si="1"/>
        <v>2</v>
      </c>
      <c r="H45" s="73">
        <f t="shared" si="2"/>
        <v>2</v>
      </c>
      <c r="I45" s="73">
        <f t="shared" si="3"/>
        <v>2</v>
      </c>
      <c r="J45" s="73">
        <f t="shared" si="4"/>
        <v>2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48" t="s">
        <v>171</v>
      </c>
      <c r="C46" s="149">
        <v>24110380</v>
      </c>
      <c r="D46" s="54" t="s">
        <v>332</v>
      </c>
      <c r="E46" s="176">
        <v>9</v>
      </c>
      <c r="F46" s="73">
        <f t="shared" si="0"/>
        <v>2</v>
      </c>
      <c r="G46" s="73">
        <f t="shared" si="1"/>
        <v>2</v>
      </c>
      <c r="H46" s="73">
        <f t="shared" si="2"/>
        <v>2</v>
      </c>
      <c r="I46" s="73">
        <f t="shared" si="3"/>
        <v>2</v>
      </c>
      <c r="J46" s="73">
        <f t="shared" si="4"/>
        <v>1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48" t="s">
        <v>172</v>
      </c>
      <c r="C47" s="149">
        <v>24110381</v>
      </c>
      <c r="D47" s="54" t="s">
        <v>332</v>
      </c>
      <c r="E47" s="176">
        <v>10</v>
      </c>
      <c r="F47" s="73">
        <f t="shared" si="0"/>
        <v>2</v>
      </c>
      <c r="G47" s="73">
        <f t="shared" si="1"/>
        <v>2</v>
      </c>
      <c r="H47" s="73">
        <f t="shared" si="2"/>
        <v>2</v>
      </c>
      <c r="I47" s="73">
        <f t="shared" si="3"/>
        <v>2</v>
      </c>
      <c r="J47" s="73">
        <f t="shared" si="4"/>
        <v>2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48" t="s">
        <v>173</v>
      </c>
      <c r="C48" s="149">
        <v>24110382</v>
      </c>
      <c r="D48" s="54" t="s">
        <v>332</v>
      </c>
      <c r="E48" s="176">
        <v>10</v>
      </c>
      <c r="F48" s="73">
        <f t="shared" si="0"/>
        <v>2</v>
      </c>
      <c r="G48" s="73">
        <f t="shared" si="1"/>
        <v>2</v>
      </c>
      <c r="H48" s="73">
        <f t="shared" si="2"/>
        <v>2</v>
      </c>
      <c r="I48" s="73">
        <f t="shared" si="3"/>
        <v>2</v>
      </c>
      <c r="J48" s="73">
        <f t="shared" si="4"/>
        <v>2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48" t="s">
        <v>174</v>
      </c>
      <c r="C49" s="149">
        <v>24110383</v>
      </c>
      <c r="D49" s="54" t="s">
        <v>332</v>
      </c>
      <c r="E49" s="176">
        <v>10</v>
      </c>
      <c r="F49" s="73">
        <f t="shared" si="0"/>
        <v>2</v>
      </c>
      <c r="G49" s="73">
        <f t="shared" si="1"/>
        <v>2</v>
      </c>
      <c r="H49" s="73">
        <f t="shared" si="2"/>
        <v>2</v>
      </c>
      <c r="I49" s="73">
        <f t="shared" si="3"/>
        <v>2</v>
      </c>
      <c r="J49" s="73">
        <f t="shared" si="4"/>
        <v>2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48" t="s">
        <v>175</v>
      </c>
      <c r="C50" s="149">
        <v>24110384</v>
      </c>
      <c r="D50" s="54" t="s">
        <v>332</v>
      </c>
      <c r="E50" s="176">
        <v>10</v>
      </c>
      <c r="F50" s="73">
        <f t="shared" si="0"/>
        <v>2</v>
      </c>
      <c r="G50" s="73">
        <f t="shared" si="1"/>
        <v>2</v>
      </c>
      <c r="H50" s="73">
        <f t="shared" si="2"/>
        <v>2</v>
      </c>
      <c r="I50" s="73">
        <f t="shared" si="3"/>
        <v>2</v>
      </c>
      <c r="J50" s="73">
        <f t="shared" si="4"/>
        <v>2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48" t="s">
        <v>176</v>
      </c>
      <c r="C51" s="149">
        <v>24110385</v>
      </c>
      <c r="D51" s="54" t="s">
        <v>332</v>
      </c>
      <c r="E51" s="176">
        <v>10</v>
      </c>
      <c r="F51" s="73">
        <f t="shared" si="0"/>
        <v>2</v>
      </c>
      <c r="G51" s="73">
        <f t="shared" si="1"/>
        <v>2</v>
      </c>
      <c r="H51" s="73">
        <f t="shared" si="2"/>
        <v>2</v>
      </c>
      <c r="I51" s="73">
        <f t="shared" si="3"/>
        <v>2</v>
      </c>
      <c r="J51" s="73">
        <f t="shared" si="4"/>
        <v>2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48" t="s">
        <v>177</v>
      </c>
      <c r="C52" s="149">
        <v>24110386</v>
      </c>
      <c r="D52" s="54" t="s">
        <v>332</v>
      </c>
      <c r="E52" s="176">
        <v>10</v>
      </c>
      <c r="F52" s="73">
        <f t="shared" si="0"/>
        <v>2</v>
      </c>
      <c r="G52" s="73">
        <f t="shared" si="1"/>
        <v>2</v>
      </c>
      <c r="H52" s="73">
        <f t="shared" si="2"/>
        <v>2</v>
      </c>
      <c r="I52" s="73">
        <f t="shared" si="3"/>
        <v>2</v>
      </c>
      <c r="J52" s="73">
        <f t="shared" si="4"/>
        <v>2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48" t="s">
        <v>178</v>
      </c>
      <c r="C53" s="149">
        <v>24110387</v>
      </c>
      <c r="D53" s="54" t="s">
        <v>332</v>
      </c>
      <c r="E53" s="176">
        <v>10</v>
      </c>
      <c r="F53" s="73">
        <f t="shared" si="0"/>
        <v>2</v>
      </c>
      <c r="G53" s="73">
        <f t="shared" si="1"/>
        <v>2</v>
      </c>
      <c r="H53" s="73">
        <f t="shared" si="2"/>
        <v>2</v>
      </c>
      <c r="I53" s="73">
        <f t="shared" si="3"/>
        <v>2</v>
      </c>
      <c r="J53" s="73">
        <f t="shared" si="4"/>
        <v>2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48" t="s">
        <v>179</v>
      </c>
      <c r="C54" s="149">
        <v>24110388</v>
      </c>
      <c r="D54" s="54" t="s">
        <v>332</v>
      </c>
      <c r="E54" s="176">
        <v>10</v>
      </c>
      <c r="F54" s="73">
        <f t="shared" si="0"/>
        <v>2</v>
      </c>
      <c r="G54" s="73">
        <f t="shared" si="1"/>
        <v>2</v>
      </c>
      <c r="H54" s="73">
        <f t="shared" si="2"/>
        <v>2</v>
      </c>
      <c r="I54" s="73">
        <f t="shared" si="3"/>
        <v>2</v>
      </c>
      <c r="J54" s="73">
        <f t="shared" si="4"/>
        <v>2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48" t="s">
        <v>180</v>
      </c>
      <c r="C55" s="149">
        <v>24110389</v>
      </c>
      <c r="D55" s="54" t="s">
        <v>332</v>
      </c>
      <c r="E55" s="176">
        <v>10</v>
      </c>
      <c r="F55" s="73">
        <f t="shared" si="0"/>
        <v>2</v>
      </c>
      <c r="G55" s="73">
        <f t="shared" si="1"/>
        <v>2</v>
      </c>
      <c r="H55" s="73">
        <f t="shared" si="2"/>
        <v>2</v>
      </c>
      <c r="I55" s="73">
        <f t="shared" si="3"/>
        <v>2</v>
      </c>
      <c r="J55" s="73">
        <f t="shared" si="4"/>
        <v>2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48" t="s">
        <v>181</v>
      </c>
      <c r="C56" s="149">
        <v>24110390</v>
      </c>
      <c r="D56" s="54" t="s">
        <v>332</v>
      </c>
      <c r="E56" s="176">
        <v>10</v>
      </c>
      <c r="F56" s="73">
        <f t="shared" si="0"/>
        <v>2</v>
      </c>
      <c r="G56" s="73">
        <f t="shared" si="1"/>
        <v>2</v>
      </c>
      <c r="H56" s="73">
        <f t="shared" si="2"/>
        <v>2</v>
      </c>
      <c r="I56" s="73">
        <f t="shared" si="3"/>
        <v>2</v>
      </c>
      <c r="J56" s="73">
        <f t="shared" si="4"/>
        <v>2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48" t="s">
        <v>182</v>
      </c>
      <c r="C57" s="149">
        <v>24110391</v>
      </c>
      <c r="D57" s="54" t="s">
        <v>332</v>
      </c>
      <c r="E57" s="176">
        <v>9</v>
      </c>
      <c r="F57" s="73">
        <f t="shared" si="0"/>
        <v>2</v>
      </c>
      <c r="G57" s="73">
        <f t="shared" si="1"/>
        <v>2</v>
      </c>
      <c r="H57" s="73">
        <f t="shared" si="2"/>
        <v>2</v>
      </c>
      <c r="I57" s="73">
        <f t="shared" si="3"/>
        <v>2</v>
      </c>
      <c r="J57" s="73">
        <f t="shared" si="4"/>
        <v>1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48" t="s">
        <v>183</v>
      </c>
      <c r="C58" s="149">
        <v>24110392</v>
      </c>
      <c r="D58" s="54" t="s">
        <v>332</v>
      </c>
      <c r="E58" s="176">
        <v>10</v>
      </c>
      <c r="F58" s="73">
        <f t="shared" si="0"/>
        <v>2</v>
      </c>
      <c r="G58" s="73">
        <f t="shared" si="1"/>
        <v>2</v>
      </c>
      <c r="H58" s="73">
        <f t="shared" si="2"/>
        <v>2</v>
      </c>
      <c r="I58" s="73">
        <f t="shared" si="3"/>
        <v>2</v>
      </c>
      <c r="J58" s="73">
        <f t="shared" si="4"/>
        <v>2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48" t="s">
        <v>184</v>
      </c>
      <c r="C59" s="149">
        <v>24110393</v>
      </c>
      <c r="D59" s="54" t="s">
        <v>332</v>
      </c>
      <c r="E59" s="176">
        <v>10</v>
      </c>
      <c r="F59" s="73">
        <f t="shared" si="0"/>
        <v>2</v>
      </c>
      <c r="G59" s="73">
        <f t="shared" si="1"/>
        <v>2</v>
      </c>
      <c r="H59" s="73">
        <f t="shared" si="2"/>
        <v>2</v>
      </c>
      <c r="I59" s="73">
        <f t="shared" si="3"/>
        <v>2</v>
      </c>
      <c r="J59" s="73">
        <f t="shared" si="4"/>
        <v>2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48" t="s">
        <v>185</v>
      </c>
      <c r="C60" s="149">
        <v>24110394</v>
      </c>
      <c r="D60" s="54" t="s">
        <v>332</v>
      </c>
      <c r="E60" s="176">
        <v>10</v>
      </c>
      <c r="F60" s="73">
        <f t="shared" si="0"/>
        <v>2</v>
      </c>
      <c r="G60" s="73">
        <f t="shared" si="1"/>
        <v>2</v>
      </c>
      <c r="H60" s="73">
        <f t="shared" si="2"/>
        <v>2</v>
      </c>
      <c r="I60" s="73">
        <f t="shared" si="3"/>
        <v>2</v>
      </c>
      <c r="J60" s="73">
        <f t="shared" si="4"/>
        <v>2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48" t="s">
        <v>186</v>
      </c>
      <c r="C61" s="149">
        <v>24110395</v>
      </c>
      <c r="D61" s="54" t="s">
        <v>332</v>
      </c>
      <c r="E61" s="176">
        <v>10</v>
      </c>
      <c r="F61" s="73">
        <f t="shared" si="0"/>
        <v>2</v>
      </c>
      <c r="G61" s="73">
        <f t="shared" si="1"/>
        <v>2</v>
      </c>
      <c r="H61" s="73">
        <f t="shared" si="2"/>
        <v>2</v>
      </c>
      <c r="I61" s="73">
        <f t="shared" si="3"/>
        <v>2</v>
      </c>
      <c r="J61" s="73">
        <f t="shared" si="4"/>
        <v>2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48" t="s">
        <v>187</v>
      </c>
      <c r="C62" s="149">
        <v>24110396</v>
      </c>
      <c r="D62" s="54" t="s">
        <v>332</v>
      </c>
      <c r="E62" s="176">
        <v>10</v>
      </c>
      <c r="F62" s="73">
        <f t="shared" si="0"/>
        <v>2</v>
      </c>
      <c r="G62" s="73">
        <f t="shared" si="1"/>
        <v>2</v>
      </c>
      <c r="H62" s="73">
        <f t="shared" si="2"/>
        <v>2</v>
      </c>
      <c r="I62" s="73">
        <f t="shared" si="3"/>
        <v>2</v>
      </c>
      <c r="J62" s="73">
        <f t="shared" si="4"/>
        <v>2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48" t="s">
        <v>188</v>
      </c>
      <c r="C63" s="149">
        <v>24110397</v>
      </c>
      <c r="D63" s="54" t="s">
        <v>332</v>
      </c>
      <c r="E63" s="176">
        <v>10</v>
      </c>
      <c r="F63" s="73">
        <f t="shared" si="0"/>
        <v>2</v>
      </c>
      <c r="G63" s="73">
        <f t="shared" si="1"/>
        <v>2</v>
      </c>
      <c r="H63" s="73">
        <f t="shared" si="2"/>
        <v>2</v>
      </c>
      <c r="I63" s="73">
        <f t="shared" si="3"/>
        <v>2</v>
      </c>
      <c r="J63" s="73">
        <f t="shared" si="4"/>
        <v>2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48" t="s">
        <v>189</v>
      </c>
      <c r="C64" s="149">
        <v>24110398</v>
      </c>
      <c r="D64" s="54" t="s">
        <v>332</v>
      </c>
      <c r="E64" s="176">
        <v>10</v>
      </c>
      <c r="F64" s="73">
        <f t="shared" si="0"/>
        <v>2</v>
      </c>
      <c r="G64" s="73">
        <f t="shared" si="1"/>
        <v>2</v>
      </c>
      <c r="H64" s="73">
        <f t="shared" si="2"/>
        <v>2</v>
      </c>
      <c r="I64" s="73">
        <f t="shared" si="3"/>
        <v>2</v>
      </c>
      <c r="J64" s="73">
        <f t="shared" si="4"/>
        <v>2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48" t="s">
        <v>190</v>
      </c>
      <c r="C65" s="149">
        <v>24110399</v>
      </c>
      <c r="D65" s="54" t="s">
        <v>332</v>
      </c>
      <c r="E65" s="176">
        <v>10</v>
      </c>
      <c r="F65" s="73">
        <f t="shared" si="0"/>
        <v>2</v>
      </c>
      <c r="G65" s="73">
        <f t="shared" si="1"/>
        <v>2</v>
      </c>
      <c r="H65" s="73">
        <f t="shared" si="2"/>
        <v>2</v>
      </c>
      <c r="I65" s="73">
        <f t="shared" si="3"/>
        <v>2</v>
      </c>
      <c r="J65" s="73">
        <f t="shared" si="4"/>
        <v>2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48" t="s">
        <v>191</v>
      </c>
      <c r="C66" s="149">
        <v>24110400</v>
      </c>
      <c r="D66" s="54" t="s">
        <v>332</v>
      </c>
      <c r="E66" s="176">
        <v>9</v>
      </c>
      <c r="F66" s="73">
        <f t="shared" si="0"/>
        <v>2</v>
      </c>
      <c r="G66" s="73">
        <f t="shared" si="1"/>
        <v>2</v>
      </c>
      <c r="H66" s="73">
        <f t="shared" si="2"/>
        <v>2</v>
      </c>
      <c r="I66" s="73">
        <f t="shared" si="3"/>
        <v>2</v>
      </c>
      <c r="J66" s="73">
        <f t="shared" si="4"/>
        <v>1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48" t="s">
        <v>192</v>
      </c>
      <c r="C67" s="149">
        <v>24110401</v>
      </c>
      <c r="D67" s="54" t="s">
        <v>332</v>
      </c>
      <c r="E67" s="176">
        <v>10</v>
      </c>
      <c r="F67" s="73">
        <f t="shared" si="0"/>
        <v>2</v>
      </c>
      <c r="G67" s="73">
        <f t="shared" si="1"/>
        <v>2</v>
      </c>
      <c r="H67" s="73">
        <f t="shared" si="2"/>
        <v>2</v>
      </c>
      <c r="I67" s="73">
        <f t="shared" si="3"/>
        <v>2</v>
      </c>
      <c r="J67" s="73">
        <f t="shared" si="4"/>
        <v>2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48" t="s">
        <v>193</v>
      </c>
      <c r="C68" s="149">
        <v>24110402</v>
      </c>
      <c r="D68" s="54" t="s">
        <v>332</v>
      </c>
      <c r="E68" s="176">
        <v>10</v>
      </c>
      <c r="F68" s="73">
        <f t="shared" si="0"/>
        <v>2</v>
      </c>
      <c r="G68" s="73">
        <f t="shared" si="1"/>
        <v>2</v>
      </c>
      <c r="H68" s="73">
        <f t="shared" si="2"/>
        <v>2</v>
      </c>
      <c r="I68" s="73">
        <f t="shared" si="3"/>
        <v>2</v>
      </c>
      <c r="J68" s="73">
        <f t="shared" si="4"/>
        <v>2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48" t="s">
        <v>194</v>
      </c>
      <c r="C69" s="149">
        <v>24110403</v>
      </c>
      <c r="D69" s="54" t="s">
        <v>332</v>
      </c>
      <c r="E69" s="176">
        <v>10</v>
      </c>
      <c r="F69" s="73">
        <f t="shared" si="0"/>
        <v>2</v>
      </c>
      <c r="G69" s="73">
        <f t="shared" si="1"/>
        <v>2</v>
      </c>
      <c r="H69" s="73">
        <f t="shared" si="2"/>
        <v>2</v>
      </c>
      <c r="I69" s="73">
        <f t="shared" si="3"/>
        <v>2</v>
      </c>
      <c r="J69" s="73">
        <f t="shared" si="4"/>
        <v>2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48" t="s">
        <v>195</v>
      </c>
      <c r="C70" s="149">
        <v>24110405</v>
      </c>
      <c r="D70" s="54" t="s">
        <v>332</v>
      </c>
      <c r="E70" s="176">
        <v>10</v>
      </c>
      <c r="F70" s="73">
        <f t="shared" si="0"/>
        <v>2</v>
      </c>
      <c r="G70" s="73">
        <f t="shared" si="1"/>
        <v>2</v>
      </c>
      <c r="H70" s="73">
        <f t="shared" si="2"/>
        <v>2</v>
      </c>
      <c r="I70" s="73">
        <f t="shared" si="3"/>
        <v>2</v>
      </c>
      <c r="J70" s="73">
        <f t="shared" si="4"/>
        <v>2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48" t="s">
        <v>196</v>
      </c>
      <c r="C71" s="149">
        <v>24110406</v>
      </c>
      <c r="D71" s="54" t="s">
        <v>332</v>
      </c>
      <c r="E71" s="176">
        <v>10</v>
      </c>
      <c r="F71" s="73">
        <f t="shared" si="0"/>
        <v>2</v>
      </c>
      <c r="G71" s="73">
        <f t="shared" si="1"/>
        <v>2</v>
      </c>
      <c r="H71" s="73">
        <f t="shared" si="2"/>
        <v>2</v>
      </c>
      <c r="I71" s="73">
        <f t="shared" si="3"/>
        <v>2</v>
      </c>
      <c r="J71" s="73">
        <f t="shared" si="4"/>
        <v>2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48" t="s">
        <v>197</v>
      </c>
      <c r="C72" s="149">
        <v>24110407</v>
      </c>
      <c r="D72" s="54" t="s">
        <v>332</v>
      </c>
      <c r="E72" s="176">
        <v>10</v>
      </c>
      <c r="F72" s="73">
        <f t="shared" si="0"/>
        <v>2</v>
      </c>
      <c r="G72" s="73">
        <f t="shared" si="1"/>
        <v>2</v>
      </c>
      <c r="H72" s="73">
        <f t="shared" si="2"/>
        <v>2</v>
      </c>
      <c r="I72" s="73">
        <f t="shared" si="3"/>
        <v>2</v>
      </c>
      <c r="J72" s="73">
        <f t="shared" si="4"/>
        <v>2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48" t="s">
        <v>198</v>
      </c>
      <c r="C73" s="149">
        <v>24110408</v>
      </c>
      <c r="D73" s="54" t="s">
        <v>332</v>
      </c>
      <c r="E73" s="176">
        <v>10</v>
      </c>
      <c r="F73" s="73">
        <f t="shared" si="0"/>
        <v>2</v>
      </c>
      <c r="G73" s="73">
        <f t="shared" si="1"/>
        <v>2</v>
      </c>
      <c r="H73" s="73">
        <f t="shared" si="2"/>
        <v>2</v>
      </c>
      <c r="I73" s="73">
        <f t="shared" si="3"/>
        <v>2</v>
      </c>
      <c r="J73" s="73">
        <f t="shared" si="4"/>
        <v>2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48" t="s">
        <v>199</v>
      </c>
      <c r="C74" s="149">
        <v>24110409</v>
      </c>
      <c r="D74" s="54" t="s">
        <v>332</v>
      </c>
      <c r="E74" s="176">
        <v>9</v>
      </c>
      <c r="F74" s="73">
        <f t="shared" si="0"/>
        <v>2</v>
      </c>
      <c r="G74" s="73">
        <f t="shared" si="1"/>
        <v>2</v>
      </c>
      <c r="H74" s="73">
        <f t="shared" si="2"/>
        <v>2</v>
      </c>
      <c r="I74" s="73">
        <f t="shared" si="3"/>
        <v>2</v>
      </c>
      <c r="J74" s="73">
        <f t="shared" si="4"/>
        <v>1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48" t="s">
        <v>200</v>
      </c>
      <c r="C75" s="149">
        <v>24110411</v>
      </c>
      <c r="D75" s="54" t="s">
        <v>332</v>
      </c>
      <c r="E75" s="176">
        <v>10</v>
      </c>
      <c r="F75" s="73">
        <f t="shared" si="0"/>
        <v>2</v>
      </c>
      <c r="G75" s="73">
        <f t="shared" si="1"/>
        <v>2</v>
      </c>
      <c r="H75" s="73">
        <f t="shared" si="2"/>
        <v>2</v>
      </c>
      <c r="I75" s="73">
        <f t="shared" si="3"/>
        <v>2</v>
      </c>
      <c r="J75" s="73">
        <f t="shared" si="4"/>
        <v>2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48" t="s">
        <v>201</v>
      </c>
      <c r="C76" s="149">
        <v>24110412</v>
      </c>
      <c r="D76" s="54" t="s">
        <v>332</v>
      </c>
      <c r="E76" s="176">
        <v>10</v>
      </c>
      <c r="F76" s="73">
        <f t="shared" si="0"/>
        <v>2</v>
      </c>
      <c r="G76" s="73">
        <f t="shared" si="1"/>
        <v>2</v>
      </c>
      <c r="H76" s="73">
        <f t="shared" si="2"/>
        <v>2</v>
      </c>
      <c r="I76" s="73">
        <f t="shared" si="3"/>
        <v>2</v>
      </c>
      <c r="J76" s="73">
        <f t="shared" si="4"/>
        <v>2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48" t="s">
        <v>202</v>
      </c>
      <c r="C77" s="149">
        <v>24110413</v>
      </c>
      <c r="D77" s="54" t="s">
        <v>332</v>
      </c>
      <c r="E77" s="163">
        <v>0</v>
      </c>
      <c r="F77" s="73">
        <f t="shared" si="0"/>
        <v>0</v>
      </c>
      <c r="G77" s="73">
        <f t="shared" si="1"/>
        <v>0</v>
      </c>
      <c r="H77" s="73">
        <f t="shared" si="2"/>
        <v>0</v>
      </c>
      <c r="I77" s="73">
        <f t="shared" si="3"/>
        <v>0</v>
      </c>
      <c r="J77" s="177">
        <f t="shared" si="4"/>
        <v>0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48" t="s">
        <v>203</v>
      </c>
      <c r="C78" s="149">
        <v>24110414</v>
      </c>
      <c r="D78" s="54" t="s">
        <v>332</v>
      </c>
      <c r="E78" s="163">
        <v>10</v>
      </c>
      <c r="F78" s="73">
        <f t="shared" si="0"/>
        <v>2</v>
      </c>
      <c r="G78" s="73">
        <f t="shared" si="1"/>
        <v>2</v>
      </c>
      <c r="H78" s="73">
        <f t="shared" si="2"/>
        <v>2</v>
      </c>
      <c r="I78" s="73">
        <f t="shared" si="3"/>
        <v>2</v>
      </c>
      <c r="J78" s="177">
        <f t="shared" si="4"/>
        <v>2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48" t="s">
        <v>204</v>
      </c>
      <c r="C79" s="149">
        <v>24110415</v>
      </c>
      <c r="D79" s="54" t="s">
        <v>332</v>
      </c>
      <c r="E79" s="163">
        <v>10</v>
      </c>
      <c r="F79" s="73">
        <f t="shared" si="0"/>
        <v>2</v>
      </c>
      <c r="G79" s="73">
        <f t="shared" si="1"/>
        <v>2</v>
      </c>
      <c r="H79" s="73">
        <f t="shared" si="2"/>
        <v>2</v>
      </c>
      <c r="I79" s="73">
        <f t="shared" si="3"/>
        <v>2</v>
      </c>
      <c r="J79" s="177">
        <f t="shared" si="4"/>
        <v>2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48" t="s">
        <v>205</v>
      </c>
      <c r="C80" s="149">
        <v>24110416</v>
      </c>
      <c r="D80" s="54" t="s">
        <v>332</v>
      </c>
      <c r="E80" s="163">
        <v>9</v>
      </c>
      <c r="F80" s="73">
        <f t="shared" si="0"/>
        <v>2</v>
      </c>
      <c r="G80" s="73">
        <f t="shared" si="1"/>
        <v>2</v>
      </c>
      <c r="H80" s="73">
        <f t="shared" si="2"/>
        <v>2</v>
      </c>
      <c r="I80" s="73">
        <f t="shared" si="3"/>
        <v>2</v>
      </c>
      <c r="J80" s="177">
        <f t="shared" si="4"/>
        <v>1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148" t="s">
        <v>206</v>
      </c>
      <c r="C81" s="149">
        <v>24110417</v>
      </c>
      <c r="D81" s="54" t="s">
        <v>332</v>
      </c>
      <c r="E81" s="163">
        <v>10</v>
      </c>
      <c r="F81" s="73">
        <f t="shared" si="0"/>
        <v>2</v>
      </c>
      <c r="G81" s="73">
        <f t="shared" si="1"/>
        <v>2</v>
      </c>
      <c r="H81" s="73">
        <f t="shared" si="2"/>
        <v>2</v>
      </c>
      <c r="I81" s="73">
        <f t="shared" si="3"/>
        <v>2</v>
      </c>
      <c r="J81" s="177">
        <f t="shared" si="4"/>
        <v>2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148" t="s">
        <v>207</v>
      </c>
      <c r="C82" s="149">
        <v>24110982</v>
      </c>
      <c r="D82" s="54" t="s">
        <v>332</v>
      </c>
      <c r="E82" s="163">
        <v>10</v>
      </c>
      <c r="F82" s="73">
        <f t="shared" si="0"/>
        <v>2</v>
      </c>
      <c r="G82" s="73">
        <f t="shared" si="1"/>
        <v>2</v>
      </c>
      <c r="H82" s="73">
        <f t="shared" si="2"/>
        <v>2</v>
      </c>
      <c r="I82" s="73">
        <f t="shared" si="3"/>
        <v>2</v>
      </c>
      <c r="J82" s="177">
        <f t="shared" si="4"/>
        <v>2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148" t="s">
        <v>208</v>
      </c>
      <c r="C83" s="149">
        <v>24110808</v>
      </c>
      <c r="D83" s="54" t="s">
        <v>332</v>
      </c>
      <c r="E83" s="163">
        <v>10</v>
      </c>
      <c r="F83" s="73">
        <f t="shared" si="0"/>
        <v>2</v>
      </c>
      <c r="G83" s="73">
        <f t="shared" si="1"/>
        <v>2</v>
      </c>
      <c r="H83" s="73">
        <f t="shared" si="2"/>
        <v>2</v>
      </c>
      <c r="I83" s="73">
        <f t="shared" si="3"/>
        <v>2</v>
      </c>
      <c r="J83" s="177">
        <f t="shared" si="4"/>
        <v>2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148" t="s">
        <v>209</v>
      </c>
      <c r="C84" s="149">
        <v>24111196</v>
      </c>
      <c r="D84" s="54" t="s">
        <v>332</v>
      </c>
      <c r="E84" s="163">
        <v>10</v>
      </c>
      <c r="F84" s="73">
        <f t="shared" si="0"/>
        <v>2</v>
      </c>
      <c r="G84" s="73">
        <f t="shared" si="1"/>
        <v>2</v>
      </c>
      <c r="H84" s="73">
        <f t="shared" si="2"/>
        <v>2</v>
      </c>
      <c r="I84" s="73">
        <f t="shared" si="3"/>
        <v>2</v>
      </c>
      <c r="J84" s="177">
        <f t="shared" si="4"/>
        <v>2</v>
      </c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148" t="s">
        <v>210</v>
      </c>
      <c r="C85" s="149">
        <v>24110575</v>
      </c>
      <c r="D85" s="54" t="s">
        <v>332</v>
      </c>
      <c r="E85" s="163">
        <v>10</v>
      </c>
      <c r="F85" s="73">
        <f t="shared" si="0"/>
        <v>2</v>
      </c>
      <c r="G85" s="73">
        <f t="shared" si="1"/>
        <v>2</v>
      </c>
      <c r="H85" s="73">
        <f t="shared" si="2"/>
        <v>2</v>
      </c>
      <c r="I85" s="73">
        <f t="shared" si="3"/>
        <v>2</v>
      </c>
      <c r="J85" s="177">
        <f t="shared" si="4"/>
        <v>2</v>
      </c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148" t="s">
        <v>211</v>
      </c>
      <c r="C86" s="149">
        <v>24110259</v>
      </c>
      <c r="D86" s="54" t="s">
        <v>332</v>
      </c>
      <c r="E86" s="163">
        <v>10</v>
      </c>
      <c r="F86" s="73">
        <f t="shared" si="0"/>
        <v>2</v>
      </c>
      <c r="G86" s="73">
        <f t="shared" si="1"/>
        <v>2</v>
      </c>
      <c r="H86" s="73">
        <f t="shared" si="2"/>
        <v>2</v>
      </c>
      <c r="I86" s="73">
        <f t="shared" si="3"/>
        <v>2</v>
      </c>
      <c r="J86" s="177">
        <f t="shared" si="4"/>
        <v>2</v>
      </c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148" t="s">
        <v>212</v>
      </c>
      <c r="C87" s="149">
        <v>24110618</v>
      </c>
      <c r="D87" s="54" t="s">
        <v>332</v>
      </c>
      <c r="E87" s="163">
        <v>10</v>
      </c>
      <c r="F87" s="73">
        <f t="shared" si="0"/>
        <v>2</v>
      </c>
      <c r="G87" s="73">
        <f t="shared" si="1"/>
        <v>2</v>
      </c>
      <c r="H87" s="73">
        <f t="shared" si="2"/>
        <v>2</v>
      </c>
      <c r="I87" s="73">
        <f t="shared" si="3"/>
        <v>2</v>
      </c>
      <c r="J87" s="177">
        <f t="shared" si="4"/>
        <v>2</v>
      </c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148" t="s">
        <v>213</v>
      </c>
      <c r="C88" s="149">
        <v>25120038</v>
      </c>
      <c r="D88" s="54" t="s">
        <v>332</v>
      </c>
      <c r="E88" s="163">
        <v>10</v>
      </c>
      <c r="F88" s="73">
        <f t="shared" si="0"/>
        <v>2</v>
      </c>
      <c r="G88" s="73">
        <f t="shared" si="1"/>
        <v>2</v>
      </c>
      <c r="H88" s="73">
        <f t="shared" si="2"/>
        <v>2</v>
      </c>
      <c r="I88" s="73">
        <f t="shared" si="3"/>
        <v>2</v>
      </c>
      <c r="J88" s="177">
        <f t="shared" si="4"/>
        <v>2</v>
      </c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148" t="s">
        <v>214</v>
      </c>
      <c r="C89" s="149">
        <v>25120039</v>
      </c>
      <c r="D89" s="54" t="s">
        <v>332</v>
      </c>
      <c r="E89" s="163">
        <v>9</v>
      </c>
      <c r="F89" s="73">
        <f t="shared" si="0"/>
        <v>2</v>
      </c>
      <c r="G89" s="73">
        <f t="shared" si="1"/>
        <v>2</v>
      </c>
      <c r="H89" s="73">
        <f t="shared" si="2"/>
        <v>2</v>
      </c>
      <c r="I89" s="73">
        <f t="shared" si="3"/>
        <v>2</v>
      </c>
      <c r="J89" s="177">
        <f t="shared" si="4"/>
        <v>1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148" t="s">
        <v>215</v>
      </c>
      <c r="C90" s="149">
        <v>25120040</v>
      </c>
      <c r="D90" s="54" t="s">
        <v>332</v>
      </c>
      <c r="E90" s="164">
        <v>10</v>
      </c>
      <c r="F90" s="73">
        <f t="shared" si="0"/>
        <v>2</v>
      </c>
      <c r="G90" s="73">
        <f t="shared" si="1"/>
        <v>2</v>
      </c>
      <c r="H90" s="73">
        <f t="shared" si="2"/>
        <v>2</v>
      </c>
      <c r="I90" s="73">
        <f t="shared" si="3"/>
        <v>2</v>
      </c>
      <c r="J90" s="73">
        <f t="shared" si="4"/>
        <v>2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148" t="s">
        <v>216</v>
      </c>
      <c r="C91" s="149">
        <v>25120041</v>
      </c>
      <c r="D91" s="54" t="s">
        <v>332</v>
      </c>
      <c r="E91" s="164">
        <v>10</v>
      </c>
      <c r="F91" s="73">
        <f t="shared" si="0"/>
        <v>2</v>
      </c>
      <c r="G91" s="73">
        <f t="shared" si="1"/>
        <v>2</v>
      </c>
      <c r="H91" s="73">
        <f t="shared" si="2"/>
        <v>2</v>
      </c>
      <c r="I91" s="73">
        <f t="shared" si="3"/>
        <v>2</v>
      </c>
      <c r="J91" s="73">
        <f t="shared" si="4"/>
        <v>2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148" t="s">
        <v>217</v>
      </c>
      <c r="C92" s="149">
        <v>25120042</v>
      </c>
      <c r="D92" s="54" t="s">
        <v>332</v>
      </c>
      <c r="E92" s="164">
        <v>10</v>
      </c>
      <c r="F92" s="73">
        <f t="shared" si="0"/>
        <v>2</v>
      </c>
      <c r="G92" s="73">
        <f t="shared" si="1"/>
        <v>2</v>
      </c>
      <c r="H92" s="73">
        <f t="shared" si="2"/>
        <v>2</v>
      </c>
      <c r="I92" s="73">
        <f t="shared" si="3"/>
        <v>2</v>
      </c>
      <c r="J92" s="73">
        <f t="shared" si="4"/>
        <v>2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148" t="s">
        <v>218</v>
      </c>
      <c r="C93" s="149">
        <v>25120043</v>
      </c>
      <c r="D93" s="54" t="s">
        <v>332</v>
      </c>
      <c r="E93" s="164">
        <v>10</v>
      </c>
      <c r="F93" s="73">
        <f t="shared" si="0"/>
        <v>2</v>
      </c>
      <c r="G93" s="73">
        <f t="shared" si="1"/>
        <v>2</v>
      </c>
      <c r="H93" s="73">
        <f t="shared" si="2"/>
        <v>2</v>
      </c>
      <c r="I93" s="73">
        <f t="shared" si="3"/>
        <v>2</v>
      </c>
      <c r="J93" s="73">
        <f t="shared" si="4"/>
        <v>2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148" t="s">
        <v>154</v>
      </c>
      <c r="C94" s="149">
        <v>25120044</v>
      </c>
      <c r="D94" s="54" t="s">
        <v>332</v>
      </c>
      <c r="E94" s="164">
        <v>9</v>
      </c>
      <c r="F94" s="73">
        <f t="shared" si="0"/>
        <v>2</v>
      </c>
      <c r="G94" s="73">
        <f t="shared" si="1"/>
        <v>2</v>
      </c>
      <c r="H94" s="73">
        <f t="shared" si="2"/>
        <v>2</v>
      </c>
      <c r="I94" s="73">
        <f t="shared" si="3"/>
        <v>2</v>
      </c>
      <c r="J94" s="73">
        <f t="shared" si="4"/>
        <v>1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52" t="s">
        <v>108</v>
      </c>
      <c r="C95" s="53">
        <v>24120036</v>
      </c>
      <c r="D95" s="54" t="s">
        <v>332</v>
      </c>
      <c r="E95" s="164">
        <v>9</v>
      </c>
      <c r="F95" s="73">
        <f t="shared" si="0"/>
        <v>2</v>
      </c>
      <c r="G95" s="73">
        <f t="shared" si="1"/>
        <v>2</v>
      </c>
      <c r="H95" s="73">
        <f t="shared" si="2"/>
        <v>2</v>
      </c>
      <c r="I95" s="73">
        <f t="shared" si="3"/>
        <v>2</v>
      </c>
      <c r="J95" s="73">
        <f t="shared" si="4"/>
        <v>1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2">
        <v>87</v>
      </c>
      <c r="B96" s="52"/>
      <c r="C96" s="53"/>
      <c r="D96" s="109"/>
      <c r="E96" s="164"/>
      <c r="F96" s="73"/>
      <c r="G96" s="73"/>
      <c r="H96" s="73"/>
      <c r="I96" s="73"/>
      <c r="J96" s="73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2">
        <v>88</v>
      </c>
      <c r="B97" s="156"/>
      <c r="C97" s="157"/>
      <c r="D97" s="109"/>
      <c r="E97" s="164"/>
      <c r="F97" s="73"/>
      <c r="G97" s="73"/>
      <c r="H97" s="73"/>
      <c r="I97" s="73"/>
      <c r="J97" s="73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2">
        <v>89</v>
      </c>
      <c r="B98" s="156"/>
      <c r="C98" s="157"/>
      <c r="D98" s="109"/>
      <c r="E98" s="164"/>
      <c r="F98" s="73"/>
      <c r="G98" s="73"/>
      <c r="H98" s="73"/>
      <c r="I98" s="73"/>
      <c r="J98" s="73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8" customHeight="1">
      <c r="A99" s="122">
        <v>90</v>
      </c>
      <c r="B99" s="158"/>
      <c r="C99" s="122"/>
      <c r="D99" s="109"/>
      <c r="E99" s="164"/>
      <c r="F99" s="73"/>
      <c r="G99" s="73"/>
      <c r="H99" s="73"/>
      <c r="I99" s="73"/>
      <c r="J99" s="73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8" customHeight="1">
      <c r="A100" s="124"/>
      <c r="B100" s="165"/>
      <c r="C100" s="166"/>
      <c r="D100" s="166"/>
      <c r="E100" s="167"/>
      <c r="F100" s="129">
        <f t="shared" ref="F100:J100" si="5">COUNTIF(F10:F99,"&gt;=1")</f>
        <v>85</v>
      </c>
      <c r="G100" s="129">
        <f t="shared" si="5"/>
        <v>85</v>
      </c>
      <c r="H100" s="129">
        <f t="shared" si="5"/>
        <v>85</v>
      </c>
      <c r="I100" s="129">
        <f t="shared" si="5"/>
        <v>85</v>
      </c>
      <c r="J100" s="129">
        <f t="shared" si="5"/>
        <v>85</v>
      </c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8" customHeight="1">
      <c r="A101" s="124"/>
      <c r="B101" s="118" t="s">
        <v>114</v>
      </c>
      <c r="C101" s="166"/>
      <c r="D101" s="166"/>
      <c r="E101" s="167"/>
      <c r="F101" s="129">
        <f t="shared" ref="F101:J101" si="6">(F100/COUNT(F$9:F$95))*100</f>
        <v>97.701149425287355</v>
      </c>
      <c r="G101" s="129">
        <f t="shared" si="6"/>
        <v>97.701149425287355</v>
      </c>
      <c r="H101" s="129">
        <f t="shared" si="6"/>
        <v>97.701149425287355</v>
      </c>
      <c r="I101" s="129">
        <f t="shared" si="6"/>
        <v>97.701149425287355</v>
      </c>
      <c r="J101" s="129">
        <f t="shared" si="6"/>
        <v>97.701149425287355</v>
      </c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8" customHeight="1">
      <c r="A102" s="124"/>
      <c r="B102" s="165" t="s">
        <v>115</v>
      </c>
      <c r="C102" s="166"/>
      <c r="D102" s="166"/>
      <c r="E102" s="167"/>
      <c r="F102" s="129">
        <v>3</v>
      </c>
      <c r="G102" s="129">
        <v>3</v>
      </c>
      <c r="H102" s="129">
        <v>3</v>
      </c>
      <c r="I102" s="129">
        <v>3</v>
      </c>
      <c r="J102" s="129">
        <v>3</v>
      </c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9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9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9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9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9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9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9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9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9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9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9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9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9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9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9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9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9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9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9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9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9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9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9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9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9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9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9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9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9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9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9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9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9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9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9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9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9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9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9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9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9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9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9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9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9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9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9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9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9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9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9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9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9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9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9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9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9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9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9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9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9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9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9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9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9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9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9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9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9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9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9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9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9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9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9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9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9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9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9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9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9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9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9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9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9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9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9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9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9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9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9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9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9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9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9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9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9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9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9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9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9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9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9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9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9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9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9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9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9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9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9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9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9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9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9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9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9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9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9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9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9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9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9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9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9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9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9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9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9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9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9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9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9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9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9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9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9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9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9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9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9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9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9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9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9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9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9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9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9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9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9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9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9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9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9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9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9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9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9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9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9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9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9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9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9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9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9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9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9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9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9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9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9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9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9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9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9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9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9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9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9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9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9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9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9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9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9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9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9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9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9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9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9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9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9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9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9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9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9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9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9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9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9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9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9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9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9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9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9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9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9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9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9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9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9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9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9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9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9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9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9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9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9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9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9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9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9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9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9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9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9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9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9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9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9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9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9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9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9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9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9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9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9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9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9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9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9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9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9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9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9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9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9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9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9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9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9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9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9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9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9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9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9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9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9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9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9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9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9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9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9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9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9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9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9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9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9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9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9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9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9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9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9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9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9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9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9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9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9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9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9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9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9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9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9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9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9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9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9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9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9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9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9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9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9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9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9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9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9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9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9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9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9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9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9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9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9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9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9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9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9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9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9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9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9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9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9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9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9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9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9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9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9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9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9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9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9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9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9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9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9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9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9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9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9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9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9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9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9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9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9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9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9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9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9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9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9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9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9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9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9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9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9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9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9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9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9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9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9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9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9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9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9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9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9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9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9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9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9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9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9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9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9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9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9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9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9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9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9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9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9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9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9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9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9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9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9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9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9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9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9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9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9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9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9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9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9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9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9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9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9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9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9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9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9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9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9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9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9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9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9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9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9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9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9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9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9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9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9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9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9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9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9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9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9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9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9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9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9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9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9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9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9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9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9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9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9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9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9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9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9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9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9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9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9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9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9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9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9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9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9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9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9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9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9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9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9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9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9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9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9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9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9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9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9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9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9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9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9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9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9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9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9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9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9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9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9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9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9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9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9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9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9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9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9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9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9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9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9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9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9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9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9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9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9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9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9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9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9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9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9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9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9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9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9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9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9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9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9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9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9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9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9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9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9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9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9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9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9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9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9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9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9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9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9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9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9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9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9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9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9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9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9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9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9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9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9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9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9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9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9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9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9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9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9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9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9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9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9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9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9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9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9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9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9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9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9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9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9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9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9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9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9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9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9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9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9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9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9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9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9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9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9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9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9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9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9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9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9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9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9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9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9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9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9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9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9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9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9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9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9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9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9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9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9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9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9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9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9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9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9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9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9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9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9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9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9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9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9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9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9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9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9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9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9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9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9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9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9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9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9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9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9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9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9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9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9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9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9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9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9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9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9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9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9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9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9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9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9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9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9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9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9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9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9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9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9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9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9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9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9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9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9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9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9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9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9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9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9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9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9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9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9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9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9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9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9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9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9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9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9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9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9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9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9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9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9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9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9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9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9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9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9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9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9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9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9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9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9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9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9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9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9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9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9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9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9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9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9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9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9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9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9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9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9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9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9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9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9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9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9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9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9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9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9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9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9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9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9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9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9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9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9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9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9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9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9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9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9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9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9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9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9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9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9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9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9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9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9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9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9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9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9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9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9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9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9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9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9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9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9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9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9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9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9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9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9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9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9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9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9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9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9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9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9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9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9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9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9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9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9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9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9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9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9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9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9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9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9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9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9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9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9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9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9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9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9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9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9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9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9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9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9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9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9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9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9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9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9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9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9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9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9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9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9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9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9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9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9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9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9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9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9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9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9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9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9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9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9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9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9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9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9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9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9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9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9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9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9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9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9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9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9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9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9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9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9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9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9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9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9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9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9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9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9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9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9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9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9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9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9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9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9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9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9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9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9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9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9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9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9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9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9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9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9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9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9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9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9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9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9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9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9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9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9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9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9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9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9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9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9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9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9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9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9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9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9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9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0.15972222222222199" right="0.120138888888889" top="0.32986111111111099" bottom="0.3" header="0" footer="0"/>
  <pageSetup paperSize="9"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1000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7.44140625" customWidth="1"/>
    <col min="5" max="5" width="12.77734375" customWidth="1"/>
    <col min="6" max="6" width="8.44140625" customWidth="1"/>
    <col min="7" max="9" width="9.109375" customWidth="1"/>
    <col min="10" max="10" width="11.6640625" customWidth="1"/>
    <col min="11" max="26" width="7.6640625" customWidth="1"/>
  </cols>
  <sheetData>
    <row r="1" spans="1:26" ht="9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9.75" customHeight="1">
      <c r="A2" s="221" t="s">
        <v>0</v>
      </c>
      <c r="B2" s="196"/>
      <c r="C2" s="88"/>
      <c r="D2" s="88"/>
      <c r="E2" s="130" t="s">
        <v>1</v>
      </c>
      <c r="F2" s="220" t="s">
        <v>2</v>
      </c>
      <c r="G2" s="195"/>
      <c r="H2" s="195"/>
      <c r="I2" s="127"/>
      <c r="J2" s="127"/>
      <c r="K2" s="127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9.75" customHeight="1">
      <c r="A3" s="221" t="s">
        <v>3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9.75" customHeight="1">
      <c r="A4" s="221" t="s">
        <v>321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9.75" customHeight="1">
      <c r="A5" s="221" t="s">
        <v>316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9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322</v>
      </c>
      <c r="G7" s="195"/>
      <c r="H7" s="195"/>
      <c r="I7" s="195"/>
      <c r="J7" s="196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9.75" customHeight="1">
      <c r="A9" s="200"/>
      <c r="B9" s="200"/>
      <c r="C9" s="200"/>
      <c r="D9" s="200"/>
      <c r="E9" s="199"/>
      <c r="F9" s="99">
        <v>1</v>
      </c>
      <c r="G9" s="99">
        <v>1</v>
      </c>
      <c r="H9" s="99">
        <v>1</v>
      </c>
      <c r="I9" s="99">
        <v>1</v>
      </c>
      <c r="J9" s="99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9.75" customHeight="1">
      <c r="A10" s="122">
        <v>1</v>
      </c>
      <c r="B10" s="148" t="s">
        <v>134</v>
      </c>
      <c r="C10" s="149">
        <v>24110340</v>
      </c>
      <c r="D10" s="54" t="s">
        <v>332</v>
      </c>
      <c r="E10" s="176">
        <v>5</v>
      </c>
      <c r="F10" s="132">
        <f>IF(E10&gt;=1, 1, 0)</f>
        <v>1</v>
      </c>
      <c r="G10" s="132">
        <f>IF(E10&gt;=2, 1, 0)</f>
        <v>1</v>
      </c>
      <c r="H10" s="132">
        <f t="shared" ref="H10:H35" si="0">IF(E10&gt;=3, 1, 0)</f>
        <v>1</v>
      </c>
      <c r="I10" s="132">
        <f>IF(E10&gt;=4, 1, 0)</f>
        <v>1</v>
      </c>
      <c r="J10" s="132">
        <f>IF(E10=5, 1, 0)</f>
        <v>1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9.75" customHeight="1">
      <c r="A11" s="122">
        <v>2</v>
      </c>
      <c r="B11" s="148" t="s">
        <v>136</v>
      </c>
      <c r="C11" s="149">
        <v>24110341</v>
      </c>
      <c r="D11" s="54" t="s">
        <v>332</v>
      </c>
      <c r="E11" s="176">
        <v>2</v>
      </c>
      <c r="F11" s="132">
        <v>0</v>
      </c>
      <c r="G11" s="132">
        <v>0</v>
      </c>
      <c r="H11" s="132">
        <f t="shared" si="0"/>
        <v>0</v>
      </c>
      <c r="I11" s="132">
        <v>1</v>
      </c>
      <c r="J11" s="132">
        <v>1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9.75" customHeight="1">
      <c r="A12" s="122">
        <v>3</v>
      </c>
      <c r="B12" s="148" t="s">
        <v>137</v>
      </c>
      <c r="C12" s="149">
        <v>24110342</v>
      </c>
      <c r="D12" s="54" t="s">
        <v>332</v>
      </c>
      <c r="E12" s="176">
        <v>5</v>
      </c>
      <c r="F12" s="132">
        <v>1</v>
      </c>
      <c r="G12" s="132">
        <f t="shared" ref="G12:G43" si="1">IF(E12&gt;=2, 1, 0)</f>
        <v>1</v>
      </c>
      <c r="H12" s="132">
        <f t="shared" si="0"/>
        <v>1</v>
      </c>
      <c r="I12" s="132">
        <f t="shared" ref="I12:I35" si="2">IF(E12&gt;=4, 1, 0)</f>
        <v>1</v>
      </c>
      <c r="J12" s="132">
        <f t="shared" ref="J12:J17" si="3">IF(E12=5, 1, 0)</f>
        <v>1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9.75" customHeight="1">
      <c r="A13" s="122">
        <v>4</v>
      </c>
      <c r="B13" s="148" t="s">
        <v>138</v>
      </c>
      <c r="C13" s="149">
        <v>24110343</v>
      </c>
      <c r="D13" s="54" t="s">
        <v>332</v>
      </c>
      <c r="E13" s="176">
        <v>3</v>
      </c>
      <c r="F13" s="132">
        <v>1</v>
      </c>
      <c r="G13" s="132">
        <f t="shared" si="1"/>
        <v>1</v>
      </c>
      <c r="H13" s="132">
        <f t="shared" si="0"/>
        <v>1</v>
      </c>
      <c r="I13" s="132">
        <f t="shared" si="2"/>
        <v>0</v>
      </c>
      <c r="J13" s="132">
        <f t="shared" si="3"/>
        <v>0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9.75" customHeight="1">
      <c r="A14" s="122">
        <v>5</v>
      </c>
      <c r="B14" s="148" t="s">
        <v>139</v>
      </c>
      <c r="C14" s="149">
        <v>24110344</v>
      </c>
      <c r="D14" s="54" t="s">
        <v>332</v>
      </c>
      <c r="E14" s="176">
        <v>5</v>
      </c>
      <c r="F14" s="132">
        <v>1</v>
      </c>
      <c r="G14" s="132">
        <f t="shared" si="1"/>
        <v>1</v>
      </c>
      <c r="H14" s="132">
        <f t="shared" si="0"/>
        <v>1</v>
      </c>
      <c r="I14" s="132">
        <f t="shared" si="2"/>
        <v>1</v>
      </c>
      <c r="J14" s="132">
        <f t="shared" si="3"/>
        <v>1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9.75" customHeight="1">
      <c r="A15" s="122">
        <v>6</v>
      </c>
      <c r="B15" s="148" t="s">
        <v>140</v>
      </c>
      <c r="C15" s="149">
        <v>24110346</v>
      </c>
      <c r="D15" s="54" t="s">
        <v>332</v>
      </c>
      <c r="E15" s="176">
        <v>5</v>
      </c>
      <c r="F15" s="132">
        <v>1</v>
      </c>
      <c r="G15" s="132">
        <f t="shared" si="1"/>
        <v>1</v>
      </c>
      <c r="H15" s="132">
        <f t="shared" si="0"/>
        <v>1</v>
      </c>
      <c r="I15" s="132">
        <f t="shared" si="2"/>
        <v>1</v>
      </c>
      <c r="J15" s="132">
        <f t="shared" si="3"/>
        <v>1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9.75" customHeight="1">
      <c r="A16" s="122">
        <v>7</v>
      </c>
      <c r="B16" s="148" t="s">
        <v>141</v>
      </c>
      <c r="C16" s="149">
        <v>24110347</v>
      </c>
      <c r="D16" s="54" t="s">
        <v>332</v>
      </c>
      <c r="E16" s="176">
        <v>5</v>
      </c>
      <c r="F16" s="132">
        <v>1</v>
      </c>
      <c r="G16" s="132">
        <f t="shared" si="1"/>
        <v>1</v>
      </c>
      <c r="H16" s="132">
        <f t="shared" si="0"/>
        <v>1</v>
      </c>
      <c r="I16" s="132">
        <f t="shared" si="2"/>
        <v>1</v>
      </c>
      <c r="J16" s="132">
        <f t="shared" si="3"/>
        <v>1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9.75" customHeight="1">
      <c r="A17" s="122">
        <v>8</v>
      </c>
      <c r="B17" s="148" t="s">
        <v>142</v>
      </c>
      <c r="C17" s="149">
        <v>24110348</v>
      </c>
      <c r="D17" s="54" t="s">
        <v>332</v>
      </c>
      <c r="E17" s="176">
        <v>3</v>
      </c>
      <c r="F17" s="132">
        <v>1</v>
      </c>
      <c r="G17" s="132">
        <f t="shared" si="1"/>
        <v>1</v>
      </c>
      <c r="H17" s="132">
        <f t="shared" si="0"/>
        <v>1</v>
      </c>
      <c r="I17" s="132">
        <f t="shared" si="2"/>
        <v>0</v>
      </c>
      <c r="J17" s="132">
        <f t="shared" si="3"/>
        <v>0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9.75" customHeight="1">
      <c r="A18" s="122">
        <v>9</v>
      </c>
      <c r="B18" s="148" t="s">
        <v>143</v>
      </c>
      <c r="C18" s="149">
        <v>24110350</v>
      </c>
      <c r="D18" s="54" t="s">
        <v>332</v>
      </c>
      <c r="E18" s="176">
        <v>1</v>
      </c>
      <c r="F18" s="132">
        <v>0</v>
      </c>
      <c r="G18" s="132">
        <f t="shared" si="1"/>
        <v>0</v>
      </c>
      <c r="H18" s="132">
        <f t="shared" si="0"/>
        <v>0</v>
      </c>
      <c r="I18" s="132">
        <f t="shared" si="2"/>
        <v>0</v>
      </c>
      <c r="J18" s="132">
        <v>1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9.75" customHeight="1">
      <c r="A19" s="122">
        <v>10</v>
      </c>
      <c r="B19" s="148" t="s">
        <v>144</v>
      </c>
      <c r="C19" s="149">
        <v>24110351</v>
      </c>
      <c r="D19" s="54" t="s">
        <v>332</v>
      </c>
      <c r="E19" s="176">
        <v>4</v>
      </c>
      <c r="F19" s="132">
        <v>1</v>
      </c>
      <c r="G19" s="132">
        <f t="shared" si="1"/>
        <v>1</v>
      </c>
      <c r="H19" s="132">
        <f t="shared" si="0"/>
        <v>1</v>
      </c>
      <c r="I19" s="132">
        <f t="shared" si="2"/>
        <v>1</v>
      </c>
      <c r="J19" s="132">
        <f t="shared" ref="J19:J37" si="4">IF(E19=5, 1, 0)</f>
        <v>0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9.75" customHeight="1">
      <c r="A20" s="122">
        <v>11</v>
      </c>
      <c r="B20" s="148" t="s">
        <v>145</v>
      </c>
      <c r="C20" s="149">
        <v>24110352</v>
      </c>
      <c r="D20" s="54" t="s">
        <v>332</v>
      </c>
      <c r="E20" s="176">
        <v>5</v>
      </c>
      <c r="F20" s="132">
        <v>1</v>
      </c>
      <c r="G20" s="132">
        <f t="shared" si="1"/>
        <v>1</v>
      </c>
      <c r="H20" s="132">
        <f t="shared" si="0"/>
        <v>1</v>
      </c>
      <c r="I20" s="132">
        <f t="shared" si="2"/>
        <v>1</v>
      </c>
      <c r="J20" s="132">
        <f t="shared" si="4"/>
        <v>1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9.75" customHeight="1">
      <c r="A21" s="122">
        <v>12</v>
      </c>
      <c r="B21" s="148" t="s">
        <v>146</v>
      </c>
      <c r="C21" s="149">
        <v>24110353</v>
      </c>
      <c r="D21" s="54" t="s">
        <v>332</v>
      </c>
      <c r="E21" s="176">
        <v>5</v>
      </c>
      <c r="F21" s="132">
        <v>1</v>
      </c>
      <c r="G21" s="132">
        <f t="shared" si="1"/>
        <v>1</v>
      </c>
      <c r="H21" s="132">
        <f t="shared" si="0"/>
        <v>1</v>
      </c>
      <c r="I21" s="132">
        <f t="shared" si="2"/>
        <v>1</v>
      </c>
      <c r="J21" s="132">
        <f t="shared" si="4"/>
        <v>1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9.75" customHeight="1">
      <c r="A22" s="122">
        <v>13</v>
      </c>
      <c r="B22" s="148" t="s">
        <v>147</v>
      </c>
      <c r="C22" s="149">
        <v>24110354</v>
      </c>
      <c r="D22" s="54" t="s">
        <v>332</v>
      </c>
      <c r="E22" s="176">
        <v>5</v>
      </c>
      <c r="F22" s="132">
        <v>1</v>
      </c>
      <c r="G22" s="132">
        <f t="shared" si="1"/>
        <v>1</v>
      </c>
      <c r="H22" s="132">
        <f t="shared" si="0"/>
        <v>1</v>
      </c>
      <c r="I22" s="132">
        <f t="shared" si="2"/>
        <v>1</v>
      </c>
      <c r="J22" s="132">
        <f t="shared" si="4"/>
        <v>1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9.75" customHeight="1">
      <c r="A23" s="122">
        <v>14</v>
      </c>
      <c r="B23" s="148" t="s">
        <v>148</v>
      </c>
      <c r="C23" s="149">
        <v>24110356</v>
      </c>
      <c r="D23" s="54" t="s">
        <v>332</v>
      </c>
      <c r="E23" s="176">
        <v>5</v>
      </c>
      <c r="F23" s="132">
        <v>1</v>
      </c>
      <c r="G23" s="132">
        <f t="shared" si="1"/>
        <v>1</v>
      </c>
      <c r="H23" s="132">
        <f t="shared" si="0"/>
        <v>1</v>
      </c>
      <c r="I23" s="132">
        <f t="shared" si="2"/>
        <v>1</v>
      </c>
      <c r="J23" s="132">
        <f t="shared" si="4"/>
        <v>1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9.75" customHeight="1">
      <c r="A24" s="122">
        <v>15</v>
      </c>
      <c r="B24" s="148" t="s">
        <v>149</v>
      </c>
      <c r="C24" s="149">
        <v>24110357</v>
      </c>
      <c r="D24" s="54" t="s">
        <v>332</v>
      </c>
      <c r="E24" s="176">
        <v>5</v>
      </c>
      <c r="F24" s="132">
        <v>1</v>
      </c>
      <c r="G24" s="132">
        <f t="shared" si="1"/>
        <v>1</v>
      </c>
      <c r="H24" s="132">
        <f t="shared" si="0"/>
        <v>1</v>
      </c>
      <c r="I24" s="132">
        <f t="shared" si="2"/>
        <v>1</v>
      </c>
      <c r="J24" s="132">
        <f t="shared" si="4"/>
        <v>1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9.75" customHeight="1">
      <c r="A25" s="122">
        <v>16</v>
      </c>
      <c r="B25" s="148" t="s">
        <v>150</v>
      </c>
      <c r="C25" s="149">
        <v>24110358</v>
      </c>
      <c r="D25" s="54" t="s">
        <v>332</v>
      </c>
      <c r="E25" s="176">
        <v>5</v>
      </c>
      <c r="F25" s="132">
        <v>1</v>
      </c>
      <c r="G25" s="132">
        <f t="shared" si="1"/>
        <v>1</v>
      </c>
      <c r="H25" s="132">
        <f t="shared" si="0"/>
        <v>1</v>
      </c>
      <c r="I25" s="132">
        <f t="shared" si="2"/>
        <v>1</v>
      </c>
      <c r="J25" s="132">
        <f t="shared" si="4"/>
        <v>1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9.75" customHeight="1">
      <c r="A26" s="122">
        <v>17</v>
      </c>
      <c r="B26" s="148" t="s">
        <v>151</v>
      </c>
      <c r="C26" s="149">
        <v>24110359</v>
      </c>
      <c r="D26" s="54" t="s">
        <v>332</v>
      </c>
      <c r="E26" s="176">
        <v>4</v>
      </c>
      <c r="F26" s="132">
        <v>1</v>
      </c>
      <c r="G26" s="132">
        <f t="shared" si="1"/>
        <v>1</v>
      </c>
      <c r="H26" s="132">
        <f t="shared" si="0"/>
        <v>1</v>
      </c>
      <c r="I26" s="132">
        <f t="shared" si="2"/>
        <v>1</v>
      </c>
      <c r="J26" s="132">
        <f t="shared" si="4"/>
        <v>0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9.75" customHeight="1">
      <c r="A27" s="122">
        <v>18</v>
      </c>
      <c r="B27" s="148" t="s">
        <v>152</v>
      </c>
      <c r="C27" s="149">
        <v>24110360</v>
      </c>
      <c r="D27" s="54" t="s">
        <v>332</v>
      </c>
      <c r="E27" s="176">
        <v>3</v>
      </c>
      <c r="F27" s="132">
        <v>1</v>
      </c>
      <c r="G27" s="132">
        <f t="shared" si="1"/>
        <v>1</v>
      </c>
      <c r="H27" s="132">
        <f t="shared" si="0"/>
        <v>1</v>
      </c>
      <c r="I27" s="132">
        <f t="shared" si="2"/>
        <v>0</v>
      </c>
      <c r="J27" s="132">
        <f t="shared" si="4"/>
        <v>0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9.75" customHeight="1">
      <c r="A28" s="122">
        <v>19</v>
      </c>
      <c r="B28" s="148" t="s">
        <v>153</v>
      </c>
      <c r="C28" s="149">
        <v>24110361</v>
      </c>
      <c r="D28" s="54" t="s">
        <v>332</v>
      </c>
      <c r="E28" s="176">
        <v>3</v>
      </c>
      <c r="F28" s="132">
        <v>1</v>
      </c>
      <c r="G28" s="132">
        <f t="shared" si="1"/>
        <v>1</v>
      </c>
      <c r="H28" s="132">
        <f t="shared" si="0"/>
        <v>1</v>
      </c>
      <c r="I28" s="132">
        <f t="shared" si="2"/>
        <v>0</v>
      </c>
      <c r="J28" s="132">
        <f t="shared" si="4"/>
        <v>0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9.75" customHeight="1">
      <c r="A29" s="122">
        <v>20</v>
      </c>
      <c r="B29" s="148" t="s">
        <v>154</v>
      </c>
      <c r="C29" s="149">
        <v>24110362</v>
      </c>
      <c r="D29" s="54" t="s">
        <v>332</v>
      </c>
      <c r="E29" s="176">
        <v>5</v>
      </c>
      <c r="F29" s="132">
        <v>1</v>
      </c>
      <c r="G29" s="132">
        <f t="shared" si="1"/>
        <v>1</v>
      </c>
      <c r="H29" s="132">
        <f t="shared" si="0"/>
        <v>1</v>
      </c>
      <c r="I29" s="132">
        <f t="shared" si="2"/>
        <v>1</v>
      </c>
      <c r="J29" s="132">
        <f t="shared" si="4"/>
        <v>1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9.75" customHeight="1">
      <c r="A30" s="122">
        <v>21</v>
      </c>
      <c r="B30" s="148" t="s">
        <v>155</v>
      </c>
      <c r="C30" s="149">
        <v>24110363</v>
      </c>
      <c r="D30" s="54" t="s">
        <v>332</v>
      </c>
      <c r="E30" s="176">
        <v>4</v>
      </c>
      <c r="F30" s="132">
        <v>1</v>
      </c>
      <c r="G30" s="132">
        <f t="shared" si="1"/>
        <v>1</v>
      </c>
      <c r="H30" s="132">
        <f t="shared" si="0"/>
        <v>1</v>
      </c>
      <c r="I30" s="132">
        <f t="shared" si="2"/>
        <v>1</v>
      </c>
      <c r="J30" s="132">
        <f t="shared" si="4"/>
        <v>0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9.75" customHeight="1">
      <c r="A31" s="122">
        <v>22</v>
      </c>
      <c r="B31" s="148" t="s">
        <v>156</v>
      </c>
      <c r="C31" s="149">
        <v>24110364</v>
      </c>
      <c r="D31" s="54" t="s">
        <v>332</v>
      </c>
      <c r="E31" s="176">
        <v>4</v>
      </c>
      <c r="F31" s="132">
        <v>1</v>
      </c>
      <c r="G31" s="132">
        <f t="shared" si="1"/>
        <v>1</v>
      </c>
      <c r="H31" s="132">
        <f t="shared" si="0"/>
        <v>1</v>
      </c>
      <c r="I31" s="132">
        <f t="shared" si="2"/>
        <v>1</v>
      </c>
      <c r="J31" s="132">
        <f t="shared" si="4"/>
        <v>0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9.75" customHeight="1">
      <c r="A32" s="122">
        <v>23</v>
      </c>
      <c r="B32" s="148" t="s">
        <v>157</v>
      </c>
      <c r="C32" s="149">
        <v>24110365</v>
      </c>
      <c r="D32" s="54" t="s">
        <v>332</v>
      </c>
      <c r="E32" s="176">
        <v>5</v>
      </c>
      <c r="F32" s="132">
        <v>1</v>
      </c>
      <c r="G32" s="132">
        <f t="shared" si="1"/>
        <v>1</v>
      </c>
      <c r="H32" s="132">
        <f t="shared" si="0"/>
        <v>1</v>
      </c>
      <c r="I32" s="132">
        <f t="shared" si="2"/>
        <v>1</v>
      </c>
      <c r="J32" s="132">
        <f t="shared" si="4"/>
        <v>1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9.75" customHeight="1">
      <c r="A33" s="122">
        <v>24</v>
      </c>
      <c r="B33" s="148" t="s">
        <v>158</v>
      </c>
      <c r="C33" s="149">
        <v>24110366</v>
      </c>
      <c r="D33" s="54" t="s">
        <v>332</v>
      </c>
      <c r="E33" s="176">
        <v>4</v>
      </c>
      <c r="F33" s="132">
        <v>1</v>
      </c>
      <c r="G33" s="132">
        <f t="shared" si="1"/>
        <v>1</v>
      </c>
      <c r="H33" s="132">
        <f t="shared" si="0"/>
        <v>1</v>
      </c>
      <c r="I33" s="132">
        <f t="shared" si="2"/>
        <v>1</v>
      </c>
      <c r="J33" s="132">
        <f t="shared" si="4"/>
        <v>0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9.75" customHeight="1">
      <c r="A34" s="122">
        <v>25</v>
      </c>
      <c r="B34" s="148" t="s">
        <v>159</v>
      </c>
      <c r="C34" s="149">
        <v>24110367</v>
      </c>
      <c r="D34" s="54" t="s">
        <v>332</v>
      </c>
      <c r="E34" s="176">
        <v>4</v>
      </c>
      <c r="F34" s="132">
        <v>1</v>
      </c>
      <c r="G34" s="132">
        <f t="shared" si="1"/>
        <v>1</v>
      </c>
      <c r="H34" s="132">
        <f t="shared" si="0"/>
        <v>1</v>
      </c>
      <c r="I34" s="132">
        <f t="shared" si="2"/>
        <v>1</v>
      </c>
      <c r="J34" s="132">
        <f t="shared" si="4"/>
        <v>0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9.75" customHeight="1">
      <c r="A35" s="122">
        <v>26</v>
      </c>
      <c r="B35" s="148" t="s">
        <v>160</v>
      </c>
      <c r="C35" s="149">
        <v>24110368</v>
      </c>
      <c r="D35" s="54" t="s">
        <v>332</v>
      </c>
      <c r="E35" s="176">
        <v>5</v>
      </c>
      <c r="F35" s="132">
        <v>1</v>
      </c>
      <c r="G35" s="132">
        <f t="shared" si="1"/>
        <v>1</v>
      </c>
      <c r="H35" s="132">
        <f t="shared" si="0"/>
        <v>1</v>
      </c>
      <c r="I35" s="132">
        <f t="shared" si="2"/>
        <v>1</v>
      </c>
      <c r="J35" s="132">
        <f t="shared" si="4"/>
        <v>1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9.75" customHeight="1">
      <c r="A36" s="122">
        <v>27</v>
      </c>
      <c r="B36" s="148" t="s">
        <v>161</v>
      </c>
      <c r="C36" s="149">
        <v>24110369</v>
      </c>
      <c r="D36" s="54" t="s">
        <v>332</v>
      </c>
      <c r="E36" s="176">
        <v>3</v>
      </c>
      <c r="F36" s="132">
        <v>1</v>
      </c>
      <c r="G36" s="132">
        <f t="shared" si="1"/>
        <v>1</v>
      </c>
      <c r="H36" s="132">
        <v>0</v>
      </c>
      <c r="I36" s="132">
        <v>1</v>
      </c>
      <c r="J36" s="132">
        <f t="shared" si="4"/>
        <v>0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9.75" customHeight="1">
      <c r="A37" s="122">
        <v>28</v>
      </c>
      <c r="B37" s="148" t="s">
        <v>162</v>
      </c>
      <c r="C37" s="149">
        <v>24110370</v>
      </c>
      <c r="D37" s="54" t="s">
        <v>332</v>
      </c>
      <c r="E37" s="176">
        <v>4</v>
      </c>
      <c r="F37" s="132">
        <v>1</v>
      </c>
      <c r="G37" s="132">
        <f t="shared" si="1"/>
        <v>1</v>
      </c>
      <c r="H37" s="132">
        <f>IF(E37&gt;=3, 1, 0)</f>
        <v>1</v>
      </c>
      <c r="I37" s="132">
        <f t="shared" ref="I37:I80" si="5">IF(E37&gt;=4, 1, 0)</f>
        <v>1</v>
      </c>
      <c r="J37" s="132">
        <f t="shared" si="4"/>
        <v>0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9.75" customHeight="1">
      <c r="A38" s="122">
        <v>29</v>
      </c>
      <c r="B38" s="148" t="s">
        <v>163</v>
      </c>
      <c r="C38" s="149">
        <v>24110371</v>
      </c>
      <c r="D38" s="54" t="s">
        <v>332</v>
      </c>
      <c r="E38" s="176">
        <v>3</v>
      </c>
      <c r="F38" s="132">
        <v>1</v>
      </c>
      <c r="G38" s="132">
        <f t="shared" si="1"/>
        <v>1</v>
      </c>
      <c r="H38" s="132">
        <v>0</v>
      </c>
      <c r="I38" s="132">
        <f t="shared" si="5"/>
        <v>0</v>
      </c>
      <c r="J38" s="132">
        <v>1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9.75" customHeight="1">
      <c r="A39" s="122">
        <v>30</v>
      </c>
      <c r="B39" s="148" t="s">
        <v>164</v>
      </c>
      <c r="C39" s="149">
        <v>24110372</v>
      </c>
      <c r="D39" s="54" t="s">
        <v>332</v>
      </c>
      <c r="E39" s="176">
        <v>3</v>
      </c>
      <c r="F39" s="132">
        <v>1</v>
      </c>
      <c r="G39" s="132">
        <f t="shared" si="1"/>
        <v>1</v>
      </c>
      <c r="H39" s="132">
        <f t="shared" ref="H39:H95" si="6">IF(E39&gt;=3, 1, 0)</f>
        <v>1</v>
      </c>
      <c r="I39" s="132">
        <f t="shared" si="5"/>
        <v>0</v>
      </c>
      <c r="J39" s="132">
        <f t="shared" ref="J39:J43" si="7">IF(E39=5, 1, 0)</f>
        <v>0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9.75" customHeight="1">
      <c r="A40" s="122">
        <v>31</v>
      </c>
      <c r="B40" s="148" t="s">
        <v>165</v>
      </c>
      <c r="C40" s="149">
        <v>24110373</v>
      </c>
      <c r="D40" s="54" t="s">
        <v>332</v>
      </c>
      <c r="E40" s="176">
        <v>1</v>
      </c>
      <c r="F40" s="132">
        <v>1</v>
      </c>
      <c r="G40" s="132">
        <f t="shared" si="1"/>
        <v>0</v>
      </c>
      <c r="H40" s="132">
        <f t="shared" si="6"/>
        <v>0</v>
      </c>
      <c r="I40" s="132">
        <f t="shared" si="5"/>
        <v>0</v>
      </c>
      <c r="J40" s="132">
        <f t="shared" si="7"/>
        <v>0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9.75" customHeight="1">
      <c r="A41" s="122">
        <v>32</v>
      </c>
      <c r="B41" s="148" t="s">
        <v>166</v>
      </c>
      <c r="C41" s="149">
        <v>24110374</v>
      </c>
      <c r="D41" s="54" t="s">
        <v>332</v>
      </c>
      <c r="E41" s="176">
        <v>5</v>
      </c>
      <c r="F41" s="132">
        <v>1</v>
      </c>
      <c r="G41" s="132">
        <f t="shared" si="1"/>
        <v>1</v>
      </c>
      <c r="H41" s="132">
        <f t="shared" si="6"/>
        <v>1</v>
      </c>
      <c r="I41" s="132">
        <f t="shared" si="5"/>
        <v>1</v>
      </c>
      <c r="J41" s="132">
        <f t="shared" si="7"/>
        <v>1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9.75" customHeight="1">
      <c r="A42" s="122">
        <v>33</v>
      </c>
      <c r="B42" s="148" t="s">
        <v>167</v>
      </c>
      <c r="C42" s="149">
        <v>24110375</v>
      </c>
      <c r="D42" s="54" t="s">
        <v>332</v>
      </c>
      <c r="E42" s="176">
        <v>4</v>
      </c>
      <c r="F42" s="132">
        <v>1</v>
      </c>
      <c r="G42" s="132">
        <f t="shared" si="1"/>
        <v>1</v>
      </c>
      <c r="H42" s="132">
        <f t="shared" si="6"/>
        <v>1</v>
      </c>
      <c r="I42" s="132">
        <f t="shared" si="5"/>
        <v>1</v>
      </c>
      <c r="J42" s="132">
        <f t="shared" si="7"/>
        <v>0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9.75" customHeight="1">
      <c r="A43" s="122">
        <v>34</v>
      </c>
      <c r="B43" s="148" t="s">
        <v>168</v>
      </c>
      <c r="C43" s="149">
        <v>24110376</v>
      </c>
      <c r="D43" s="54" t="s">
        <v>332</v>
      </c>
      <c r="E43" s="176">
        <v>5</v>
      </c>
      <c r="F43" s="132">
        <v>1</v>
      </c>
      <c r="G43" s="132">
        <f t="shared" si="1"/>
        <v>1</v>
      </c>
      <c r="H43" s="132">
        <f t="shared" si="6"/>
        <v>1</v>
      </c>
      <c r="I43" s="132">
        <f t="shared" si="5"/>
        <v>1</v>
      </c>
      <c r="J43" s="132">
        <f t="shared" si="7"/>
        <v>1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9.75" customHeight="1">
      <c r="A44" s="122">
        <v>35</v>
      </c>
      <c r="B44" s="148" t="s">
        <v>169</v>
      </c>
      <c r="C44" s="149">
        <v>24110377</v>
      </c>
      <c r="D44" s="54" t="s">
        <v>332</v>
      </c>
      <c r="E44" s="176">
        <v>2</v>
      </c>
      <c r="F44" s="132">
        <v>1</v>
      </c>
      <c r="G44" s="132">
        <v>0</v>
      </c>
      <c r="H44" s="132">
        <f t="shared" si="6"/>
        <v>0</v>
      </c>
      <c r="I44" s="132">
        <f t="shared" si="5"/>
        <v>0</v>
      </c>
      <c r="J44" s="132">
        <v>1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9.75" customHeight="1">
      <c r="A45" s="122">
        <v>36</v>
      </c>
      <c r="B45" s="148" t="s">
        <v>170</v>
      </c>
      <c r="C45" s="149">
        <v>24110379</v>
      </c>
      <c r="D45" s="54" t="s">
        <v>332</v>
      </c>
      <c r="E45" s="176">
        <v>0</v>
      </c>
      <c r="F45" s="132">
        <v>1</v>
      </c>
      <c r="G45" s="132">
        <f t="shared" ref="G45:G51" si="8">IF(E45&gt;=2, 1, 0)</f>
        <v>0</v>
      </c>
      <c r="H45" s="132">
        <f t="shared" si="6"/>
        <v>0</v>
      </c>
      <c r="I45" s="132">
        <f t="shared" si="5"/>
        <v>0</v>
      </c>
      <c r="J45" s="132">
        <f t="shared" ref="J45:J51" si="9">IF(E45=5, 1, 0)</f>
        <v>0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9.75" customHeight="1">
      <c r="A46" s="122">
        <v>37</v>
      </c>
      <c r="B46" s="148" t="s">
        <v>171</v>
      </c>
      <c r="C46" s="149">
        <v>24110380</v>
      </c>
      <c r="D46" s="54" t="s">
        <v>332</v>
      </c>
      <c r="E46" s="176">
        <v>1</v>
      </c>
      <c r="F46" s="132">
        <v>1</v>
      </c>
      <c r="G46" s="132">
        <f t="shared" si="8"/>
        <v>0</v>
      </c>
      <c r="H46" s="132">
        <f t="shared" si="6"/>
        <v>0</v>
      </c>
      <c r="I46" s="132">
        <f t="shared" si="5"/>
        <v>0</v>
      </c>
      <c r="J46" s="132">
        <f t="shared" si="9"/>
        <v>0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9.75" customHeight="1">
      <c r="A47" s="122">
        <v>38</v>
      </c>
      <c r="B47" s="148" t="s">
        <v>172</v>
      </c>
      <c r="C47" s="149">
        <v>24110381</v>
      </c>
      <c r="D47" s="54" t="s">
        <v>332</v>
      </c>
      <c r="E47" s="176">
        <v>5</v>
      </c>
      <c r="F47" s="132">
        <v>1</v>
      </c>
      <c r="G47" s="132">
        <f t="shared" si="8"/>
        <v>1</v>
      </c>
      <c r="H47" s="132">
        <f t="shared" si="6"/>
        <v>1</v>
      </c>
      <c r="I47" s="132">
        <f t="shared" si="5"/>
        <v>1</v>
      </c>
      <c r="J47" s="132">
        <f t="shared" si="9"/>
        <v>1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9.75" customHeight="1">
      <c r="A48" s="122">
        <v>39</v>
      </c>
      <c r="B48" s="148" t="s">
        <v>173</v>
      </c>
      <c r="C48" s="149">
        <v>24110382</v>
      </c>
      <c r="D48" s="54" t="s">
        <v>332</v>
      </c>
      <c r="E48" s="176">
        <v>1</v>
      </c>
      <c r="F48" s="132">
        <v>1</v>
      </c>
      <c r="G48" s="132">
        <f t="shared" si="8"/>
        <v>0</v>
      </c>
      <c r="H48" s="132">
        <f t="shared" si="6"/>
        <v>0</v>
      </c>
      <c r="I48" s="132">
        <f t="shared" si="5"/>
        <v>0</v>
      </c>
      <c r="J48" s="132">
        <f t="shared" si="9"/>
        <v>0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9.75" customHeight="1">
      <c r="A49" s="122">
        <v>40</v>
      </c>
      <c r="B49" s="148" t="s">
        <v>174</v>
      </c>
      <c r="C49" s="149">
        <v>24110383</v>
      </c>
      <c r="D49" s="54" t="s">
        <v>332</v>
      </c>
      <c r="E49" s="176">
        <v>5</v>
      </c>
      <c r="F49" s="132">
        <v>1</v>
      </c>
      <c r="G49" s="132">
        <f t="shared" si="8"/>
        <v>1</v>
      </c>
      <c r="H49" s="132">
        <f t="shared" si="6"/>
        <v>1</v>
      </c>
      <c r="I49" s="132">
        <f t="shared" si="5"/>
        <v>1</v>
      </c>
      <c r="J49" s="132">
        <f t="shared" si="9"/>
        <v>1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9.75" customHeight="1">
      <c r="A50" s="122">
        <v>41</v>
      </c>
      <c r="B50" s="148" t="s">
        <v>175</v>
      </c>
      <c r="C50" s="149">
        <v>24110384</v>
      </c>
      <c r="D50" s="54" t="s">
        <v>332</v>
      </c>
      <c r="E50" s="176">
        <v>3</v>
      </c>
      <c r="F50" s="132">
        <v>1</v>
      </c>
      <c r="G50" s="132">
        <f t="shared" si="8"/>
        <v>1</v>
      </c>
      <c r="H50" s="132">
        <f t="shared" si="6"/>
        <v>1</v>
      </c>
      <c r="I50" s="132">
        <f t="shared" si="5"/>
        <v>0</v>
      </c>
      <c r="J50" s="132">
        <f t="shared" si="9"/>
        <v>0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9.75" customHeight="1">
      <c r="A51" s="122">
        <v>42</v>
      </c>
      <c r="B51" s="148" t="s">
        <v>176</v>
      </c>
      <c r="C51" s="149">
        <v>24110385</v>
      </c>
      <c r="D51" s="54" t="s">
        <v>332</v>
      </c>
      <c r="E51" s="176">
        <v>5</v>
      </c>
      <c r="F51" s="132">
        <v>1</v>
      </c>
      <c r="G51" s="132">
        <f t="shared" si="8"/>
        <v>1</v>
      </c>
      <c r="H51" s="132">
        <f t="shared" si="6"/>
        <v>1</v>
      </c>
      <c r="I51" s="132">
        <f t="shared" si="5"/>
        <v>1</v>
      </c>
      <c r="J51" s="132">
        <f t="shared" si="9"/>
        <v>1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9.75" customHeight="1">
      <c r="A52" s="122">
        <v>43</v>
      </c>
      <c r="B52" s="148" t="s">
        <v>177</v>
      </c>
      <c r="C52" s="149">
        <v>24110386</v>
      </c>
      <c r="D52" s="54" t="s">
        <v>332</v>
      </c>
      <c r="E52" s="176">
        <v>4</v>
      </c>
      <c r="F52" s="132">
        <v>1</v>
      </c>
      <c r="G52" s="132">
        <v>0</v>
      </c>
      <c r="H52" s="132">
        <f t="shared" si="6"/>
        <v>1</v>
      </c>
      <c r="I52" s="132">
        <f t="shared" si="5"/>
        <v>1</v>
      </c>
      <c r="J52" s="132">
        <v>1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9.75" customHeight="1">
      <c r="A53" s="122">
        <v>44</v>
      </c>
      <c r="B53" s="148" t="s">
        <v>178</v>
      </c>
      <c r="C53" s="149">
        <v>24110387</v>
      </c>
      <c r="D53" s="54" t="s">
        <v>332</v>
      </c>
      <c r="E53" s="176">
        <v>5</v>
      </c>
      <c r="F53" s="132">
        <v>1</v>
      </c>
      <c r="G53" s="132">
        <f t="shared" ref="G53:G69" si="10">IF(E53&gt;=2, 1, 0)</f>
        <v>1</v>
      </c>
      <c r="H53" s="132">
        <f t="shared" si="6"/>
        <v>1</v>
      </c>
      <c r="I53" s="132">
        <f t="shared" si="5"/>
        <v>1</v>
      </c>
      <c r="J53" s="132">
        <f t="shared" ref="J53:J62" si="11">IF(E53=5, 1, 0)</f>
        <v>1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9.75" customHeight="1">
      <c r="A54" s="122">
        <v>45</v>
      </c>
      <c r="B54" s="148" t="s">
        <v>179</v>
      </c>
      <c r="C54" s="149">
        <v>24110388</v>
      </c>
      <c r="D54" s="54" t="s">
        <v>332</v>
      </c>
      <c r="E54" s="176">
        <v>5</v>
      </c>
      <c r="F54" s="132">
        <v>1</v>
      </c>
      <c r="G54" s="132">
        <f t="shared" si="10"/>
        <v>1</v>
      </c>
      <c r="H54" s="132">
        <f t="shared" si="6"/>
        <v>1</v>
      </c>
      <c r="I54" s="132">
        <f t="shared" si="5"/>
        <v>1</v>
      </c>
      <c r="J54" s="132">
        <f t="shared" si="11"/>
        <v>1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9.75" customHeight="1">
      <c r="A55" s="122">
        <v>46</v>
      </c>
      <c r="B55" s="148" t="s">
        <v>180</v>
      </c>
      <c r="C55" s="149">
        <v>24110389</v>
      </c>
      <c r="D55" s="54" t="s">
        <v>332</v>
      </c>
      <c r="E55" s="176">
        <v>5</v>
      </c>
      <c r="F55" s="132">
        <v>1</v>
      </c>
      <c r="G55" s="132">
        <f t="shared" si="10"/>
        <v>1</v>
      </c>
      <c r="H55" s="132">
        <f t="shared" si="6"/>
        <v>1</v>
      </c>
      <c r="I55" s="132">
        <f t="shared" si="5"/>
        <v>1</v>
      </c>
      <c r="J55" s="132">
        <f t="shared" si="11"/>
        <v>1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9.75" customHeight="1">
      <c r="A56" s="122">
        <v>47</v>
      </c>
      <c r="B56" s="148" t="s">
        <v>181</v>
      </c>
      <c r="C56" s="149">
        <v>24110390</v>
      </c>
      <c r="D56" s="54" t="s">
        <v>332</v>
      </c>
      <c r="E56" s="176">
        <v>3</v>
      </c>
      <c r="F56" s="132">
        <v>1</v>
      </c>
      <c r="G56" s="132">
        <f t="shared" si="10"/>
        <v>1</v>
      </c>
      <c r="H56" s="132">
        <f t="shared" si="6"/>
        <v>1</v>
      </c>
      <c r="I56" s="132">
        <f t="shared" si="5"/>
        <v>0</v>
      </c>
      <c r="J56" s="132">
        <f t="shared" si="11"/>
        <v>0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9.75" customHeight="1">
      <c r="A57" s="122">
        <v>48</v>
      </c>
      <c r="B57" s="148" t="s">
        <v>182</v>
      </c>
      <c r="C57" s="149">
        <v>24110391</v>
      </c>
      <c r="D57" s="54" t="s">
        <v>332</v>
      </c>
      <c r="E57" s="176">
        <v>3</v>
      </c>
      <c r="F57" s="132">
        <v>1</v>
      </c>
      <c r="G57" s="132">
        <f t="shared" si="10"/>
        <v>1</v>
      </c>
      <c r="H57" s="132">
        <f t="shared" si="6"/>
        <v>1</v>
      </c>
      <c r="I57" s="132">
        <f t="shared" si="5"/>
        <v>0</v>
      </c>
      <c r="J57" s="132">
        <f t="shared" si="11"/>
        <v>0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9.75" customHeight="1">
      <c r="A58" s="122">
        <v>49</v>
      </c>
      <c r="B58" s="148" t="s">
        <v>183</v>
      </c>
      <c r="C58" s="149">
        <v>24110392</v>
      </c>
      <c r="D58" s="54" t="s">
        <v>332</v>
      </c>
      <c r="E58" s="176">
        <v>3</v>
      </c>
      <c r="F58" s="132">
        <v>1</v>
      </c>
      <c r="G58" s="132">
        <f t="shared" si="10"/>
        <v>1</v>
      </c>
      <c r="H58" s="132">
        <f t="shared" si="6"/>
        <v>1</v>
      </c>
      <c r="I58" s="132">
        <f t="shared" si="5"/>
        <v>0</v>
      </c>
      <c r="J58" s="132">
        <f t="shared" si="11"/>
        <v>0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9.75" customHeight="1">
      <c r="A59" s="122">
        <v>50</v>
      </c>
      <c r="B59" s="148" t="s">
        <v>184</v>
      </c>
      <c r="C59" s="149">
        <v>24110393</v>
      </c>
      <c r="D59" s="54" t="s">
        <v>332</v>
      </c>
      <c r="E59" s="176">
        <v>4</v>
      </c>
      <c r="F59" s="132">
        <v>1</v>
      </c>
      <c r="G59" s="132">
        <f t="shared" si="10"/>
        <v>1</v>
      </c>
      <c r="H59" s="132">
        <f t="shared" si="6"/>
        <v>1</v>
      </c>
      <c r="I59" s="132">
        <f t="shared" si="5"/>
        <v>1</v>
      </c>
      <c r="J59" s="132">
        <f t="shared" si="11"/>
        <v>0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9.75" customHeight="1">
      <c r="A60" s="122">
        <v>51</v>
      </c>
      <c r="B60" s="148" t="s">
        <v>185</v>
      </c>
      <c r="C60" s="149">
        <v>24110394</v>
      </c>
      <c r="D60" s="54" t="s">
        <v>332</v>
      </c>
      <c r="E60" s="176">
        <v>4</v>
      </c>
      <c r="F60" s="132">
        <v>1</v>
      </c>
      <c r="G60" s="132">
        <f t="shared" si="10"/>
        <v>1</v>
      </c>
      <c r="H60" s="132">
        <f t="shared" si="6"/>
        <v>1</v>
      </c>
      <c r="I60" s="132">
        <f t="shared" si="5"/>
        <v>1</v>
      </c>
      <c r="J60" s="132">
        <f t="shared" si="11"/>
        <v>0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9.75" customHeight="1">
      <c r="A61" s="122">
        <v>52</v>
      </c>
      <c r="B61" s="148" t="s">
        <v>186</v>
      </c>
      <c r="C61" s="149">
        <v>24110395</v>
      </c>
      <c r="D61" s="54" t="s">
        <v>332</v>
      </c>
      <c r="E61" s="176">
        <v>5</v>
      </c>
      <c r="F61" s="132">
        <v>1</v>
      </c>
      <c r="G61" s="132">
        <f t="shared" si="10"/>
        <v>1</v>
      </c>
      <c r="H61" s="132">
        <f t="shared" si="6"/>
        <v>1</v>
      </c>
      <c r="I61" s="132">
        <f t="shared" si="5"/>
        <v>1</v>
      </c>
      <c r="J61" s="132">
        <f t="shared" si="11"/>
        <v>1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9.75" customHeight="1">
      <c r="A62" s="122">
        <v>53</v>
      </c>
      <c r="B62" s="148" t="s">
        <v>187</v>
      </c>
      <c r="C62" s="149">
        <v>24110396</v>
      </c>
      <c r="D62" s="54" t="s">
        <v>332</v>
      </c>
      <c r="E62" s="176">
        <v>3</v>
      </c>
      <c r="F62" s="132">
        <v>1</v>
      </c>
      <c r="G62" s="132">
        <f t="shared" si="10"/>
        <v>1</v>
      </c>
      <c r="H62" s="132">
        <f t="shared" si="6"/>
        <v>1</v>
      </c>
      <c r="I62" s="132">
        <f t="shared" si="5"/>
        <v>0</v>
      </c>
      <c r="J62" s="132">
        <f t="shared" si="11"/>
        <v>0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9.75" customHeight="1">
      <c r="A63" s="122">
        <v>54</v>
      </c>
      <c r="B63" s="148" t="s">
        <v>188</v>
      </c>
      <c r="C63" s="149">
        <v>24110397</v>
      </c>
      <c r="D63" s="54" t="s">
        <v>332</v>
      </c>
      <c r="E63" s="176">
        <v>4</v>
      </c>
      <c r="F63" s="132">
        <v>0</v>
      </c>
      <c r="G63" s="132">
        <f t="shared" si="10"/>
        <v>1</v>
      </c>
      <c r="H63" s="132">
        <f t="shared" si="6"/>
        <v>1</v>
      </c>
      <c r="I63" s="132">
        <f t="shared" si="5"/>
        <v>1</v>
      </c>
      <c r="J63" s="132">
        <v>1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9.75" customHeight="1">
      <c r="A64" s="122">
        <v>55</v>
      </c>
      <c r="B64" s="148" t="s">
        <v>189</v>
      </c>
      <c r="C64" s="149">
        <v>24110398</v>
      </c>
      <c r="D64" s="54" t="s">
        <v>332</v>
      </c>
      <c r="E64" s="176">
        <v>5</v>
      </c>
      <c r="F64" s="132">
        <v>1</v>
      </c>
      <c r="G64" s="132">
        <f t="shared" si="10"/>
        <v>1</v>
      </c>
      <c r="H64" s="132">
        <f t="shared" si="6"/>
        <v>1</v>
      </c>
      <c r="I64" s="132">
        <f t="shared" si="5"/>
        <v>1</v>
      </c>
      <c r="J64" s="132">
        <f t="shared" ref="J64:J69" si="12">IF(E64=5, 1, 0)</f>
        <v>1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9.75" customHeight="1">
      <c r="A65" s="122">
        <v>56</v>
      </c>
      <c r="B65" s="148" t="s">
        <v>190</v>
      </c>
      <c r="C65" s="149">
        <v>24110399</v>
      </c>
      <c r="D65" s="54" t="s">
        <v>332</v>
      </c>
      <c r="E65" s="176">
        <v>3</v>
      </c>
      <c r="F65" s="132">
        <v>1</v>
      </c>
      <c r="G65" s="132">
        <f t="shared" si="10"/>
        <v>1</v>
      </c>
      <c r="H65" s="132">
        <f t="shared" si="6"/>
        <v>1</v>
      </c>
      <c r="I65" s="132">
        <f t="shared" si="5"/>
        <v>0</v>
      </c>
      <c r="J65" s="132">
        <f t="shared" si="12"/>
        <v>0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9.75" customHeight="1">
      <c r="A66" s="122">
        <v>57</v>
      </c>
      <c r="B66" s="148" t="s">
        <v>191</v>
      </c>
      <c r="C66" s="149">
        <v>24110400</v>
      </c>
      <c r="D66" s="54" t="s">
        <v>332</v>
      </c>
      <c r="E66" s="176">
        <v>5</v>
      </c>
      <c r="F66" s="132">
        <v>1</v>
      </c>
      <c r="G66" s="132">
        <f t="shared" si="10"/>
        <v>1</v>
      </c>
      <c r="H66" s="132">
        <f t="shared" si="6"/>
        <v>1</v>
      </c>
      <c r="I66" s="132">
        <f t="shared" si="5"/>
        <v>1</v>
      </c>
      <c r="J66" s="132">
        <f t="shared" si="12"/>
        <v>1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9.75" customHeight="1">
      <c r="A67" s="122">
        <v>58</v>
      </c>
      <c r="B67" s="148" t="s">
        <v>192</v>
      </c>
      <c r="C67" s="149">
        <v>24110401</v>
      </c>
      <c r="D67" s="54" t="s">
        <v>332</v>
      </c>
      <c r="E67" s="176">
        <v>5</v>
      </c>
      <c r="F67" s="132">
        <v>1</v>
      </c>
      <c r="G67" s="132">
        <f t="shared" si="10"/>
        <v>1</v>
      </c>
      <c r="H67" s="132">
        <f t="shared" si="6"/>
        <v>1</v>
      </c>
      <c r="I67" s="132">
        <f t="shared" si="5"/>
        <v>1</v>
      </c>
      <c r="J67" s="132">
        <f t="shared" si="12"/>
        <v>1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9.75" customHeight="1">
      <c r="A68" s="122">
        <v>59</v>
      </c>
      <c r="B68" s="148" t="s">
        <v>193</v>
      </c>
      <c r="C68" s="149">
        <v>24110402</v>
      </c>
      <c r="D68" s="54" t="s">
        <v>332</v>
      </c>
      <c r="E68" s="176">
        <v>5</v>
      </c>
      <c r="F68" s="132">
        <v>1</v>
      </c>
      <c r="G68" s="132">
        <f t="shared" si="10"/>
        <v>1</v>
      </c>
      <c r="H68" s="132">
        <f t="shared" si="6"/>
        <v>1</v>
      </c>
      <c r="I68" s="132">
        <f t="shared" si="5"/>
        <v>1</v>
      </c>
      <c r="J68" s="132">
        <f t="shared" si="12"/>
        <v>1</v>
      </c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9.75" customHeight="1">
      <c r="A69" s="122">
        <v>60</v>
      </c>
      <c r="B69" s="148" t="s">
        <v>194</v>
      </c>
      <c r="C69" s="149">
        <v>24110403</v>
      </c>
      <c r="D69" s="54" t="s">
        <v>332</v>
      </c>
      <c r="E69" s="176">
        <v>5</v>
      </c>
      <c r="F69" s="132">
        <v>1</v>
      </c>
      <c r="G69" s="132">
        <f t="shared" si="10"/>
        <v>1</v>
      </c>
      <c r="H69" s="132">
        <f t="shared" si="6"/>
        <v>1</v>
      </c>
      <c r="I69" s="132">
        <f t="shared" si="5"/>
        <v>1</v>
      </c>
      <c r="J69" s="132">
        <f t="shared" si="12"/>
        <v>1</v>
      </c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9.75" customHeight="1">
      <c r="A70" s="122">
        <v>61</v>
      </c>
      <c r="B70" s="148" t="s">
        <v>195</v>
      </c>
      <c r="C70" s="149">
        <v>24110405</v>
      </c>
      <c r="D70" s="54" t="s">
        <v>332</v>
      </c>
      <c r="E70" s="176">
        <v>3</v>
      </c>
      <c r="F70" s="132">
        <v>1</v>
      </c>
      <c r="G70" s="132">
        <v>0</v>
      </c>
      <c r="H70" s="132">
        <f t="shared" si="6"/>
        <v>1</v>
      </c>
      <c r="I70" s="132">
        <f t="shared" si="5"/>
        <v>0</v>
      </c>
      <c r="J70" s="132">
        <v>1</v>
      </c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9.75" customHeight="1">
      <c r="A71" s="122">
        <v>62</v>
      </c>
      <c r="B71" s="148" t="s">
        <v>196</v>
      </c>
      <c r="C71" s="149">
        <v>24110406</v>
      </c>
      <c r="D71" s="54" t="s">
        <v>332</v>
      </c>
      <c r="E71" s="176">
        <v>5</v>
      </c>
      <c r="F71" s="132">
        <v>1</v>
      </c>
      <c r="G71" s="132">
        <f t="shared" ref="G71:G80" si="13">IF(E71&gt;=2, 1, 0)</f>
        <v>1</v>
      </c>
      <c r="H71" s="132">
        <f t="shared" si="6"/>
        <v>1</v>
      </c>
      <c r="I71" s="132">
        <f t="shared" si="5"/>
        <v>1</v>
      </c>
      <c r="J71" s="132">
        <f t="shared" ref="J71:J72" si="14">IF(E71=5, 1, 0)</f>
        <v>1</v>
      </c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9.75" customHeight="1">
      <c r="A72" s="122">
        <v>63</v>
      </c>
      <c r="B72" s="148" t="s">
        <v>197</v>
      </c>
      <c r="C72" s="149">
        <v>24110407</v>
      </c>
      <c r="D72" s="54" t="s">
        <v>332</v>
      </c>
      <c r="E72" s="176">
        <v>5</v>
      </c>
      <c r="F72" s="132">
        <v>1</v>
      </c>
      <c r="G72" s="132">
        <f t="shared" si="13"/>
        <v>1</v>
      </c>
      <c r="H72" s="132">
        <f t="shared" si="6"/>
        <v>1</v>
      </c>
      <c r="I72" s="132">
        <f t="shared" si="5"/>
        <v>1</v>
      </c>
      <c r="J72" s="132">
        <f t="shared" si="14"/>
        <v>1</v>
      </c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9.75" customHeight="1">
      <c r="A73" s="122">
        <v>64</v>
      </c>
      <c r="B73" s="148" t="s">
        <v>198</v>
      </c>
      <c r="C73" s="149">
        <v>24110408</v>
      </c>
      <c r="D73" s="54" t="s">
        <v>332</v>
      </c>
      <c r="E73" s="176">
        <v>4</v>
      </c>
      <c r="F73" s="132">
        <v>0</v>
      </c>
      <c r="G73" s="132">
        <f t="shared" si="13"/>
        <v>1</v>
      </c>
      <c r="H73" s="132">
        <f t="shared" si="6"/>
        <v>1</v>
      </c>
      <c r="I73" s="132">
        <f t="shared" si="5"/>
        <v>1</v>
      </c>
      <c r="J73" s="132">
        <v>1</v>
      </c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9.75" customHeight="1">
      <c r="A74" s="122">
        <v>65</v>
      </c>
      <c r="B74" s="148" t="s">
        <v>199</v>
      </c>
      <c r="C74" s="149">
        <v>24110409</v>
      </c>
      <c r="D74" s="54" t="s">
        <v>332</v>
      </c>
      <c r="E74" s="176">
        <v>3</v>
      </c>
      <c r="F74" s="132">
        <v>1</v>
      </c>
      <c r="G74" s="132">
        <f t="shared" si="13"/>
        <v>1</v>
      </c>
      <c r="H74" s="132">
        <f t="shared" si="6"/>
        <v>1</v>
      </c>
      <c r="I74" s="132">
        <f t="shared" si="5"/>
        <v>0</v>
      </c>
      <c r="J74" s="132">
        <f t="shared" ref="J74:J77" si="15">IF(E74=5, 1, 0)</f>
        <v>0</v>
      </c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9.75" customHeight="1">
      <c r="A75" s="122">
        <v>66</v>
      </c>
      <c r="B75" s="148" t="s">
        <v>200</v>
      </c>
      <c r="C75" s="149">
        <v>24110411</v>
      </c>
      <c r="D75" s="54" t="s">
        <v>332</v>
      </c>
      <c r="E75" s="176">
        <v>5</v>
      </c>
      <c r="F75" s="132">
        <v>1</v>
      </c>
      <c r="G75" s="132">
        <f t="shared" si="13"/>
        <v>1</v>
      </c>
      <c r="H75" s="132">
        <f t="shared" si="6"/>
        <v>1</v>
      </c>
      <c r="I75" s="132">
        <f t="shared" si="5"/>
        <v>1</v>
      </c>
      <c r="J75" s="132">
        <f t="shared" si="15"/>
        <v>1</v>
      </c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9.75" customHeight="1">
      <c r="A76" s="122">
        <v>67</v>
      </c>
      <c r="B76" s="148" t="s">
        <v>201</v>
      </c>
      <c r="C76" s="149">
        <v>24110412</v>
      </c>
      <c r="D76" s="54" t="s">
        <v>332</v>
      </c>
      <c r="E76" s="176">
        <v>5</v>
      </c>
      <c r="F76" s="132">
        <v>1</v>
      </c>
      <c r="G76" s="132">
        <f t="shared" si="13"/>
        <v>1</v>
      </c>
      <c r="H76" s="132">
        <f t="shared" si="6"/>
        <v>1</v>
      </c>
      <c r="I76" s="132">
        <f t="shared" si="5"/>
        <v>1</v>
      </c>
      <c r="J76" s="132">
        <f t="shared" si="15"/>
        <v>1</v>
      </c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9.75" customHeight="1">
      <c r="A77" s="122">
        <v>68</v>
      </c>
      <c r="B77" s="148" t="s">
        <v>202</v>
      </c>
      <c r="C77" s="149">
        <v>24110413</v>
      </c>
      <c r="D77" s="54" t="s">
        <v>332</v>
      </c>
      <c r="E77" s="83">
        <v>0</v>
      </c>
      <c r="F77" s="132">
        <v>1</v>
      </c>
      <c r="G77" s="132">
        <f t="shared" si="13"/>
        <v>0</v>
      </c>
      <c r="H77" s="132">
        <f t="shared" si="6"/>
        <v>0</v>
      </c>
      <c r="I77" s="132">
        <f t="shared" si="5"/>
        <v>0</v>
      </c>
      <c r="J77" s="132">
        <f t="shared" si="15"/>
        <v>0</v>
      </c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9.75" customHeight="1">
      <c r="A78" s="122">
        <v>69</v>
      </c>
      <c r="B78" s="148" t="s">
        <v>203</v>
      </c>
      <c r="C78" s="149">
        <v>24110414</v>
      </c>
      <c r="D78" s="54" t="s">
        <v>332</v>
      </c>
      <c r="E78" s="83">
        <v>3</v>
      </c>
      <c r="F78" s="132">
        <v>0</v>
      </c>
      <c r="G78" s="132">
        <f t="shared" si="13"/>
        <v>1</v>
      </c>
      <c r="H78" s="132">
        <f t="shared" si="6"/>
        <v>1</v>
      </c>
      <c r="I78" s="132">
        <f t="shared" si="5"/>
        <v>0</v>
      </c>
      <c r="J78" s="132">
        <v>1</v>
      </c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9.75" customHeight="1">
      <c r="A79" s="122">
        <v>70</v>
      </c>
      <c r="B79" s="148" t="s">
        <v>204</v>
      </c>
      <c r="C79" s="149">
        <v>24110415</v>
      </c>
      <c r="D79" s="54" t="s">
        <v>332</v>
      </c>
      <c r="E79" s="83">
        <v>2</v>
      </c>
      <c r="F79" s="132">
        <v>1</v>
      </c>
      <c r="G79" s="132">
        <f t="shared" si="13"/>
        <v>1</v>
      </c>
      <c r="H79" s="132">
        <f t="shared" si="6"/>
        <v>0</v>
      </c>
      <c r="I79" s="132">
        <f t="shared" si="5"/>
        <v>0</v>
      </c>
      <c r="J79" s="132">
        <f t="shared" ref="J79:J80" si="16">IF(E79=5, 1, 0)</f>
        <v>0</v>
      </c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9.75" customHeight="1">
      <c r="A80" s="122">
        <v>71</v>
      </c>
      <c r="B80" s="148" t="s">
        <v>205</v>
      </c>
      <c r="C80" s="149">
        <v>24110416</v>
      </c>
      <c r="D80" s="54" t="s">
        <v>332</v>
      </c>
      <c r="E80" s="83">
        <v>1</v>
      </c>
      <c r="F80" s="132">
        <v>1</v>
      </c>
      <c r="G80" s="132">
        <f t="shared" si="13"/>
        <v>0</v>
      </c>
      <c r="H80" s="132">
        <f t="shared" si="6"/>
        <v>0</v>
      </c>
      <c r="I80" s="132">
        <f t="shared" si="5"/>
        <v>0</v>
      </c>
      <c r="J80" s="132">
        <f t="shared" si="16"/>
        <v>0</v>
      </c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9.75" customHeight="1">
      <c r="A81" s="122">
        <v>72</v>
      </c>
      <c r="B81" s="148" t="s">
        <v>206</v>
      </c>
      <c r="C81" s="149">
        <v>24110417</v>
      </c>
      <c r="D81" s="54" t="s">
        <v>332</v>
      </c>
      <c r="E81" s="168">
        <v>3</v>
      </c>
      <c r="F81" s="132">
        <v>0</v>
      </c>
      <c r="G81" s="132">
        <v>0</v>
      </c>
      <c r="H81" s="132">
        <f t="shared" si="6"/>
        <v>1</v>
      </c>
      <c r="I81" s="132">
        <v>1</v>
      </c>
      <c r="J81" s="132"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9.75" customHeight="1">
      <c r="A82" s="122">
        <v>73</v>
      </c>
      <c r="B82" s="148" t="s">
        <v>207</v>
      </c>
      <c r="C82" s="149">
        <v>24110982</v>
      </c>
      <c r="D82" s="54" t="s">
        <v>332</v>
      </c>
      <c r="E82" s="83">
        <v>5</v>
      </c>
      <c r="F82" s="132">
        <v>1</v>
      </c>
      <c r="G82" s="132">
        <f t="shared" ref="G82:G87" si="17">IF(E82&gt;=2, 1, 0)</f>
        <v>1</v>
      </c>
      <c r="H82" s="132">
        <f t="shared" si="6"/>
        <v>1</v>
      </c>
      <c r="I82" s="132">
        <f t="shared" ref="I82:I87" si="18">IF(E82&gt;=4, 1, 0)</f>
        <v>1</v>
      </c>
      <c r="J82" s="132">
        <f t="shared" ref="J82:J87" si="19">IF(E82=5, 1, 0)</f>
        <v>1</v>
      </c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9.75" customHeight="1">
      <c r="A83" s="122">
        <v>74</v>
      </c>
      <c r="B83" s="148" t="s">
        <v>208</v>
      </c>
      <c r="C83" s="149">
        <v>24110808</v>
      </c>
      <c r="D83" s="54" t="s">
        <v>332</v>
      </c>
      <c r="E83" s="169">
        <v>5</v>
      </c>
      <c r="F83" s="132">
        <v>1</v>
      </c>
      <c r="G83" s="132">
        <f t="shared" si="17"/>
        <v>1</v>
      </c>
      <c r="H83" s="132">
        <f t="shared" si="6"/>
        <v>1</v>
      </c>
      <c r="I83" s="132">
        <f t="shared" si="18"/>
        <v>1</v>
      </c>
      <c r="J83" s="132">
        <f t="shared" si="19"/>
        <v>1</v>
      </c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9.75" customHeight="1">
      <c r="A84" s="122">
        <v>75</v>
      </c>
      <c r="B84" s="148" t="s">
        <v>209</v>
      </c>
      <c r="C84" s="149">
        <v>24111196</v>
      </c>
      <c r="D84" s="54" t="s">
        <v>332</v>
      </c>
      <c r="E84" s="169">
        <v>5</v>
      </c>
      <c r="F84" s="132">
        <v>1</v>
      </c>
      <c r="G84" s="132">
        <f t="shared" si="17"/>
        <v>1</v>
      </c>
      <c r="H84" s="132">
        <f t="shared" si="6"/>
        <v>1</v>
      </c>
      <c r="I84" s="132">
        <f t="shared" si="18"/>
        <v>1</v>
      </c>
      <c r="J84" s="132">
        <f t="shared" si="19"/>
        <v>1</v>
      </c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9.75" customHeight="1">
      <c r="A85" s="122">
        <v>76</v>
      </c>
      <c r="B85" s="148" t="s">
        <v>210</v>
      </c>
      <c r="C85" s="149">
        <v>24110575</v>
      </c>
      <c r="D85" s="54" t="s">
        <v>332</v>
      </c>
      <c r="E85" s="169">
        <v>5</v>
      </c>
      <c r="F85" s="132">
        <v>1</v>
      </c>
      <c r="G85" s="132">
        <f t="shared" si="17"/>
        <v>1</v>
      </c>
      <c r="H85" s="132">
        <f t="shared" si="6"/>
        <v>1</v>
      </c>
      <c r="I85" s="132">
        <f t="shared" si="18"/>
        <v>1</v>
      </c>
      <c r="J85" s="132">
        <f t="shared" si="19"/>
        <v>1</v>
      </c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9.75" customHeight="1">
      <c r="A86" s="122">
        <v>77</v>
      </c>
      <c r="B86" s="148" t="s">
        <v>211</v>
      </c>
      <c r="C86" s="149">
        <v>24110259</v>
      </c>
      <c r="D86" s="54" t="s">
        <v>332</v>
      </c>
      <c r="E86" s="169">
        <v>5</v>
      </c>
      <c r="F86" s="132">
        <v>1</v>
      </c>
      <c r="G86" s="132">
        <f t="shared" si="17"/>
        <v>1</v>
      </c>
      <c r="H86" s="132">
        <f t="shared" si="6"/>
        <v>1</v>
      </c>
      <c r="I86" s="132">
        <f t="shared" si="18"/>
        <v>1</v>
      </c>
      <c r="J86" s="132">
        <f t="shared" si="19"/>
        <v>1</v>
      </c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9.75" customHeight="1">
      <c r="A87" s="122">
        <v>78</v>
      </c>
      <c r="B87" s="148" t="s">
        <v>212</v>
      </c>
      <c r="C87" s="149">
        <v>24110618</v>
      </c>
      <c r="D87" s="54" t="s">
        <v>332</v>
      </c>
      <c r="E87" s="169">
        <v>5</v>
      </c>
      <c r="F87" s="132">
        <v>1</v>
      </c>
      <c r="G87" s="132">
        <f t="shared" si="17"/>
        <v>1</v>
      </c>
      <c r="H87" s="132">
        <f t="shared" si="6"/>
        <v>1</v>
      </c>
      <c r="I87" s="132">
        <f t="shared" si="18"/>
        <v>1</v>
      </c>
      <c r="J87" s="132">
        <f t="shared" si="19"/>
        <v>1</v>
      </c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9.75" customHeight="1">
      <c r="A88" s="122">
        <v>79</v>
      </c>
      <c r="B88" s="148" t="s">
        <v>213</v>
      </c>
      <c r="C88" s="149">
        <v>25120038</v>
      </c>
      <c r="D88" s="54" t="s">
        <v>332</v>
      </c>
      <c r="E88" s="169">
        <v>2</v>
      </c>
      <c r="F88" s="132">
        <v>0</v>
      </c>
      <c r="G88" s="132">
        <v>0</v>
      </c>
      <c r="H88" s="132">
        <f t="shared" si="6"/>
        <v>0</v>
      </c>
      <c r="I88" s="132">
        <v>1</v>
      </c>
      <c r="J88" s="132">
        <v>1</v>
      </c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9.75" customHeight="1">
      <c r="A89" s="122">
        <v>80</v>
      </c>
      <c r="B89" s="148" t="s">
        <v>214</v>
      </c>
      <c r="C89" s="149">
        <v>25120039</v>
      </c>
      <c r="D89" s="54" t="s">
        <v>332</v>
      </c>
      <c r="E89" s="169">
        <v>5</v>
      </c>
      <c r="F89" s="132">
        <v>1</v>
      </c>
      <c r="G89" s="132">
        <f t="shared" ref="G89:G95" si="20">IF(E89&gt;=2, 1, 0)</f>
        <v>1</v>
      </c>
      <c r="H89" s="132">
        <f t="shared" si="6"/>
        <v>1</v>
      </c>
      <c r="I89" s="132">
        <f t="shared" ref="I89:I95" si="21">IF(E89&gt;=4, 1, 0)</f>
        <v>1</v>
      </c>
      <c r="J89" s="132">
        <f>IF(E89=5, 1, 0)</f>
        <v>1</v>
      </c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9.75" customHeight="1">
      <c r="A90" s="122">
        <v>81</v>
      </c>
      <c r="B90" s="148" t="s">
        <v>215</v>
      </c>
      <c r="C90" s="149">
        <v>25120040</v>
      </c>
      <c r="D90" s="54" t="s">
        <v>332</v>
      </c>
      <c r="E90" s="169">
        <v>1</v>
      </c>
      <c r="F90" s="132">
        <v>0</v>
      </c>
      <c r="G90" s="132">
        <f t="shared" si="20"/>
        <v>0</v>
      </c>
      <c r="H90" s="132">
        <f t="shared" si="6"/>
        <v>0</v>
      </c>
      <c r="I90" s="132">
        <f t="shared" si="21"/>
        <v>0</v>
      </c>
      <c r="J90" s="132">
        <v>1</v>
      </c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9.75" customHeight="1">
      <c r="A91" s="122">
        <v>82</v>
      </c>
      <c r="B91" s="148" t="s">
        <v>216</v>
      </c>
      <c r="C91" s="149">
        <v>25120041</v>
      </c>
      <c r="D91" s="54" t="s">
        <v>332</v>
      </c>
      <c r="E91" s="169">
        <v>0</v>
      </c>
      <c r="F91" s="132">
        <v>1</v>
      </c>
      <c r="G91" s="132">
        <f t="shared" si="20"/>
        <v>0</v>
      </c>
      <c r="H91" s="132">
        <f t="shared" si="6"/>
        <v>0</v>
      </c>
      <c r="I91" s="132">
        <f t="shared" si="21"/>
        <v>0</v>
      </c>
      <c r="J91" s="132">
        <f t="shared" ref="J91:J95" si="22">IF(E91=5, 1, 0)</f>
        <v>0</v>
      </c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9.75" customHeight="1">
      <c r="A92" s="122">
        <v>83</v>
      </c>
      <c r="B92" s="148" t="s">
        <v>217</v>
      </c>
      <c r="C92" s="149">
        <v>25120042</v>
      </c>
      <c r="D92" s="54" t="s">
        <v>332</v>
      </c>
      <c r="E92" s="169">
        <v>5</v>
      </c>
      <c r="F92" s="132">
        <v>1</v>
      </c>
      <c r="G92" s="132">
        <f t="shared" si="20"/>
        <v>1</v>
      </c>
      <c r="H92" s="132">
        <f t="shared" si="6"/>
        <v>1</v>
      </c>
      <c r="I92" s="132">
        <f t="shared" si="21"/>
        <v>1</v>
      </c>
      <c r="J92" s="132">
        <f t="shared" si="22"/>
        <v>1</v>
      </c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9.75" customHeight="1">
      <c r="A93" s="122">
        <v>84</v>
      </c>
      <c r="B93" s="148" t="s">
        <v>218</v>
      </c>
      <c r="C93" s="149">
        <v>25120043</v>
      </c>
      <c r="D93" s="54" t="s">
        <v>332</v>
      </c>
      <c r="E93" s="169">
        <v>5</v>
      </c>
      <c r="F93" s="132">
        <v>1</v>
      </c>
      <c r="G93" s="132">
        <f t="shared" si="20"/>
        <v>1</v>
      </c>
      <c r="H93" s="132">
        <f t="shared" si="6"/>
        <v>1</v>
      </c>
      <c r="I93" s="132">
        <f t="shared" si="21"/>
        <v>1</v>
      </c>
      <c r="J93" s="132">
        <f t="shared" si="22"/>
        <v>1</v>
      </c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9.75" customHeight="1">
      <c r="A94" s="122">
        <v>85</v>
      </c>
      <c r="B94" s="148" t="s">
        <v>154</v>
      </c>
      <c r="C94" s="149">
        <v>25120044</v>
      </c>
      <c r="D94" s="54" t="s">
        <v>332</v>
      </c>
      <c r="E94" s="169">
        <v>0</v>
      </c>
      <c r="F94" s="132">
        <v>1</v>
      </c>
      <c r="G94" s="132">
        <f t="shared" si="20"/>
        <v>0</v>
      </c>
      <c r="H94" s="132">
        <f t="shared" si="6"/>
        <v>0</v>
      </c>
      <c r="I94" s="132">
        <f t="shared" si="21"/>
        <v>0</v>
      </c>
      <c r="J94" s="132">
        <f t="shared" si="22"/>
        <v>0</v>
      </c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" customHeight="1">
      <c r="A95" s="122">
        <v>86</v>
      </c>
      <c r="B95" s="52" t="s">
        <v>108</v>
      </c>
      <c r="C95" s="53">
        <v>24120036</v>
      </c>
      <c r="D95" s="54" t="s">
        <v>332</v>
      </c>
      <c r="E95" s="169">
        <v>1</v>
      </c>
      <c r="F95" s="132">
        <v>1</v>
      </c>
      <c r="G95" s="132">
        <f t="shared" si="20"/>
        <v>0</v>
      </c>
      <c r="H95" s="132">
        <f t="shared" si="6"/>
        <v>0</v>
      </c>
      <c r="I95" s="132">
        <f t="shared" si="21"/>
        <v>0</v>
      </c>
      <c r="J95" s="132">
        <f t="shared" si="22"/>
        <v>0</v>
      </c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" customHeight="1">
      <c r="A96" s="122">
        <v>87</v>
      </c>
      <c r="B96" s="52"/>
      <c r="C96" s="53"/>
      <c r="D96" s="109"/>
      <c r="E96" s="169"/>
      <c r="F96" s="132"/>
      <c r="G96" s="132"/>
      <c r="H96" s="132"/>
      <c r="I96" s="132"/>
      <c r="J96" s="132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9.75" customHeight="1">
      <c r="A97" s="122">
        <v>88</v>
      </c>
      <c r="B97" s="156"/>
      <c r="C97" s="157"/>
      <c r="D97" s="109"/>
      <c r="E97" s="169"/>
      <c r="F97" s="132"/>
      <c r="G97" s="132"/>
      <c r="H97" s="132"/>
      <c r="I97" s="132"/>
      <c r="J97" s="132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9.75" customHeight="1">
      <c r="A98" s="122">
        <v>89</v>
      </c>
      <c r="B98" s="156"/>
      <c r="C98" s="157"/>
      <c r="D98" s="109"/>
      <c r="E98" s="169"/>
      <c r="F98" s="132"/>
      <c r="G98" s="132"/>
      <c r="H98" s="132"/>
      <c r="I98" s="132"/>
      <c r="J98" s="132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9.75" customHeight="1">
      <c r="A99" s="122">
        <v>90</v>
      </c>
      <c r="B99" s="158"/>
      <c r="C99" s="122"/>
      <c r="D99" s="109"/>
      <c r="E99" s="169"/>
      <c r="F99" s="132"/>
      <c r="G99" s="132"/>
      <c r="H99" s="132"/>
      <c r="I99" s="132"/>
      <c r="J99" s="132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9.75" customHeight="1">
      <c r="A100" s="124"/>
      <c r="B100" s="170"/>
      <c r="C100" s="171"/>
      <c r="D100" s="172"/>
      <c r="E100" s="169"/>
      <c r="F100" s="99"/>
      <c r="G100" s="99"/>
      <c r="H100" s="99"/>
      <c r="I100" s="99"/>
      <c r="J100" s="99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9.75" customHeight="1">
      <c r="A101" s="88"/>
      <c r="B101" s="165" t="s">
        <v>113</v>
      </c>
      <c r="C101" s="173"/>
      <c r="D101" s="166"/>
      <c r="E101" s="166"/>
      <c r="F101" s="73">
        <f t="shared" ref="F101:J101" si="23">COUNTIF(F10:F99,"&gt;=0.5")</f>
        <v>78</v>
      </c>
      <c r="G101" s="73">
        <f t="shared" si="23"/>
        <v>69</v>
      </c>
      <c r="H101" s="73">
        <f t="shared" si="23"/>
        <v>69</v>
      </c>
      <c r="I101" s="73">
        <f t="shared" si="23"/>
        <v>58</v>
      </c>
      <c r="J101" s="73">
        <f t="shared" si="23"/>
        <v>53</v>
      </c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9.75" customHeight="1">
      <c r="A102" s="88"/>
      <c r="B102" s="118" t="s">
        <v>114</v>
      </c>
      <c r="C102" s="173"/>
      <c r="D102" s="166"/>
      <c r="E102" s="166"/>
      <c r="F102" s="73">
        <f t="shared" ref="F102:J102" si="24">(F101/COUNT(F$9:F$95))*100</f>
        <v>89.65517241379311</v>
      </c>
      <c r="G102" s="73">
        <f t="shared" si="24"/>
        <v>79.310344827586206</v>
      </c>
      <c r="H102" s="73">
        <f t="shared" si="24"/>
        <v>79.310344827586206</v>
      </c>
      <c r="I102" s="73">
        <f t="shared" si="24"/>
        <v>66.666666666666657</v>
      </c>
      <c r="J102" s="73">
        <f t="shared" si="24"/>
        <v>60.919540229885058</v>
      </c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9.75" customHeight="1">
      <c r="A103" s="88"/>
      <c r="B103" s="165" t="s">
        <v>115</v>
      </c>
      <c r="C103" s="173"/>
      <c r="D103" s="166"/>
      <c r="E103" s="166"/>
      <c r="F103" s="154">
        <v>3</v>
      </c>
      <c r="G103" s="154">
        <v>3</v>
      </c>
      <c r="H103" s="154">
        <v>3</v>
      </c>
      <c r="I103" s="154">
        <v>2</v>
      </c>
      <c r="J103" s="154">
        <v>1</v>
      </c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9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9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9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9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9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9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9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9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9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9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9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9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9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9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9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9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9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9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9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9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9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9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9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9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9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9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9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9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9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9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9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9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9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9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9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9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9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9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9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9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9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9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9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9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9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9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9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9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9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9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9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9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9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9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9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9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9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9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9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9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9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9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9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9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9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9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9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9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9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9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9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9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9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9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9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9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9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9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9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9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9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9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9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9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9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9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9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9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9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9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9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9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9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9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9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9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9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9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9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9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9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9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9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9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9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9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9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9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9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9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9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9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9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9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9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9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9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9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9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9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9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9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9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9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9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9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9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9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9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9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9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9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9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9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9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9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9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9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9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9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9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9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9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9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9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9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9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9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9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9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9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9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9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9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9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9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9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9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9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9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9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9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9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9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9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9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9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9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9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9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9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9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9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9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9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9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9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9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9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9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9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9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9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9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9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9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9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9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9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9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9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9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9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9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9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9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9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9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9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9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9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9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9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9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9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9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9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9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9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9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9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9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9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9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9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9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9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9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9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9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9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9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9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9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9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9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9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9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9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9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9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9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9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9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9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9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9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9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9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9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9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9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9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9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9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9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9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9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9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9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9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9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9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9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9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9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9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9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9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9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9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9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9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9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9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9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9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9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9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9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9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9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9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9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9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9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9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9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9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9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9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9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9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9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9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9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9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9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9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9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9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9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9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9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9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9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9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9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9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9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9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9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9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9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9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9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9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9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9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9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9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9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9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9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9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9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9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9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9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9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9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9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9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9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9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9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9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9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9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9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9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9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9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9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9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9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9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9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9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9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9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9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9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9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9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9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9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9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9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9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9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9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9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9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9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9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9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9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9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9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9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9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9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9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9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9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9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9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9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9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9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9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9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9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9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9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9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9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9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9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9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9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9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9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9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9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9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9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9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9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9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9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9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9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9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9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9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9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9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9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9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9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9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9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9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9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9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9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9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9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9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9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9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9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9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9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9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9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9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9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9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9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9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9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9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9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9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9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9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9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9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9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9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9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9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9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9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9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9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9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9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9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9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9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9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9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9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9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9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9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9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9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9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9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9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9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9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9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9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9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9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9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9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9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9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9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9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9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9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9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9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9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9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9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9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9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9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9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9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9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9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9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9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9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9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9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9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9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9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9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9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9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9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9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9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9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9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9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9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9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9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9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9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9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9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9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9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9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9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9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9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9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9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9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9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9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9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9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9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9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9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9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9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9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9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9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9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9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9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9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9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9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9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9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9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9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9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9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9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9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9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9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9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9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9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9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9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9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9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9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9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9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9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9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9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9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9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9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9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9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9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9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9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9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9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9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9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9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9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9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9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9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9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9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9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9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9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9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9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9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9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9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9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9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9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9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9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9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9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9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9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9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9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9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9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9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9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9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9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9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9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9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9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9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9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9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9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9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9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9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9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9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9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9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9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9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9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9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9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9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9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9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9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9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9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9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9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9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9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9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9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9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9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9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9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9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9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9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9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9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9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9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9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9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9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9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9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9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9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9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9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9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9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9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9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9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9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9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9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9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9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9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9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9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9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9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9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9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9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9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9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9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9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9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9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9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9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9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9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9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9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9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9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9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9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9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9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9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9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9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9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9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9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9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9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9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9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9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9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9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9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9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9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9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9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9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9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9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9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9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9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9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9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9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9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9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9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9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9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9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9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9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9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9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9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9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9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9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9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9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9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9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9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9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9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9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9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9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9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9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9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9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9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9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9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9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9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9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9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9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9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9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9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9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9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9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9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9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9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9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9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9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9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9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9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9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9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9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9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9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9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9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9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9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9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9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9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9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9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9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9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9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9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9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9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9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9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9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9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9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9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9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9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9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9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9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9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9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9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9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9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9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9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9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9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9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9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9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9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9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9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9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9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9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9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9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9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9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9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9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9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9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9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9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9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9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9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9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9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9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9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9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9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9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9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9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9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9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9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9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9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9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9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9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9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9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9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9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9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9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9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9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9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9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9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9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9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9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9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9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9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9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9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9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9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9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9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9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9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9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9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9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9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9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9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9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9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9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9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9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9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9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9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9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9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9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9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9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9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9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9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9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9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9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9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9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9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1" right="1" top="1" bottom="1" header="0" footer="0"/>
  <pageSetup paperSize="9" fitToHeight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00"/>
  <sheetViews>
    <sheetView workbookViewId="0">
      <selection sqref="A1:B1"/>
    </sheetView>
  </sheetViews>
  <sheetFormatPr defaultColWidth="12.6640625" defaultRowHeight="15.75" customHeight="1"/>
  <cols>
    <col min="1" max="1" width="7.6640625" customWidth="1"/>
    <col min="2" max="2" width="18.33203125" customWidth="1"/>
    <col min="3" max="3" width="10.44140625" customWidth="1"/>
    <col min="4" max="4" width="10" customWidth="1"/>
    <col min="5" max="5" width="9.88671875" customWidth="1"/>
    <col min="6" max="6" width="9.77734375" customWidth="1"/>
    <col min="7" max="7" width="10.6640625" customWidth="1"/>
    <col min="8" max="8" width="10.33203125" customWidth="1"/>
    <col min="9" max="9" width="9.77734375" customWidth="1"/>
    <col min="10" max="26" width="7.6640625" customWidth="1"/>
  </cols>
  <sheetData>
    <row r="1" spans="1:9" ht="14.25" customHeight="1">
      <c r="A1" s="234" t="s">
        <v>0</v>
      </c>
      <c r="B1" s="235"/>
      <c r="C1" s="178"/>
      <c r="D1" s="179"/>
      <c r="E1" s="180" t="s">
        <v>1</v>
      </c>
      <c r="F1" s="236" t="s">
        <v>2</v>
      </c>
      <c r="G1" s="235"/>
      <c r="H1" s="181"/>
      <c r="I1" s="182"/>
    </row>
    <row r="2" spans="1:9" ht="22.5" customHeight="1">
      <c r="A2" s="234" t="s">
        <v>229</v>
      </c>
      <c r="B2" s="235"/>
      <c r="C2" s="178"/>
      <c r="D2" s="179"/>
      <c r="E2" s="183">
        <v>1</v>
      </c>
      <c r="F2" s="184" t="s">
        <v>4</v>
      </c>
      <c r="G2" s="185"/>
      <c r="H2" s="185"/>
      <c r="I2" s="178"/>
    </row>
    <row r="3" spans="1:9" ht="14.25" customHeight="1">
      <c r="A3" s="234" t="s">
        <v>5</v>
      </c>
      <c r="B3" s="235"/>
      <c r="C3" s="178"/>
      <c r="D3" s="179"/>
      <c r="E3" s="183">
        <v>2</v>
      </c>
      <c r="F3" s="184" t="s">
        <v>6</v>
      </c>
      <c r="G3" s="185"/>
      <c r="H3" s="185"/>
      <c r="I3" s="178"/>
    </row>
    <row r="4" spans="1:9" ht="14.25" customHeight="1">
      <c r="A4" s="234" t="s">
        <v>230</v>
      </c>
      <c r="B4" s="235"/>
      <c r="C4" s="178"/>
      <c r="D4" s="179"/>
      <c r="E4" s="183">
        <v>3</v>
      </c>
      <c r="F4" s="184" t="s">
        <v>8</v>
      </c>
      <c r="G4" s="185"/>
      <c r="H4" s="185"/>
      <c r="I4" s="178"/>
    </row>
    <row r="5" spans="1:9" ht="14.25" customHeight="1">
      <c r="A5" s="186"/>
      <c r="B5" s="186"/>
      <c r="C5" s="186"/>
      <c r="D5" s="186"/>
      <c r="E5" s="186"/>
      <c r="F5" s="186"/>
      <c r="G5" s="186"/>
      <c r="H5" s="186"/>
      <c r="I5" s="186"/>
    </row>
    <row r="6" spans="1:9" ht="14.25" customHeight="1">
      <c r="A6" s="231" t="s">
        <v>307</v>
      </c>
      <c r="B6" s="231" t="s">
        <v>231</v>
      </c>
      <c r="C6" s="231" t="s">
        <v>232</v>
      </c>
      <c r="D6" s="231" t="s">
        <v>233</v>
      </c>
      <c r="E6" s="231" t="s">
        <v>222</v>
      </c>
      <c r="F6" s="231" t="s">
        <v>223</v>
      </c>
      <c r="G6" s="231" t="s">
        <v>224</v>
      </c>
      <c r="H6" s="231" t="s">
        <v>225</v>
      </c>
      <c r="I6" s="231" t="s">
        <v>226</v>
      </c>
    </row>
    <row r="7" spans="1:9" ht="14.25" customHeight="1">
      <c r="A7" s="232"/>
      <c r="B7" s="232"/>
      <c r="C7" s="232"/>
      <c r="D7" s="232"/>
      <c r="E7" s="232"/>
      <c r="F7" s="232"/>
      <c r="G7" s="232"/>
      <c r="H7" s="232"/>
      <c r="I7" s="232"/>
    </row>
    <row r="8" spans="1:9" ht="14.25" customHeight="1">
      <c r="A8" s="233"/>
      <c r="B8" s="233"/>
      <c r="C8" s="233"/>
      <c r="D8" s="233"/>
      <c r="E8" s="233"/>
      <c r="F8" s="233"/>
      <c r="G8" s="233"/>
      <c r="H8" s="233"/>
      <c r="I8" s="233"/>
    </row>
    <row r="9" spans="1:9" ht="14.25" customHeight="1">
      <c r="A9" s="51">
        <v>1</v>
      </c>
      <c r="B9" s="148" t="s">
        <v>134</v>
      </c>
      <c r="C9" s="149">
        <v>24110340</v>
      </c>
      <c r="D9" s="54" t="s">
        <v>332</v>
      </c>
      <c r="E9" s="150">
        <v>12</v>
      </c>
      <c r="F9" s="176">
        <v>5</v>
      </c>
      <c r="G9" s="176">
        <v>10</v>
      </c>
      <c r="H9" s="176">
        <v>5</v>
      </c>
      <c r="I9" s="187">
        <f t="shared" ref="I9:I94" si="0">SUM(E9:H9)</f>
        <v>32</v>
      </c>
    </row>
    <row r="10" spans="1:9" ht="14.25" customHeight="1">
      <c r="A10" s="51">
        <v>2</v>
      </c>
      <c r="B10" s="148" t="s">
        <v>136</v>
      </c>
      <c r="C10" s="149">
        <v>24110341</v>
      </c>
      <c r="D10" s="35" t="s">
        <v>332</v>
      </c>
      <c r="E10" s="150">
        <v>10</v>
      </c>
      <c r="F10" s="176">
        <v>5</v>
      </c>
      <c r="G10" s="176">
        <v>10</v>
      </c>
      <c r="H10" s="176">
        <v>2</v>
      </c>
      <c r="I10" s="187">
        <f t="shared" si="0"/>
        <v>27</v>
      </c>
    </row>
    <row r="11" spans="1:9" ht="14.25" customHeight="1">
      <c r="A11" s="51">
        <v>3</v>
      </c>
      <c r="B11" s="148" t="s">
        <v>137</v>
      </c>
      <c r="C11" s="149">
        <v>24110342</v>
      </c>
      <c r="D11" s="54" t="s">
        <v>332</v>
      </c>
      <c r="E11" s="150">
        <v>15</v>
      </c>
      <c r="F11" s="176">
        <v>5</v>
      </c>
      <c r="G11" s="176">
        <v>10</v>
      </c>
      <c r="H11" s="176">
        <v>5</v>
      </c>
      <c r="I11" s="187">
        <f t="shared" si="0"/>
        <v>35</v>
      </c>
    </row>
    <row r="12" spans="1:9" ht="14.25" customHeight="1">
      <c r="A12" s="51">
        <v>4</v>
      </c>
      <c r="B12" s="148" t="s">
        <v>138</v>
      </c>
      <c r="C12" s="149">
        <v>24110343</v>
      </c>
      <c r="D12" s="54" t="s">
        <v>332</v>
      </c>
      <c r="E12" s="150">
        <v>10</v>
      </c>
      <c r="F12" s="176">
        <v>4</v>
      </c>
      <c r="G12" s="176">
        <v>9</v>
      </c>
      <c r="H12" s="176">
        <v>3</v>
      </c>
      <c r="I12" s="187">
        <f t="shared" si="0"/>
        <v>26</v>
      </c>
    </row>
    <row r="13" spans="1:9" ht="14.25" customHeight="1">
      <c r="A13" s="51">
        <v>5</v>
      </c>
      <c r="B13" s="148" t="s">
        <v>139</v>
      </c>
      <c r="C13" s="149">
        <v>24110344</v>
      </c>
      <c r="D13" s="54" t="s">
        <v>332</v>
      </c>
      <c r="E13" s="150">
        <v>17</v>
      </c>
      <c r="F13" s="176">
        <v>5</v>
      </c>
      <c r="G13" s="176">
        <v>10</v>
      </c>
      <c r="H13" s="176">
        <v>5</v>
      </c>
      <c r="I13" s="187">
        <f t="shared" si="0"/>
        <v>37</v>
      </c>
    </row>
    <row r="14" spans="1:9" ht="14.25" customHeight="1">
      <c r="A14" s="51">
        <v>6</v>
      </c>
      <c r="B14" s="148" t="s">
        <v>140</v>
      </c>
      <c r="C14" s="149">
        <v>24110346</v>
      </c>
      <c r="D14" s="54" t="s">
        <v>332</v>
      </c>
      <c r="E14" s="150">
        <v>19</v>
      </c>
      <c r="F14" s="176">
        <v>5</v>
      </c>
      <c r="G14" s="176">
        <v>10</v>
      </c>
      <c r="H14" s="176">
        <v>5</v>
      </c>
      <c r="I14" s="187">
        <f t="shared" si="0"/>
        <v>39</v>
      </c>
    </row>
    <row r="15" spans="1:9" ht="14.25" customHeight="1">
      <c r="A15" s="51">
        <v>7</v>
      </c>
      <c r="B15" s="148" t="s">
        <v>141</v>
      </c>
      <c r="C15" s="149">
        <v>24110347</v>
      </c>
      <c r="D15" s="54" t="s">
        <v>332</v>
      </c>
      <c r="E15" s="150">
        <v>16</v>
      </c>
      <c r="F15" s="176">
        <v>5</v>
      </c>
      <c r="G15" s="176">
        <v>10</v>
      </c>
      <c r="H15" s="176">
        <v>5</v>
      </c>
      <c r="I15" s="187">
        <f t="shared" si="0"/>
        <v>36</v>
      </c>
    </row>
    <row r="16" spans="1:9" ht="14.25" customHeight="1">
      <c r="A16" s="51">
        <v>8</v>
      </c>
      <c r="B16" s="148" t="s">
        <v>142</v>
      </c>
      <c r="C16" s="149">
        <v>24110348</v>
      </c>
      <c r="D16" s="54" t="s">
        <v>332</v>
      </c>
      <c r="E16" s="150">
        <v>9</v>
      </c>
      <c r="F16" s="176">
        <v>4</v>
      </c>
      <c r="G16" s="176">
        <v>10</v>
      </c>
      <c r="H16" s="176">
        <v>3</v>
      </c>
      <c r="I16" s="187">
        <f t="shared" si="0"/>
        <v>26</v>
      </c>
    </row>
    <row r="17" spans="1:9" ht="14.25" customHeight="1">
      <c r="A17" s="51">
        <v>9</v>
      </c>
      <c r="B17" s="148" t="s">
        <v>143</v>
      </c>
      <c r="C17" s="149">
        <v>24110350</v>
      </c>
      <c r="D17" s="54" t="s">
        <v>332</v>
      </c>
      <c r="E17" s="150">
        <v>8</v>
      </c>
      <c r="F17" s="176">
        <v>4</v>
      </c>
      <c r="G17" s="176">
        <v>10</v>
      </c>
      <c r="H17" s="176">
        <v>1</v>
      </c>
      <c r="I17" s="187">
        <f t="shared" si="0"/>
        <v>23</v>
      </c>
    </row>
    <row r="18" spans="1:9" ht="14.25" customHeight="1">
      <c r="A18" s="51">
        <v>10</v>
      </c>
      <c r="B18" s="148" t="s">
        <v>144</v>
      </c>
      <c r="C18" s="149">
        <v>24110351</v>
      </c>
      <c r="D18" s="54" t="s">
        <v>332</v>
      </c>
      <c r="E18" s="150">
        <v>15</v>
      </c>
      <c r="F18" s="176">
        <v>5</v>
      </c>
      <c r="G18" s="176">
        <v>10</v>
      </c>
      <c r="H18" s="176">
        <v>4</v>
      </c>
      <c r="I18" s="187">
        <f t="shared" si="0"/>
        <v>34</v>
      </c>
    </row>
    <row r="19" spans="1:9" ht="14.25" customHeight="1">
      <c r="A19" s="51">
        <v>11</v>
      </c>
      <c r="B19" s="148" t="s">
        <v>145</v>
      </c>
      <c r="C19" s="149">
        <v>24110352</v>
      </c>
      <c r="D19" s="54" t="s">
        <v>332</v>
      </c>
      <c r="E19" s="150">
        <v>19</v>
      </c>
      <c r="F19" s="176">
        <v>5</v>
      </c>
      <c r="G19" s="176">
        <v>10</v>
      </c>
      <c r="H19" s="176">
        <v>5</v>
      </c>
      <c r="I19" s="187">
        <f t="shared" si="0"/>
        <v>39</v>
      </c>
    </row>
    <row r="20" spans="1:9" ht="14.25" customHeight="1">
      <c r="A20" s="51">
        <v>12</v>
      </c>
      <c r="B20" s="148" t="s">
        <v>146</v>
      </c>
      <c r="C20" s="149">
        <v>24110353</v>
      </c>
      <c r="D20" s="54" t="s">
        <v>332</v>
      </c>
      <c r="E20" s="150">
        <v>12</v>
      </c>
      <c r="F20" s="176">
        <v>4</v>
      </c>
      <c r="G20" s="176">
        <v>10</v>
      </c>
      <c r="H20" s="176">
        <v>5</v>
      </c>
      <c r="I20" s="187">
        <f t="shared" si="0"/>
        <v>31</v>
      </c>
    </row>
    <row r="21" spans="1:9" ht="14.25" customHeight="1">
      <c r="A21" s="51">
        <v>13</v>
      </c>
      <c r="B21" s="148" t="s">
        <v>147</v>
      </c>
      <c r="C21" s="149">
        <v>24110354</v>
      </c>
      <c r="D21" s="54" t="s">
        <v>332</v>
      </c>
      <c r="E21" s="150">
        <v>20</v>
      </c>
      <c r="F21" s="176">
        <v>5</v>
      </c>
      <c r="G21" s="176">
        <v>10</v>
      </c>
      <c r="H21" s="176">
        <v>5</v>
      </c>
      <c r="I21" s="187">
        <f t="shared" si="0"/>
        <v>40</v>
      </c>
    </row>
    <row r="22" spans="1:9" ht="14.25" customHeight="1">
      <c r="A22" s="51">
        <v>14</v>
      </c>
      <c r="B22" s="148" t="s">
        <v>148</v>
      </c>
      <c r="C22" s="149">
        <v>24110356</v>
      </c>
      <c r="D22" s="54" t="s">
        <v>332</v>
      </c>
      <c r="E22" s="150">
        <v>16</v>
      </c>
      <c r="F22" s="176">
        <v>5</v>
      </c>
      <c r="G22" s="176">
        <v>10</v>
      </c>
      <c r="H22" s="176">
        <v>5</v>
      </c>
      <c r="I22" s="187">
        <f t="shared" si="0"/>
        <v>36</v>
      </c>
    </row>
    <row r="23" spans="1:9" ht="14.25" customHeight="1">
      <c r="A23" s="51">
        <v>15</v>
      </c>
      <c r="B23" s="148" t="s">
        <v>149</v>
      </c>
      <c r="C23" s="149">
        <v>24110357</v>
      </c>
      <c r="D23" s="54" t="s">
        <v>332</v>
      </c>
      <c r="E23" s="150">
        <v>17</v>
      </c>
      <c r="F23" s="176">
        <v>5</v>
      </c>
      <c r="G23" s="176">
        <v>10</v>
      </c>
      <c r="H23" s="176">
        <v>5</v>
      </c>
      <c r="I23" s="187">
        <f t="shared" si="0"/>
        <v>37</v>
      </c>
    </row>
    <row r="24" spans="1:9" ht="14.25" customHeight="1">
      <c r="A24" s="51">
        <v>16</v>
      </c>
      <c r="B24" s="148" t="s">
        <v>150</v>
      </c>
      <c r="C24" s="149">
        <v>24110358</v>
      </c>
      <c r="D24" s="54" t="s">
        <v>332</v>
      </c>
      <c r="E24" s="150">
        <v>14</v>
      </c>
      <c r="F24" s="176">
        <v>5</v>
      </c>
      <c r="G24" s="176">
        <v>10</v>
      </c>
      <c r="H24" s="176">
        <v>5</v>
      </c>
      <c r="I24" s="187">
        <f t="shared" si="0"/>
        <v>34</v>
      </c>
    </row>
    <row r="25" spans="1:9" ht="14.25" customHeight="1">
      <c r="A25" s="51">
        <v>17</v>
      </c>
      <c r="B25" s="148" t="s">
        <v>151</v>
      </c>
      <c r="C25" s="149">
        <v>24110359</v>
      </c>
      <c r="D25" s="54" t="s">
        <v>332</v>
      </c>
      <c r="E25" s="150">
        <v>19</v>
      </c>
      <c r="F25" s="176">
        <v>5</v>
      </c>
      <c r="G25" s="176">
        <v>10</v>
      </c>
      <c r="H25" s="176">
        <v>4</v>
      </c>
      <c r="I25" s="187">
        <f t="shared" si="0"/>
        <v>38</v>
      </c>
    </row>
    <row r="26" spans="1:9" ht="14.25" customHeight="1">
      <c r="A26" s="51">
        <v>18</v>
      </c>
      <c r="B26" s="148" t="s">
        <v>152</v>
      </c>
      <c r="C26" s="149">
        <v>24110360</v>
      </c>
      <c r="D26" s="54" t="s">
        <v>332</v>
      </c>
      <c r="E26" s="150">
        <v>20</v>
      </c>
      <c r="F26" s="176">
        <v>5</v>
      </c>
      <c r="G26" s="176">
        <v>10</v>
      </c>
      <c r="H26" s="176">
        <v>3</v>
      </c>
      <c r="I26" s="187">
        <f t="shared" si="0"/>
        <v>38</v>
      </c>
    </row>
    <row r="27" spans="1:9" ht="14.25" customHeight="1">
      <c r="A27" s="51">
        <v>19</v>
      </c>
      <c r="B27" s="148" t="s">
        <v>153</v>
      </c>
      <c r="C27" s="149">
        <v>24110361</v>
      </c>
      <c r="D27" s="54" t="s">
        <v>332</v>
      </c>
      <c r="E27" s="150">
        <v>18</v>
      </c>
      <c r="F27" s="176">
        <v>5</v>
      </c>
      <c r="G27" s="176">
        <v>10</v>
      </c>
      <c r="H27" s="176">
        <v>3</v>
      </c>
      <c r="I27" s="187">
        <f t="shared" si="0"/>
        <v>36</v>
      </c>
    </row>
    <row r="28" spans="1:9" ht="14.25" customHeight="1">
      <c r="A28" s="51">
        <v>20</v>
      </c>
      <c r="B28" s="148" t="s">
        <v>154</v>
      </c>
      <c r="C28" s="149">
        <v>24110362</v>
      </c>
      <c r="D28" s="54" t="s">
        <v>332</v>
      </c>
      <c r="E28" s="150">
        <v>19</v>
      </c>
      <c r="F28" s="176">
        <v>5</v>
      </c>
      <c r="G28" s="176">
        <v>10</v>
      </c>
      <c r="H28" s="176">
        <v>5</v>
      </c>
      <c r="I28" s="187">
        <f t="shared" si="0"/>
        <v>39</v>
      </c>
    </row>
    <row r="29" spans="1:9" ht="14.25" customHeight="1">
      <c r="A29" s="51">
        <v>21</v>
      </c>
      <c r="B29" s="148" t="s">
        <v>155</v>
      </c>
      <c r="C29" s="149">
        <v>24110363</v>
      </c>
      <c r="D29" s="54" t="s">
        <v>332</v>
      </c>
      <c r="E29" s="150">
        <v>15</v>
      </c>
      <c r="F29" s="176">
        <v>5</v>
      </c>
      <c r="G29" s="176">
        <v>10</v>
      </c>
      <c r="H29" s="176">
        <v>4</v>
      </c>
      <c r="I29" s="187">
        <f t="shared" si="0"/>
        <v>34</v>
      </c>
    </row>
    <row r="30" spans="1:9" ht="14.25" customHeight="1">
      <c r="A30" s="51">
        <v>22</v>
      </c>
      <c r="B30" s="148" t="s">
        <v>156</v>
      </c>
      <c r="C30" s="149">
        <v>24110364</v>
      </c>
      <c r="D30" s="54" t="s">
        <v>332</v>
      </c>
      <c r="E30" s="150">
        <v>12</v>
      </c>
      <c r="F30" s="176">
        <v>5</v>
      </c>
      <c r="G30" s="176">
        <v>10</v>
      </c>
      <c r="H30" s="176">
        <v>4</v>
      </c>
      <c r="I30" s="187">
        <f t="shared" si="0"/>
        <v>31</v>
      </c>
    </row>
    <row r="31" spans="1:9" ht="14.25" customHeight="1">
      <c r="A31" s="51">
        <v>23</v>
      </c>
      <c r="B31" s="148" t="s">
        <v>157</v>
      </c>
      <c r="C31" s="149">
        <v>24110365</v>
      </c>
      <c r="D31" s="54" t="s">
        <v>332</v>
      </c>
      <c r="E31" s="150">
        <v>20</v>
      </c>
      <c r="F31" s="176">
        <v>4</v>
      </c>
      <c r="G31" s="176">
        <v>10</v>
      </c>
      <c r="H31" s="176">
        <v>5</v>
      </c>
      <c r="I31" s="187">
        <f t="shared" si="0"/>
        <v>39</v>
      </c>
    </row>
    <row r="32" spans="1:9" ht="14.25" customHeight="1">
      <c r="A32" s="51">
        <v>24</v>
      </c>
      <c r="B32" s="148" t="s">
        <v>158</v>
      </c>
      <c r="C32" s="149">
        <v>24110366</v>
      </c>
      <c r="D32" s="54" t="s">
        <v>332</v>
      </c>
      <c r="E32" s="150">
        <v>17</v>
      </c>
      <c r="F32" s="176">
        <v>5</v>
      </c>
      <c r="G32" s="176">
        <v>10</v>
      </c>
      <c r="H32" s="176">
        <v>4</v>
      </c>
      <c r="I32" s="187">
        <f t="shared" si="0"/>
        <v>36</v>
      </c>
    </row>
    <row r="33" spans="1:9" ht="14.25" customHeight="1">
      <c r="A33" s="51">
        <v>25</v>
      </c>
      <c r="B33" s="148" t="s">
        <v>159</v>
      </c>
      <c r="C33" s="149">
        <v>24110367</v>
      </c>
      <c r="D33" s="54" t="s">
        <v>332</v>
      </c>
      <c r="E33" s="150">
        <v>8</v>
      </c>
      <c r="F33" s="176">
        <v>5</v>
      </c>
      <c r="G33" s="176">
        <v>10</v>
      </c>
      <c r="H33" s="176">
        <v>4</v>
      </c>
      <c r="I33" s="187">
        <f t="shared" si="0"/>
        <v>27</v>
      </c>
    </row>
    <row r="34" spans="1:9" ht="14.25" customHeight="1">
      <c r="A34" s="51">
        <v>26</v>
      </c>
      <c r="B34" s="148" t="s">
        <v>160</v>
      </c>
      <c r="C34" s="149">
        <v>24110368</v>
      </c>
      <c r="D34" s="54" t="s">
        <v>332</v>
      </c>
      <c r="E34" s="150">
        <v>15</v>
      </c>
      <c r="F34" s="176">
        <v>4</v>
      </c>
      <c r="G34" s="176">
        <v>10</v>
      </c>
      <c r="H34" s="176">
        <v>5</v>
      </c>
      <c r="I34" s="187">
        <f t="shared" si="0"/>
        <v>34</v>
      </c>
    </row>
    <row r="35" spans="1:9" ht="14.25" customHeight="1">
      <c r="A35" s="51">
        <v>27</v>
      </c>
      <c r="B35" s="148" t="s">
        <v>161</v>
      </c>
      <c r="C35" s="149">
        <v>24110369</v>
      </c>
      <c r="D35" s="54" t="s">
        <v>332</v>
      </c>
      <c r="E35" s="150">
        <v>16</v>
      </c>
      <c r="F35" s="176">
        <v>5</v>
      </c>
      <c r="G35" s="176">
        <v>10</v>
      </c>
      <c r="H35" s="176">
        <v>3</v>
      </c>
      <c r="I35" s="187">
        <f t="shared" si="0"/>
        <v>34</v>
      </c>
    </row>
    <row r="36" spans="1:9" ht="14.25" customHeight="1">
      <c r="A36" s="51">
        <v>28</v>
      </c>
      <c r="B36" s="148" t="s">
        <v>162</v>
      </c>
      <c r="C36" s="149">
        <v>24110370</v>
      </c>
      <c r="D36" s="54" t="s">
        <v>332</v>
      </c>
      <c r="E36" s="150">
        <v>20</v>
      </c>
      <c r="F36" s="188">
        <v>4</v>
      </c>
      <c r="G36" s="176">
        <v>10</v>
      </c>
      <c r="H36" s="176">
        <v>4</v>
      </c>
      <c r="I36" s="187">
        <f t="shared" si="0"/>
        <v>38</v>
      </c>
    </row>
    <row r="37" spans="1:9" ht="14.25" customHeight="1">
      <c r="A37" s="51">
        <v>29</v>
      </c>
      <c r="B37" s="148" t="s">
        <v>163</v>
      </c>
      <c r="C37" s="149">
        <v>24110371</v>
      </c>
      <c r="D37" s="54" t="s">
        <v>332</v>
      </c>
      <c r="E37" s="150">
        <v>15</v>
      </c>
      <c r="F37" s="176">
        <v>5</v>
      </c>
      <c r="G37" s="176">
        <v>10</v>
      </c>
      <c r="H37" s="176">
        <v>3</v>
      </c>
      <c r="I37" s="187">
        <f t="shared" si="0"/>
        <v>33</v>
      </c>
    </row>
    <row r="38" spans="1:9" ht="14.25" customHeight="1">
      <c r="A38" s="51">
        <v>30</v>
      </c>
      <c r="B38" s="148" t="s">
        <v>164</v>
      </c>
      <c r="C38" s="149">
        <v>24110372</v>
      </c>
      <c r="D38" s="54" t="s">
        <v>332</v>
      </c>
      <c r="E38" s="150">
        <v>17</v>
      </c>
      <c r="F38" s="176">
        <v>4</v>
      </c>
      <c r="G38" s="176">
        <v>10</v>
      </c>
      <c r="H38" s="176">
        <v>3</v>
      </c>
      <c r="I38" s="187">
        <f t="shared" si="0"/>
        <v>34</v>
      </c>
    </row>
    <row r="39" spans="1:9" ht="14.25" customHeight="1">
      <c r="A39" s="51">
        <v>31</v>
      </c>
      <c r="B39" s="148" t="s">
        <v>165</v>
      </c>
      <c r="C39" s="149">
        <v>24110373</v>
      </c>
      <c r="D39" s="54" t="s">
        <v>332</v>
      </c>
      <c r="E39" s="150">
        <v>13</v>
      </c>
      <c r="F39" s="176">
        <v>4</v>
      </c>
      <c r="G39" s="176">
        <v>10</v>
      </c>
      <c r="H39" s="176">
        <v>1</v>
      </c>
      <c r="I39" s="187">
        <f t="shared" si="0"/>
        <v>28</v>
      </c>
    </row>
    <row r="40" spans="1:9" ht="14.25" customHeight="1">
      <c r="A40" s="51">
        <v>32</v>
      </c>
      <c r="B40" s="148" t="s">
        <v>166</v>
      </c>
      <c r="C40" s="149">
        <v>24110374</v>
      </c>
      <c r="D40" s="54" t="s">
        <v>332</v>
      </c>
      <c r="E40" s="150">
        <v>19</v>
      </c>
      <c r="F40" s="176">
        <v>5</v>
      </c>
      <c r="G40" s="176">
        <v>10</v>
      </c>
      <c r="H40" s="176">
        <v>5</v>
      </c>
      <c r="I40" s="187">
        <f t="shared" si="0"/>
        <v>39</v>
      </c>
    </row>
    <row r="41" spans="1:9" ht="14.25" customHeight="1">
      <c r="A41" s="51">
        <v>33</v>
      </c>
      <c r="B41" s="148" t="s">
        <v>167</v>
      </c>
      <c r="C41" s="149">
        <v>24110375</v>
      </c>
      <c r="D41" s="54" t="s">
        <v>332</v>
      </c>
      <c r="E41" s="150">
        <v>18</v>
      </c>
      <c r="F41" s="176">
        <v>5</v>
      </c>
      <c r="G41" s="176">
        <v>10</v>
      </c>
      <c r="H41" s="176">
        <v>4</v>
      </c>
      <c r="I41" s="187">
        <f t="shared" si="0"/>
        <v>37</v>
      </c>
    </row>
    <row r="42" spans="1:9" ht="14.25" customHeight="1">
      <c r="A42" s="51">
        <v>34</v>
      </c>
      <c r="B42" s="148" t="s">
        <v>168</v>
      </c>
      <c r="C42" s="149">
        <v>24110376</v>
      </c>
      <c r="D42" s="54" t="s">
        <v>332</v>
      </c>
      <c r="E42" s="150">
        <v>20</v>
      </c>
      <c r="F42" s="176">
        <v>5</v>
      </c>
      <c r="G42" s="176">
        <v>10</v>
      </c>
      <c r="H42" s="176">
        <v>5</v>
      </c>
      <c r="I42" s="187">
        <f t="shared" si="0"/>
        <v>40</v>
      </c>
    </row>
    <row r="43" spans="1:9" ht="14.25" customHeight="1">
      <c r="A43" s="51">
        <v>35</v>
      </c>
      <c r="B43" s="148" t="s">
        <v>169</v>
      </c>
      <c r="C43" s="149">
        <v>24110377</v>
      </c>
      <c r="D43" s="54" t="s">
        <v>332</v>
      </c>
      <c r="E43" s="150">
        <v>10</v>
      </c>
      <c r="F43" s="176">
        <v>3</v>
      </c>
      <c r="G43" s="176">
        <v>9</v>
      </c>
      <c r="H43" s="176">
        <v>2</v>
      </c>
      <c r="I43" s="187">
        <f t="shared" si="0"/>
        <v>24</v>
      </c>
    </row>
    <row r="44" spans="1:9" ht="14.25" customHeight="1">
      <c r="A44" s="51">
        <v>36</v>
      </c>
      <c r="B44" s="148" t="s">
        <v>170</v>
      </c>
      <c r="C44" s="149">
        <v>24110379</v>
      </c>
      <c r="D44" s="54" t="s">
        <v>332</v>
      </c>
      <c r="E44" s="150">
        <v>0</v>
      </c>
      <c r="F44" s="176">
        <v>5</v>
      </c>
      <c r="G44" s="176">
        <v>10</v>
      </c>
      <c r="H44" s="176">
        <v>0</v>
      </c>
      <c r="I44" s="187">
        <f t="shared" si="0"/>
        <v>15</v>
      </c>
    </row>
    <row r="45" spans="1:9" ht="14.25" customHeight="1">
      <c r="A45" s="51">
        <v>37</v>
      </c>
      <c r="B45" s="148" t="s">
        <v>171</v>
      </c>
      <c r="C45" s="149">
        <v>24110380</v>
      </c>
      <c r="D45" s="54" t="s">
        <v>332</v>
      </c>
      <c r="E45" s="150">
        <v>9</v>
      </c>
      <c r="F45" s="176">
        <v>4</v>
      </c>
      <c r="G45" s="176">
        <v>9</v>
      </c>
      <c r="H45" s="176">
        <v>1</v>
      </c>
      <c r="I45" s="187">
        <f t="shared" si="0"/>
        <v>23</v>
      </c>
    </row>
    <row r="46" spans="1:9" ht="14.25" customHeight="1">
      <c r="A46" s="51">
        <v>38</v>
      </c>
      <c r="B46" s="148" t="s">
        <v>172</v>
      </c>
      <c r="C46" s="149">
        <v>24110381</v>
      </c>
      <c r="D46" s="54" t="s">
        <v>332</v>
      </c>
      <c r="E46" s="150">
        <v>13</v>
      </c>
      <c r="F46" s="176">
        <v>5</v>
      </c>
      <c r="G46" s="176">
        <v>10</v>
      </c>
      <c r="H46" s="176">
        <v>5</v>
      </c>
      <c r="I46" s="187">
        <f t="shared" si="0"/>
        <v>33</v>
      </c>
    </row>
    <row r="47" spans="1:9" ht="14.25" customHeight="1">
      <c r="A47" s="51">
        <v>39</v>
      </c>
      <c r="B47" s="148" t="s">
        <v>173</v>
      </c>
      <c r="C47" s="149">
        <v>24110382</v>
      </c>
      <c r="D47" s="54" t="s">
        <v>332</v>
      </c>
      <c r="E47" s="150">
        <v>12</v>
      </c>
      <c r="F47" s="176">
        <v>5</v>
      </c>
      <c r="G47" s="176">
        <v>10</v>
      </c>
      <c r="H47" s="176">
        <v>1</v>
      </c>
      <c r="I47" s="187">
        <f t="shared" si="0"/>
        <v>28</v>
      </c>
    </row>
    <row r="48" spans="1:9" ht="14.25" customHeight="1">
      <c r="A48" s="51">
        <v>40</v>
      </c>
      <c r="B48" s="148" t="s">
        <v>174</v>
      </c>
      <c r="C48" s="149">
        <v>24110383</v>
      </c>
      <c r="D48" s="54" t="s">
        <v>332</v>
      </c>
      <c r="E48" s="150">
        <v>20</v>
      </c>
      <c r="F48" s="176">
        <v>5</v>
      </c>
      <c r="G48" s="176">
        <v>10</v>
      </c>
      <c r="H48" s="176">
        <v>5</v>
      </c>
      <c r="I48" s="187">
        <f t="shared" si="0"/>
        <v>40</v>
      </c>
    </row>
    <row r="49" spans="1:9" ht="14.25" customHeight="1">
      <c r="A49" s="51">
        <v>41</v>
      </c>
      <c r="B49" s="148" t="s">
        <v>175</v>
      </c>
      <c r="C49" s="149">
        <v>24110384</v>
      </c>
      <c r="D49" s="54" t="s">
        <v>332</v>
      </c>
      <c r="E49" s="150">
        <v>20</v>
      </c>
      <c r="F49" s="176">
        <v>5</v>
      </c>
      <c r="G49" s="176">
        <v>10</v>
      </c>
      <c r="H49" s="176">
        <v>3</v>
      </c>
      <c r="I49" s="187">
        <f t="shared" si="0"/>
        <v>38</v>
      </c>
    </row>
    <row r="50" spans="1:9" ht="14.25" customHeight="1">
      <c r="A50" s="51">
        <v>42</v>
      </c>
      <c r="B50" s="148" t="s">
        <v>176</v>
      </c>
      <c r="C50" s="149">
        <v>24110385</v>
      </c>
      <c r="D50" s="54" t="s">
        <v>332</v>
      </c>
      <c r="E50" s="150">
        <v>19</v>
      </c>
      <c r="F50" s="176">
        <v>5</v>
      </c>
      <c r="G50" s="176">
        <v>10</v>
      </c>
      <c r="H50" s="176">
        <v>5</v>
      </c>
      <c r="I50" s="187">
        <f t="shared" si="0"/>
        <v>39</v>
      </c>
    </row>
    <row r="51" spans="1:9" ht="14.25" customHeight="1">
      <c r="A51" s="51">
        <v>43</v>
      </c>
      <c r="B51" s="148" t="s">
        <v>177</v>
      </c>
      <c r="C51" s="149">
        <v>24110386</v>
      </c>
      <c r="D51" s="54" t="s">
        <v>332</v>
      </c>
      <c r="E51" s="150">
        <v>17</v>
      </c>
      <c r="F51" s="176">
        <v>5</v>
      </c>
      <c r="G51" s="176">
        <v>10</v>
      </c>
      <c r="H51" s="176">
        <v>4</v>
      </c>
      <c r="I51" s="187">
        <f t="shared" si="0"/>
        <v>36</v>
      </c>
    </row>
    <row r="52" spans="1:9" ht="14.25" customHeight="1">
      <c r="A52" s="51">
        <v>44</v>
      </c>
      <c r="B52" s="148" t="s">
        <v>178</v>
      </c>
      <c r="C52" s="149">
        <v>24110387</v>
      </c>
      <c r="D52" s="54" t="s">
        <v>332</v>
      </c>
      <c r="E52" s="150">
        <v>20</v>
      </c>
      <c r="F52" s="176">
        <v>5</v>
      </c>
      <c r="G52" s="176">
        <v>10</v>
      </c>
      <c r="H52" s="176">
        <v>5</v>
      </c>
      <c r="I52" s="187">
        <f t="shared" si="0"/>
        <v>40</v>
      </c>
    </row>
    <row r="53" spans="1:9" ht="14.25" customHeight="1">
      <c r="A53" s="51">
        <v>45</v>
      </c>
      <c r="B53" s="148" t="s">
        <v>179</v>
      </c>
      <c r="C53" s="149">
        <v>24110388</v>
      </c>
      <c r="D53" s="54" t="s">
        <v>332</v>
      </c>
      <c r="E53" s="150">
        <v>18</v>
      </c>
      <c r="F53" s="176">
        <v>5</v>
      </c>
      <c r="G53" s="176">
        <v>10</v>
      </c>
      <c r="H53" s="176">
        <v>5</v>
      </c>
      <c r="I53" s="187">
        <f t="shared" si="0"/>
        <v>38</v>
      </c>
    </row>
    <row r="54" spans="1:9" ht="14.25" customHeight="1">
      <c r="A54" s="51">
        <v>46</v>
      </c>
      <c r="B54" s="148" t="s">
        <v>180</v>
      </c>
      <c r="C54" s="149">
        <v>24110389</v>
      </c>
      <c r="D54" s="54" t="s">
        <v>332</v>
      </c>
      <c r="E54" s="150">
        <v>14</v>
      </c>
      <c r="F54" s="176">
        <v>5</v>
      </c>
      <c r="G54" s="176">
        <v>10</v>
      </c>
      <c r="H54" s="176">
        <v>5</v>
      </c>
      <c r="I54" s="187">
        <f t="shared" si="0"/>
        <v>34</v>
      </c>
    </row>
    <row r="55" spans="1:9" ht="14.25" customHeight="1">
      <c r="A55" s="51">
        <v>47</v>
      </c>
      <c r="B55" s="148" t="s">
        <v>181</v>
      </c>
      <c r="C55" s="149">
        <v>24110390</v>
      </c>
      <c r="D55" s="54" t="s">
        <v>332</v>
      </c>
      <c r="E55" s="150">
        <v>19</v>
      </c>
      <c r="F55" s="176">
        <v>5</v>
      </c>
      <c r="G55" s="176">
        <v>10</v>
      </c>
      <c r="H55" s="176">
        <v>3</v>
      </c>
      <c r="I55" s="187">
        <f t="shared" si="0"/>
        <v>37</v>
      </c>
    </row>
    <row r="56" spans="1:9" ht="14.25" customHeight="1">
      <c r="A56" s="51">
        <v>48</v>
      </c>
      <c r="B56" s="148" t="s">
        <v>182</v>
      </c>
      <c r="C56" s="149">
        <v>24110391</v>
      </c>
      <c r="D56" s="54" t="s">
        <v>332</v>
      </c>
      <c r="E56" s="150">
        <v>6</v>
      </c>
      <c r="F56" s="176">
        <v>4</v>
      </c>
      <c r="G56" s="176">
        <v>9</v>
      </c>
      <c r="H56" s="176">
        <v>3</v>
      </c>
      <c r="I56" s="187">
        <f t="shared" si="0"/>
        <v>22</v>
      </c>
    </row>
    <row r="57" spans="1:9" ht="14.25" customHeight="1">
      <c r="A57" s="51">
        <v>49</v>
      </c>
      <c r="B57" s="148" t="s">
        <v>183</v>
      </c>
      <c r="C57" s="149">
        <v>24110392</v>
      </c>
      <c r="D57" s="54" t="s">
        <v>332</v>
      </c>
      <c r="E57" s="150">
        <v>12</v>
      </c>
      <c r="F57" s="176">
        <v>5</v>
      </c>
      <c r="G57" s="176">
        <v>10</v>
      </c>
      <c r="H57" s="176">
        <v>3</v>
      </c>
      <c r="I57" s="187">
        <f t="shared" si="0"/>
        <v>30</v>
      </c>
    </row>
    <row r="58" spans="1:9" ht="14.25" customHeight="1">
      <c r="A58" s="51">
        <v>50</v>
      </c>
      <c r="B58" s="148" t="s">
        <v>184</v>
      </c>
      <c r="C58" s="149">
        <v>24110393</v>
      </c>
      <c r="D58" s="54" t="s">
        <v>332</v>
      </c>
      <c r="E58" s="150">
        <v>15</v>
      </c>
      <c r="F58" s="176">
        <v>5</v>
      </c>
      <c r="G58" s="176">
        <v>10</v>
      </c>
      <c r="H58" s="176">
        <v>4</v>
      </c>
      <c r="I58" s="187">
        <f t="shared" si="0"/>
        <v>34</v>
      </c>
    </row>
    <row r="59" spans="1:9" ht="14.25" customHeight="1">
      <c r="A59" s="51">
        <v>51</v>
      </c>
      <c r="B59" s="148" t="s">
        <v>185</v>
      </c>
      <c r="C59" s="149">
        <v>24110394</v>
      </c>
      <c r="D59" s="54" t="s">
        <v>332</v>
      </c>
      <c r="E59" s="150">
        <v>8</v>
      </c>
      <c r="F59" s="176">
        <v>4</v>
      </c>
      <c r="G59" s="176">
        <v>10</v>
      </c>
      <c r="H59" s="176">
        <v>4</v>
      </c>
      <c r="I59" s="187">
        <f t="shared" si="0"/>
        <v>26</v>
      </c>
    </row>
    <row r="60" spans="1:9" ht="14.25" customHeight="1">
      <c r="A60" s="51">
        <v>52</v>
      </c>
      <c r="B60" s="148" t="s">
        <v>186</v>
      </c>
      <c r="C60" s="149">
        <v>24110395</v>
      </c>
      <c r="D60" s="54" t="s">
        <v>332</v>
      </c>
      <c r="E60" s="150">
        <v>17</v>
      </c>
      <c r="F60" s="176">
        <v>5</v>
      </c>
      <c r="G60" s="176">
        <v>10</v>
      </c>
      <c r="H60" s="176">
        <v>5</v>
      </c>
      <c r="I60" s="187">
        <f t="shared" si="0"/>
        <v>37</v>
      </c>
    </row>
    <row r="61" spans="1:9" ht="14.25" customHeight="1">
      <c r="A61" s="51">
        <v>53</v>
      </c>
      <c r="B61" s="148" t="s">
        <v>187</v>
      </c>
      <c r="C61" s="149">
        <v>24110396</v>
      </c>
      <c r="D61" s="54" t="s">
        <v>332</v>
      </c>
      <c r="E61" s="150">
        <v>10</v>
      </c>
      <c r="F61" s="176">
        <v>4</v>
      </c>
      <c r="G61" s="176">
        <v>10</v>
      </c>
      <c r="H61" s="176">
        <v>3</v>
      </c>
      <c r="I61" s="187">
        <f t="shared" si="0"/>
        <v>27</v>
      </c>
    </row>
    <row r="62" spans="1:9" ht="14.25" customHeight="1">
      <c r="A62" s="51">
        <v>54</v>
      </c>
      <c r="B62" s="148" t="s">
        <v>188</v>
      </c>
      <c r="C62" s="149">
        <v>24110397</v>
      </c>
      <c r="D62" s="54" t="s">
        <v>332</v>
      </c>
      <c r="E62" s="150">
        <v>17</v>
      </c>
      <c r="F62" s="176">
        <v>5</v>
      </c>
      <c r="G62" s="176">
        <v>10</v>
      </c>
      <c r="H62" s="176">
        <v>4</v>
      </c>
      <c r="I62" s="187">
        <f t="shared" si="0"/>
        <v>36</v>
      </c>
    </row>
    <row r="63" spans="1:9" ht="14.25" customHeight="1">
      <c r="A63" s="51">
        <v>55</v>
      </c>
      <c r="B63" s="148" t="s">
        <v>189</v>
      </c>
      <c r="C63" s="149">
        <v>24110398</v>
      </c>
      <c r="D63" s="54" t="s">
        <v>332</v>
      </c>
      <c r="E63" s="150">
        <v>18</v>
      </c>
      <c r="F63" s="176">
        <v>5</v>
      </c>
      <c r="G63" s="176">
        <v>10</v>
      </c>
      <c r="H63" s="176">
        <v>5</v>
      </c>
      <c r="I63" s="187">
        <f t="shared" si="0"/>
        <v>38</v>
      </c>
    </row>
    <row r="64" spans="1:9" ht="14.25" customHeight="1">
      <c r="A64" s="51">
        <v>56</v>
      </c>
      <c r="B64" s="148" t="s">
        <v>190</v>
      </c>
      <c r="C64" s="149">
        <v>24110399</v>
      </c>
      <c r="D64" s="54" t="s">
        <v>332</v>
      </c>
      <c r="E64" s="150">
        <v>20</v>
      </c>
      <c r="F64" s="176">
        <v>5</v>
      </c>
      <c r="G64" s="176">
        <v>10</v>
      </c>
      <c r="H64" s="176">
        <v>3</v>
      </c>
      <c r="I64" s="187">
        <f t="shared" si="0"/>
        <v>38</v>
      </c>
    </row>
    <row r="65" spans="1:9" ht="14.25" customHeight="1">
      <c r="A65" s="51">
        <v>57</v>
      </c>
      <c r="B65" s="148" t="s">
        <v>191</v>
      </c>
      <c r="C65" s="149">
        <v>24110400</v>
      </c>
      <c r="D65" s="54" t="s">
        <v>332</v>
      </c>
      <c r="E65" s="150">
        <v>10</v>
      </c>
      <c r="F65" s="176">
        <v>4</v>
      </c>
      <c r="G65" s="176">
        <v>9</v>
      </c>
      <c r="H65" s="176">
        <v>5</v>
      </c>
      <c r="I65" s="187">
        <f t="shared" si="0"/>
        <v>28</v>
      </c>
    </row>
    <row r="66" spans="1:9" ht="14.25" customHeight="1">
      <c r="A66" s="51">
        <v>58</v>
      </c>
      <c r="B66" s="148" t="s">
        <v>192</v>
      </c>
      <c r="C66" s="149">
        <v>24110401</v>
      </c>
      <c r="D66" s="54" t="s">
        <v>332</v>
      </c>
      <c r="E66" s="150">
        <v>10</v>
      </c>
      <c r="F66" s="176">
        <v>4</v>
      </c>
      <c r="G66" s="176">
        <v>10</v>
      </c>
      <c r="H66" s="176">
        <v>5</v>
      </c>
      <c r="I66" s="187">
        <f t="shared" si="0"/>
        <v>29</v>
      </c>
    </row>
    <row r="67" spans="1:9" ht="14.25" customHeight="1">
      <c r="A67" s="51">
        <v>59</v>
      </c>
      <c r="B67" s="148" t="s">
        <v>193</v>
      </c>
      <c r="C67" s="149">
        <v>24110402</v>
      </c>
      <c r="D67" s="54" t="s">
        <v>332</v>
      </c>
      <c r="E67" s="150">
        <v>19</v>
      </c>
      <c r="F67" s="176">
        <v>4</v>
      </c>
      <c r="G67" s="176">
        <v>10</v>
      </c>
      <c r="H67" s="176">
        <v>5</v>
      </c>
      <c r="I67" s="187">
        <f t="shared" si="0"/>
        <v>38</v>
      </c>
    </row>
    <row r="68" spans="1:9" ht="14.25" customHeight="1">
      <c r="A68" s="51">
        <v>60</v>
      </c>
      <c r="B68" s="148" t="s">
        <v>194</v>
      </c>
      <c r="C68" s="149">
        <v>24110403</v>
      </c>
      <c r="D68" s="54" t="s">
        <v>332</v>
      </c>
      <c r="E68" s="150">
        <v>20</v>
      </c>
      <c r="F68" s="176">
        <v>5</v>
      </c>
      <c r="G68" s="176">
        <v>10</v>
      </c>
      <c r="H68" s="176">
        <v>5</v>
      </c>
      <c r="I68" s="187">
        <f t="shared" si="0"/>
        <v>40</v>
      </c>
    </row>
    <row r="69" spans="1:9" ht="14.25" customHeight="1">
      <c r="A69" s="51">
        <v>61</v>
      </c>
      <c r="B69" s="148" t="s">
        <v>195</v>
      </c>
      <c r="C69" s="149">
        <v>24110405</v>
      </c>
      <c r="D69" s="54" t="s">
        <v>332</v>
      </c>
      <c r="E69" s="150">
        <v>14</v>
      </c>
      <c r="F69" s="176">
        <v>3</v>
      </c>
      <c r="G69" s="176">
        <v>10</v>
      </c>
      <c r="H69" s="176">
        <v>3</v>
      </c>
      <c r="I69" s="187">
        <f t="shared" si="0"/>
        <v>30</v>
      </c>
    </row>
    <row r="70" spans="1:9" ht="14.25" customHeight="1">
      <c r="A70" s="51">
        <v>62</v>
      </c>
      <c r="B70" s="148" t="s">
        <v>196</v>
      </c>
      <c r="C70" s="149">
        <v>24110406</v>
      </c>
      <c r="D70" s="54" t="s">
        <v>332</v>
      </c>
      <c r="E70" s="150">
        <v>16</v>
      </c>
      <c r="F70" s="176">
        <v>5</v>
      </c>
      <c r="G70" s="176">
        <v>10</v>
      </c>
      <c r="H70" s="176">
        <v>5</v>
      </c>
      <c r="I70" s="187">
        <f t="shared" si="0"/>
        <v>36</v>
      </c>
    </row>
    <row r="71" spans="1:9" ht="14.25" customHeight="1">
      <c r="A71" s="51">
        <v>63</v>
      </c>
      <c r="B71" s="148" t="s">
        <v>197</v>
      </c>
      <c r="C71" s="149">
        <v>24110407</v>
      </c>
      <c r="D71" s="54" t="s">
        <v>332</v>
      </c>
      <c r="E71" s="150">
        <v>17</v>
      </c>
      <c r="F71" s="176">
        <v>5</v>
      </c>
      <c r="G71" s="176">
        <v>10</v>
      </c>
      <c r="H71" s="176">
        <v>5</v>
      </c>
      <c r="I71" s="187">
        <f t="shared" si="0"/>
        <v>37</v>
      </c>
    </row>
    <row r="72" spans="1:9" ht="14.25" customHeight="1">
      <c r="A72" s="51">
        <v>64</v>
      </c>
      <c r="B72" s="148" t="s">
        <v>198</v>
      </c>
      <c r="C72" s="149">
        <v>24110408</v>
      </c>
      <c r="D72" s="54" t="s">
        <v>332</v>
      </c>
      <c r="E72" s="150">
        <v>8</v>
      </c>
      <c r="F72" s="176">
        <v>0</v>
      </c>
      <c r="G72" s="176">
        <v>10</v>
      </c>
      <c r="H72" s="176">
        <v>4</v>
      </c>
      <c r="I72" s="187">
        <f t="shared" si="0"/>
        <v>22</v>
      </c>
    </row>
    <row r="73" spans="1:9" ht="14.25" customHeight="1">
      <c r="A73" s="51">
        <v>65</v>
      </c>
      <c r="B73" s="148" t="s">
        <v>199</v>
      </c>
      <c r="C73" s="149">
        <v>24110409</v>
      </c>
      <c r="D73" s="54" t="s">
        <v>332</v>
      </c>
      <c r="E73" s="150">
        <v>4</v>
      </c>
      <c r="F73" s="176">
        <v>4</v>
      </c>
      <c r="G73" s="176">
        <v>9</v>
      </c>
      <c r="H73" s="176">
        <v>3</v>
      </c>
      <c r="I73" s="187">
        <f t="shared" si="0"/>
        <v>20</v>
      </c>
    </row>
    <row r="74" spans="1:9" ht="14.25" customHeight="1">
      <c r="A74" s="51">
        <v>66</v>
      </c>
      <c r="B74" s="148" t="s">
        <v>200</v>
      </c>
      <c r="C74" s="149">
        <v>24110411</v>
      </c>
      <c r="D74" s="54" t="s">
        <v>332</v>
      </c>
      <c r="E74" s="150">
        <v>18</v>
      </c>
      <c r="F74" s="176">
        <v>5</v>
      </c>
      <c r="G74" s="176">
        <v>10</v>
      </c>
      <c r="H74" s="176">
        <v>5</v>
      </c>
      <c r="I74" s="187">
        <f t="shared" si="0"/>
        <v>38</v>
      </c>
    </row>
    <row r="75" spans="1:9" ht="14.25" customHeight="1">
      <c r="A75" s="51">
        <v>67</v>
      </c>
      <c r="B75" s="148" t="s">
        <v>201</v>
      </c>
      <c r="C75" s="149">
        <v>24110412</v>
      </c>
      <c r="D75" s="54" t="s">
        <v>332</v>
      </c>
      <c r="E75" s="150">
        <v>18</v>
      </c>
      <c r="F75" s="176">
        <v>4</v>
      </c>
      <c r="G75" s="176">
        <v>10</v>
      </c>
      <c r="H75" s="176">
        <v>5</v>
      </c>
      <c r="I75" s="187">
        <f t="shared" si="0"/>
        <v>37</v>
      </c>
    </row>
    <row r="76" spans="1:9" ht="14.25" customHeight="1">
      <c r="A76" s="51">
        <v>68</v>
      </c>
      <c r="B76" s="148" t="s">
        <v>202</v>
      </c>
      <c r="C76" s="149">
        <v>24110413</v>
      </c>
      <c r="D76" s="54" t="s">
        <v>332</v>
      </c>
      <c r="E76" s="150">
        <v>0</v>
      </c>
      <c r="F76" s="176">
        <v>0</v>
      </c>
      <c r="G76" s="163">
        <v>0</v>
      </c>
      <c r="H76" s="83">
        <v>0</v>
      </c>
      <c r="I76" s="187">
        <f t="shared" si="0"/>
        <v>0</v>
      </c>
    </row>
    <row r="77" spans="1:9" ht="14.25" customHeight="1">
      <c r="A77" s="51">
        <v>69</v>
      </c>
      <c r="B77" s="148" t="s">
        <v>203</v>
      </c>
      <c r="C77" s="149">
        <v>24110414</v>
      </c>
      <c r="D77" s="54" t="s">
        <v>332</v>
      </c>
      <c r="E77" s="150">
        <v>11</v>
      </c>
      <c r="F77" s="176">
        <v>4</v>
      </c>
      <c r="G77" s="163">
        <v>10</v>
      </c>
      <c r="H77" s="83">
        <v>3</v>
      </c>
      <c r="I77" s="187">
        <f t="shared" si="0"/>
        <v>28</v>
      </c>
    </row>
    <row r="78" spans="1:9" ht="14.25" customHeight="1">
      <c r="A78" s="51">
        <v>70</v>
      </c>
      <c r="B78" s="148" t="s">
        <v>204</v>
      </c>
      <c r="C78" s="149">
        <v>24110415</v>
      </c>
      <c r="D78" s="54" t="s">
        <v>332</v>
      </c>
      <c r="E78" s="150">
        <v>19</v>
      </c>
      <c r="F78" s="176">
        <v>4</v>
      </c>
      <c r="G78" s="163">
        <v>10</v>
      </c>
      <c r="H78" s="83">
        <v>2</v>
      </c>
      <c r="I78" s="187">
        <f t="shared" si="0"/>
        <v>35</v>
      </c>
    </row>
    <row r="79" spans="1:9" ht="14.25" customHeight="1">
      <c r="A79" s="51">
        <v>71</v>
      </c>
      <c r="B79" s="148" t="s">
        <v>205</v>
      </c>
      <c r="C79" s="149">
        <v>24110416</v>
      </c>
      <c r="D79" s="54" t="s">
        <v>332</v>
      </c>
      <c r="E79" s="150">
        <v>15</v>
      </c>
      <c r="F79" s="176">
        <v>5</v>
      </c>
      <c r="G79" s="163">
        <v>9</v>
      </c>
      <c r="H79" s="83">
        <v>1</v>
      </c>
      <c r="I79" s="187">
        <f t="shared" si="0"/>
        <v>30</v>
      </c>
    </row>
    <row r="80" spans="1:9" ht="14.25" customHeight="1">
      <c r="A80" s="51">
        <v>72</v>
      </c>
      <c r="B80" s="148" t="s">
        <v>206</v>
      </c>
      <c r="C80" s="149">
        <v>24110417</v>
      </c>
      <c r="D80" s="54" t="s">
        <v>332</v>
      </c>
      <c r="E80" s="150">
        <v>18</v>
      </c>
      <c r="F80" s="176">
        <v>4</v>
      </c>
      <c r="G80" s="163">
        <v>10</v>
      </c>
      <c r="H80" s="168">
        <v>3</v>
      </c>
      <c r="I80" s="187">
        <f t="shared" si="0"/>
        <v>35</v>
      </c>
    </row>
    <row r="81" spans="1:9" ht="14.25" customHeight="1">
      <c r="A81" s="51">
        <v>73</v>
      </c>
      <c r="B81" s="148" t="s">
        <v>207</v>
      </c>
      <c r="C81" s="149">
        <v>24110982</v>
      </c>
      <c r="D81" s="54" t="s">
        <v>332</v>
      </c>
      <c r="E81" s="150">
        <v>16</v>
      </c>
      <c r="F81" s="176">
        <v>5</v>
      </c>
      <c r="G81" s="163">
        <v>10</v>
      </c>
      <c r="H81" s="83">
        <v>5</v>
      </c>
      <c r="I81" s="187">
        <f t="shared" si="0"/>
        <v>36</v>
      </c>
    </row>
    <row r="82" spans="1:9" ht="14.25" customHeight="1">
      <c r="A82" s="51">
        <v>74</v>
      </c>
      <c r="B82" s="148" t="s">
        <v>208</v>
      </c>
      <c r="C82" s="149">
        <v>24110808</v>
      </c>
      <c r="D82" s="54" t="s">
        <v>332</v>
      </c>
      <c r="E82" s="150">
        <v>18</v>
      </c>
      <c r="F82" s="176">
        <v>5</v>
      </c>
      <c r="G82" s="163">
        <v>10</v>
      </c>
      <c r="H82" s="169">
        <v>5</v>
      </c>
      <c r="I82" s="187">
        <f t="shared" si="0"/>
        <v>38</v>
      </c>
    </row>
    <row r="83" spans="1:9" ht="14.25" customHeight="1">
      <c r="A83" s="51">
        <v>75</v>
      </c>
      <c r="B83" s="148" t="s">
        <v>209</v>
      </c>
      <c r="C83" s="149">
        <v>24111196</v>
      </c>
      <c r="D83" s="54" t="s">
        <v>332</v>
      </c>
      <c r="E83" s="150">
        <v>16</v>
      </c>
      <c r="F83" s="176">
        <v>5</v>
      </c>
      <c r="G83" s="163">
        <v>10</v>
      </c>
      <c r="H83" s="169">
        <v>5</v>
      </c>
      <c r="I83" s="187">
        <f t="shared" si="0"/>
        <v>36</v>
      </c>
    </row>
    <row r="84" spans="1:9" ht="14.25" customHeight="1">
      <c r="A84" s="51">
        <v>76</v>
      </c>
      <c r="B84" s="148" t="s">
        <v>210</v>
      </c>
      <c r="C84" s="149">
        <v>24110575</v>
      </c>
      <c r="D84" s="54" t="s">
        <v>332</v>
      </c>
      <c r="E84" s="150">
        <v>20</v>
      </c>
      <c r="F84" s="176">
        <v>5</v>
      </c>
      <c r="G84" s="163">
        <v>10</v>
      </c>
      <c r="H84" s="169">
        <v>5</v>
      </c>
      <c r="I84" s="187">
        <f t="shared" si="0"/>
        <v>40</v>
      </c>
    </row>
    <row r="85" spans="1:9" ht="14.25" customHeight="1">
      <c r="A85" s="51">
        <v>77</v>
      </c>
      <c r="B85" s="148" t="s">
        <v>211</v>
      </c>
      <c r="C85" s="149">
        <v>24110259</v>
      </c>
      <c r="D85" s="54" t="s">
        <v>332</v>
      </c>
      <c r="E85" s="150">
        <v>19</v>
      </c>
      <c r="F85" s="176">
        <v>5</v>
      </c>
      <c r="G85" s="163">
        <v>10</v>
      </c>
      <c r="H85" s="169">
        <v>5</v>
      </c>
      <c r="I85" s="187">
        <f t="shared" si="0"/>
        <v>39</v>
      </c>
    </row>
    <row r="86" spans="1:9" ht="14.25" customHeight="1">
      <c r="A86" s="51">
        <v>78</v>
      </c>
      <c r="B86" s="148" t="s">
        <v>212</v>
      </c>
      <c r="C86" s="149">
        <v>24110618</v>
      </c>
      <c r="D86" s="54" t="s">
        <v>332</v>
      </c>
      <c r="E86" s="150">
        <v>20</v>
      </c>
      <c r="F86" s="176">
        <v>5</v>
      </c>
      <c r="G86" s="163">
        <v>10</v>
      </c>
      <c r="H86" s="169">
        <v>5</v>
      </c>
      <c r="I86" s="187">
        <f t="shared" si="0"/>
        <v>40</v>
      </c>
    </row>
    <row r="87" spans="1:9" ht="14.25" customHeight="1">
      <c r="A87" s="51">
        <v>79</v>
      </c>
      <c r="B87" s="148" t="s">
        <v>213</v>
      </c>
      <c r="C87" s="149">
        <v>25120038</v>
      </c>
      <c r="D87" s="54" t="s">
        <v>332</v>
      </c>
      <c r="E87" s="150">
        <v>4</v>
      </c>
      <c r="F87" s="176">
        <v>4</v>
      </c>
      <c r="G87" s="163">
        <v>10</v>
      </c>
      <c r="H87" s="169">
        <v>2</v>
      </c>
      <c r="I87" s="187">
        <f t="shared" si="0"/>
        <v>20</v>
      </c>
    </row>
    <row r="88" spans="1:9" ht="14.25" customHeight="1">
      <c r="A88" s="51">
        <v>80</v>
      </c>
      <c r="B88" s="148" t="s">
        <v>214</v>
      </c>
      <c r="C88" s="149">
        <v>25120039</v>
      </c>
      <c r="D88" s="54" t="s">
        <v>332</v>
      </c>
      <c r="E88" s="150">
        <v>2</v>
      </c>
      <c r="F88" s="176">
        <v>4</v>
      </c>
      <c r="G88" s="163">
        <v>9</v>
      </c>
      <c r="H88" s="169">
        <v>5</v>
      </c>
      <c r="I88" s="187">
        <f t="shared" si="0"/>
        <v>20</v>
      </c>
    </row>
    <row r="89" spans="1:9" ht="14.25" customHeight="1">
      <c r="A89" s="51">
        <v>81</v>
      </c>
      <c r="B89" s="148" t="s">
        <v>215</v>
      </c>
      <c r="C89" s="149">
        <v>25120040</v>
      </c>
      <c r="D89" s="54" t="s">
        <v>332</v>
      </c>
      <c r="E89" s="150">
        <v>3</v>
      </c>
      <c r="F89" s="176">
        <v>4</v>
      </c>
      <c r="G89" s="164">
        <v>10</v>
      </c>
      <c r="H89" s="169">
        <v>1</v>
      </c>
      <c r="I89" s="187">
        <f t="shared" si="0"/>
        <v>18</v>
      </c>
    </row>
    <row r="90" spans="1:9" ht="14.25" customHeight="1">
      <c r="A90" s="51">
        <v>82</v>
      </c>
      <c r="B90" s="148" t="s">
        <v>216</v>
      </c>
      <c r="C90" s="149">
        <v>25120041</v>
      </c>
      <c r="D90" s="54" t="s">
        <v>332</v>
      </c>
      <c r="E90" s="150">
        <v>1</v>
      </c>
      <c r="F90" s="176">
        <v>4</v>
      </c>
      <c r="G90" s="164">
        <v>10</v>
      </c>
      <c r="H90" s="169">
        <v>0</v>
      </c>
      <c r="I90" s="187">
        <f t="shared" si="0"/>
        <v>15</v>
      </c>
    </row>
    <row r="91" spans="1:9" ht="14.25" customHeight="1">
      <c r="A91" s="51">
        <v>83</v>
      </c>
      <c r="B91" s="148" t="s">
        <v>217</v>
      </c>
      <c r="C91" s="149">
        <v>25120042</v>
      </c>
      <c r="D91" s="54" t="s">
        <v>332</v>
      </c>
      <c r="E91" s="150">
        <v>15</v>
      </c>
      <c r="F91" s="176">
        <v>5</v>
      </c>
      <c r="G91" s="164">
        <v>10</v>
      </c>
      <c r="H91" s="169">
        <v>5</v>
      </c>
      <c r="I91" s="187">
        <f t="shared" si="0"/>
        <v>35</v>
      </c>
    </row>
    <row r="92" spans="1:9" ht="14.25" customHeight="1">
      <c r="A92" s="51">
        <v>84</v>
      </c>
      <c r="B92" s="148" t="s">
        <v>218</v>
      </c>
      <c r="C92" s="149">
        <v>25120043</v>
      </c>
      <c r="D92" s="54" t="s">
        <v>332</v>
      </c>
      <c r="E92" s="150">
        <v>15</v>
      </c>
      <c r="F92" s="176">
        <v>5</v>
      </c>
      <c r="G92" s="164">
        <v>10</v>
      </c>
      <c r="H92" s="169">
        <v>5</v>
      </c>
      <c r="I92" s="187">
        <f t="shared" si="0"/>
        <v>35</v>
      </c>
    </row>
    <row r="93" spans="1:9" ht="14.25" customHeight="1">
      <c r="A93" s="51">
        <v>85</v>
      </c>
      <c r="B93" s="148" t="s">
        <v>154</v>
      </c>
      <c r="C93" s="149">
        <v>25120044</v>
      </c>
      <c r="D93" s="54" t="s">
        <v>332</v>
      </c>
      <c r="E93" s="150">
        <v>3</v>
      </c>
      <c r="F93" s="155">
        <v>4</v>
      </c>
      <c r="G93" s="164">
        <v>9</v>
      </c>
      <c r="H93" s="169">
        <v>0</v>
      </c>
      <c r="I93" s="187">
        <f t="shared" si="0"/>
        <v>16</v>
      </c>
    </row>
    <row r="94" spans="1:9" ht="14.25" customHeight="1">
      <c r="A94" s="51">
        <v>86</v>
      </c>
      <c r="B94" s="52" t="s">
        <v>108</v>
      </c>
      <c r="C94" s="53">
        <v>24120036</v>
      </c>
      <c r="D94" s="54" t="s">
        <v>332</v>
      </c>
      <c r="E94" s="150">
        <v>2</v>
      </c>
      <c r="F94" s="155">
        <v>4</v>
      </c>
      <c r="G94" s="164">
        <v>9</v>
      </c>
      <c r="H94" s="169">
        <v>1</v>
      </c>
      <c r="I94" s="187">
        <f t="shared" si="0"/>
        <v>16</v>
      </c>
    </row>
    <row r="95" spans="1:9" ht="14.25" customHeight="1"/>
    <row r="96" spans="1:9" ht="14.25" customHeight="1">
      <c r="A96" s="118" t="s">
        <v>113</v>
      </c>
      <c r="B96" s="160"/>
      <c r="C96" s="160"/>
      <c r="D96" s="161"/>
      <c r="E96" s="125">
        <f>COUNTIF(E6:E95,"&gt;=0.5")</f>
        <v>84</v>
      </c>
      <c r="F96" s="125">
        <f>COUNTIF(F6:F95,"&gt;=0.75")</f>
        <v>84</v>
      </c>
      <c r="G96" s="125">
        <f>COUNTIF(G6:G95,"&gt;=0.5")</f>
        <v>85</v>
      </c>
      <c r="H96" s="125">
        <f>COUNTIF(H6:H95,"&gt;=0.25")</f>
        <v>82</v>
      </c>
      <c r="I96" s="125">
        <f>COUNTIF(I6:I78,"&gt;=0.5")</f>
        <v>69</v>
      </c>
    </row>
    <row r="97" spans="1:9" ht="14.25" customHeight="1">
      <c r="A97" s="118" t="s">
        <v>114</v>
      </c>
      <c r="B97" s="160"/>
      <c r="C97" s="160"/>
      <c r="D97" s="161"/>
      <c r="E97" s="125">
        <f t="shared" ref="E97:I97" si="1">(E96/COUNT(E$9:E$95))*100</f>
        <v>97.674418604651152</v>
      </c>
      <c r="F97" s="125">
        <f t="shared" si="1"/>
        <v>97.674418604651152</v>
      </c>
      <c r="G97" s="125">
        <f t="shared" si="1"/>
        <v>98.837209302325576</v>
      </c>
      <c r="H97" s="125">
        <f t="shared" si="1"/>
        <v>95.348837209302332</v>
      </c>
      <c r="I97" s="125">
        <f t="shared" si="1"/>
        <v>80.232558139534888</v>
      </c>
    </row>
    <row r="98" spans="1:9" ht="14.25" customHeight="1">
      <c r="A98" s="118" t="s">
        <v>115</v>
      </c>
      <c r="B98" s="160"/>
      <c r="C98" s="160"/>
      <c r="D98" s="161"/>
      <c r="E98" s="125">
        <v>3</v>
      </c>
      <c r="F98" s="125">
        <v>3</v>
      </c>
      <c r="G98" s="125">
        <v>3</v>
      </c>
      <c r="H98" s="125">
        <v>3</v>
      </c>
      <c r="I98" s="125">
        <v>3</v>
      </c>
    </row>
    <row r="99" spans="1:9" ht="14.25" customHeight="1"/>
    <row r="100" spans="1:9" ht="14.25" customHeight="1"/>
    <row r="101" spans="1:9" ht="14.25" customHeight="1"/>
    <row r="102" spans="1:9" ht="14.25" customHeight="1"/>
    <row r="103" spans="1:9" ht="14.25" customHeight="1"/>
    <row r="104" spans="1:9" ht="14.25" customHeight="1"/>
    <row r="105" spans="1:9" ht="14.25" customHeight="1"/>
    <row r="106" spans="1:9" ht="14.25" customHeight="1"/>
    <row r="107" spans="1:9" ht="14.25" customHeight="1"/>
    <row r="108" spans="1:9" ht="14.25" customHeight="1"/>
    <row r="109" spans="1:9" ht="14.25" customHeight="1"/>
    <row r="110" spans="1:9" ht="14.25" customHeight="1"/>
    <row r="111" spans="1:9" ht="14.25" customHeight="1"/>
    <row r="112" spans="1:9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I6:I8"/>
    <mergeCell ref="A1:B1"/>
    <mergeCell ref="F1:G1"/>
    <mergeCell ref="A2:B2"/>
    <mergeCell ref="A3:B3"/>
    <mergeCell ref="A4:B4"/>
    <mergeCell ref="A6:A8"/>
    <mergeCell ref="B6:B8"/>
    <mergeCell ref="G6:G8"/>
    <mergeCell ref="C6:C8"/>
    <mergeCell ref="D6:D8"/>
    <mergeCell ref="E6:E8"/>
    <mergeCell ref="F6:F8"/>
    <mergeCell ref="H6:H8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Z1000"/>
  <sheetViews>
    <sheetView workbookViewId="0">
      <selection sqref="A1:B1"/>
    </sheetView>
  </sheetViews>
  <sheetFormatPr defaultColWidth="12.6640625" defaultRowHeight="15.75" customHeight="1"/>
  <cols>
    <col min="1" max="1" width="5.21875" customWidth="1"/>
    <col min="2" max="2" width="32.21875" customWidth="1"/>
    <col min="3" max="3" width="10.44140625" customWidth="1"/>
    <col min="4" max="4" width="14" customWidth="1"/>
    <col min="5" max="5" width="13.21875" customWidth="1"/>
    <col min="6" max="21" width="7.77734375" customWidth="1"/>
    <col min="22" max="22" width="6.44140625" customWidth="1"/>
    <col min="23" max="26" width="7.77734375" customWidth="1"/>
  </cols>
  <sheetData>
    <row r="1" spans="1:26" ht="13.5" customHeight="1">
      <c r="A1" s="218" t="s">
        <v>0</v>
      </c>
      <c r="B1" s="196"/>
      <c r="C1" s="87"/>
      <c r="D1" s="87"/>
      <c r="E1" s="86" t="s">
        <v>1</v>
      </c>
      <c r="F1" s="217" t="s">
        <v>2</v>
      </c>
      <c r="G1" s="195"/>
      <c r="H1" s="195"/>
      <c r="I1" s="195"/>
      <c r="J1" s="195"/>
      <c r="K1" s="87"/>
      <c r="L1" s="87"/>
      <c r="M1" s="87"/>
      <c r="N1" s="87"/>
      <c r="O1" s="79"/>
      <c r="P1" s="79"/>
      <c r="Q1" s="79"/>
      <c r="R1" s="79"/>
      <c r="S1" s="79"/>
      <c r="T1" s="79"/>
      <c r="U1" s="79"/>
      <c r="V1" s="79"/>
      <c r="W1" s="87"/>
      <c r="X1" s="87"/>
      <c r="Y1" s="87"/>
      <c r="Z1" s="87"/>
    </row>
    <row r="2" spans="1:26" ht="13.5" customHeight="1">
      <c r="A2" s="218" t="s">
        <v>3</v>
      </c>
      <c r="B2" s="196"/>
      <c r="C2" s="87"/>
      <c r="D2" s="87"/>
      <c r="E2" s="89">
        <v>1</v>
      </c>
      <c r="F2" s="90" t="s">
        <v>122</v>
      </c>
      <c r="G2" s="91"/>
      <c r="H2" s="92"/>
      <c r="I2" s="93"/>
      <c r="J2" s="93"/>
      <c r="K2" s="87"/>
      <c r="L2" s="87"/>
      <c r="M2" s="87"/>
      <c r="N2" s="87"/>
      <c r="O2" s="79"/>
      <c r="P2" s="79"/>
      <c r="Q2" s="79"/>
      <c r="R2" s="79"/>
      <c r="S2" s="79"/>
      <c r="T2" s="79"/>
      <c r="U2" s="79"/>
      <c r="V2" s="79"/>
      <c r="W2" s="87"/>
      <c r="X2" s="87"/>
      <c r="Y2" s="87"/>
      <c r="Z2" s="87"/>
    </row>
    <row r="3" spans="1:26" ht="13.5" customHeight="1">
      <c r="A3" s="218" t="s">
        <v>333</v>
      </c>
      <c r="B3" s="196"/>
      <c r="C3" s="87"/>
      <c r="D3" s="87"/>
      <c r="E3" s="89">
        <v>2</v>
      </c>
      <c r="F3" s="94" t="s">
        <v>124</v>
      </c>
      <c r="G3" s="95"/>
      <c r="H3" s="96"/>
      <c r="I3" s="97"/>
      <c r="J3" s="97"/>
      <c r="K3" s="87"/>
      <c r="L3" s="87"/>
      <c r="M3" s="87"/>
      <c r="N3" s="87"/>
      <c r="O3" s="79"/>
      <c r="P3" s="79"/>
      <c r="Q3" s="79"/>
      <c r="R3" s="79"/>
      <c r="S3" s="79"/>
      <c r="T3" s="79"/>
      <c r="U3" s="79"/>
      <c r="V3" s="87"/>
      <c r="W3" s="87"/>
      <c r="X3" s="87"/>
      <c r="Y3" s="87"/>
      <c r="Z3" s="87"/>
    </row>
    <row r="4" spans="1:26" ht="13.5" customHeight="1">
      <c r="A4" s="218" t="s">
        <v>334</v>
      </c>
      <c r="B4" s="196"/>
      <c r="C4" s="87"/>
      <c r="D4" s="87"/>
      <c r="E4" s="89">
        <v>3</v>
      </c>
      <c r="F4" s="90" t="s">
        <v>126</v>
      </c>
      <c r="G4" s="91"/>
      <c r="H4" s="92"/>
      <c r="I4" s="98"/>
      <c r="J4" s="98"/>
      <c r="K4" s="87"/>
      <c r="L4" s="87"/>
      <c r="M4" s="87"/>
      <c r="N4" s="87"/>
      <c r="O4" s="79"/>
      <c r="P4" s="79"/>
      <c r="Q4" s="79"/>
      <c r="R4" s="79"/>
      <c r="S4" s="79"/>
      <c r="T4" s="79"/>
      <c r="U4" s="79"/>
      <c r="V4" s="79"/>
      <c r="W4" s="87"/>
      <c r="X4" s="87"/>
      <c r="Y4" s="87"/>
      <c r="Z4" s="87"/>
    </row>
    <row r="5" spans="1:26" ht="13.5" customHeight="1">
      <c r="A5" s="87"/>
      <c r="B5" s="87"/>
      <c r="C5" s="87"/>
      <c r="D5" s="87"/>
      <c r="E5" s="87"/>
      <c r="F5" s="216" t="s">
        <v>9</v>
      </c>
      <c r="G5" s="195"/>
      <c r="H5" s="195"/>
      <c r="I5" s="195"/>
      <c r="J5" s="196"/>
      <c r="K5" s="216" t="s">
        <v>10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  <c r="W5" s="87"/>
      <c r="X5" s="87"/>
      <c r="Y5" s="87"/>
      <c r="Z5" s="87"/>
    </row>
    <row r="6" spans="1:26" ht="13.5" customHeight="1">
      <c r="A6" s="204" t="s">
        <v>11</v>
      </c>
      <c r="B6" s="204" t="s">
        <v>128</v>
      </c>
      <c r="C6" s="204" t="s">
        <v>13</v>
      </c>
      <c r="D6" s="204" t="s">
        <v>14</v>
      </c>
      <c r="E6" s="56" t="s">
        <v>15</v>
      </c>
      <c r="F6" s="56" t="s">
        <v>16</v>
      </c>
      <c r="G6" s="56" t="s">
        <v>17</v>
      </c>
      <c r="H6" s="56" t="s">
        <v>18</v>
      </c>
      <c r="I6" s="56" t="s">
        <v>19</v>
      </c>
      <c r="J6" s="56" t="s">
        <v>20</v>
      </c>
      <c r="K6" s="56" t="s">
        <v>21</v>
      </c>
      <c r="L6" s="56" t="s">
        <v>22</v>
      </c>
      <c r="M6" s="56" t="s">
        <v>23</v>
      </c>
      <c r="N6" s="56" t="s">
        <v>24</v>
      </c>
      <c r="O6" s="100" t="s">
        <v>25</v>
      </c>
      <c r="P6" s="147" t="s">
        <v>26</v>
      </c>
      <c r="Q6" s="216" t="s">
        <v>27</v>
      </c>
      <c r="R6" s="195"/>
      <c r="S6" s="195"/>
      <c r="T6" s="195"/>
      <c r="U6" s="195"/>
      <c r="V6" s="196"/>
      <c r="W6" s="87"/>
      <c r="X6" s="87"/>
      <c r="Y6" s="87"/>
      <c r="Z6" s="87"/>
    </row>
    <row r="7" spans="1:26" ht="13.5" customHeight="1">
      <c r="A7" s="199"/>
      <c r="B7" s="199"/>
      <c r="C7" s="199"/>
      <c r="D7" s="199"/>
      <c r="E7" s="56" t="s">
        <v>28</v>
      </c>
      <c r="F7" s="101" t="s">
        <v>29</v>
      </c>
      <c r="G7" s="101" t="s">
        <v>29</v>
      </c>
      <c r="H7" s="103" t="s">
        <v>31</v>
      </c>
      <c r="I7" s="103" t="s">
        <v>31</v>
      </c>
      <c r="J7" s="101" t="s">
        <v>30</v>
      </c>
      <c r="K7" s="101" t="s">
        <v>29</v>
      </c>
      <c r="L7" s="103" t="s">
        <v>30</v>
      </c>
      <c r="M7" s="103" t="s">
        <v>30</v>
      </c>
      <c r="N7" s="101" t="s">
        <v>31</v>
      </c>
      <c r="O7" s="103" t="s">
        <v>32</v>
      </c>
      <c r="P7" s="103" t="s">
        <v>32</v>
      </c>
      <c r="Q7" s="105" t="s">
        <v>29</v>
      </c>
      <c r="R7" s="105" t="s">
        <v>30</v>
      </c>
      <c r="S7" s="105" t="s">
        <v>31</v>
      </c>
      <c r="T7" s="105" t="s">
        <v>32</v>
      </c>
      <c r="U7" s="105" t="s">
        <v>33</v>
      </c>
      <c r="V7" s="58" t="s">
        <v>34</v>
      </c>
      <c r="W7" s="79"/>
      <c r="X7" s="79"/>
      <c r="Y7" s="79"/>
      <c r="Z7" s="79"/>
    </row>
    <row r="8" spans="1:26" ht="13.5" customHeight="1">
      <c r="A8" s="200"/>
      <c r="B8" s="200"/>
      <c r="C8" s="200"/>
      <c r="D8" s="200"/>
      <c r="E8" s="70" t="s">
        <v>38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2.5</v>
      </c>
      <c r="L8" s="70">
        <v>2.5</v>
      </c>
      <c r="M8" s="70">
        <v>2.5</v>
      </c>
      <c r="N8" s="70">
        <v>2.5</v>
      </c>
      <c r="O8" s="70">
        <v>2.5</v>
      </c>
      <c r="P8" s="70">
        <v>2.5</v>
      </c>
      <c r="Q8" s="57">
        <f>SUMIF($F$7:$P$7, "CO1", $F$8:$P$8)</f>
        <v>4.5</v>
      </c>
      <c r="R8" s="57">
        <f>SUMIF($F$7:$P$7, "CO2", $F$8:$P$8)</f>
        <v>6</v>
      </c>
      <c r="S8" s="57">
        <f>SUMIF($F$7:$P$7, "CO3", $F$8:$P$8)</f>
        <v>4.5</v>
      </c>
      <c r="T8" s="57">
        <f>SUMIF($F$7:$P$7, "CO4", $F$8:$P$8)</f>
        <v>5</v>
      </c>
      <c r="U8" s="57">
        <f>SUMIF($F$7:$P$7, "CO5", $F$8:$P$8)</f>
        <v>0</v>
      </c>
      <c r="V8" s="57">
        <f t="shared" ref="V8:V94" si="0">SUM(Q8:U8)</f>
        <v>20</v>
      </c>
      <c r="W8" s="87"/>
      <c r="X8" s="87"/>
      <c r="Y8" s="87"/>
      <c r="Z8" s="87"/>
    </row>
    <row r="9" spans="1:26" ht="18" customHeight="1">
      <c r="A9" s="51">
        <v>1</v>
      </c>
      <c r="B9" s="107" t="s">
        <v>134</v>
      </c>
      <c r="C9" s="107">
        <v>24110340</v>
      </c>
      <c r="D9" s="23" t="s">
        <v>335</v>
      </c>
      <c r="E9" s="150">
        <v>17.5</v>
      </c>
      <c r="F9" s="56">
        <v>1</v>
      </c>
      <c r="G9" s="56">
        <v>1</v>
      </c>
      <c r="H9" s="56">
        <v>1</v>
      </c>
      <c r="I9" s="56">
        <v>0</v>
      </c>
      <c r="J9" s="56">
        <v>1</v>
      </c>
      <c r="K9" s="56">
        <v>2.5</v>
      </c>
      <c r="L9" s="56">
        <v>2.5</v>
      </c>
      <c r="M9" s="56">
        <v>1.5</v>
      </c>
      <c r="N9" s="56">
        <v>2.5</v>
      </c>
      <c r="O9" s="56">
        <v>2.5</v>
      </c>
      <c r="P9" s="56">
        <v>2</v>
      </c>
      <c r="Q9" s="57">
        <f t="shared" ref="Q9:Q94" si="1">SUMIF($F$7:$P$7, "CO1", F9:P9)</f>
        <v>4.5</v>
      </c>
      <c r="R9" s="57">
        <f t="shared" ref="R9:R94" si="2">SUMIF($F$7:$P$7, "CO2", F9:P9)</f>
        <v>5</v>
      </c>
      <c r="S9" s="57">
        <f t="shared" ref="S9:S94" si="3">SUMIF($F$7:$P$7, "CO3", F9:P9)</f>
        <v>3.5</v>
      </c>
      <c r="T9" s="57">
        <f t="shared" ref="T9:T94" si="4">SUMIF($F$7:$P$7, "CO4", F9:P9)</f>
        <v>4.5</v>
      </c>
      <c r="U9" s="57">
        <f t="shared" ref="U9:U94" si="5">SUMIF($F$7:$P$7, "CO5", F10:P10)</f>
        <v>0</v>
      </c>
      <c r="V9" s="57">
        <f t="shared" si="0"/>
        <v>17.5</v>
      </c>
      <c r="W9" s="87"/>
      <c r="X9" s="87"/>
      <c r="Y9" s="87"/>
      <c r="Z9" s="87"/>
    </row>
    <row r="10" spans="1:26" ht="18" customHeight="1">
      <c r="A10" s="51">
        <v>2</v>
      </c>
      <c r="B10" s="107" t="s">
        <v>136</v>
      </c>
      <c r="C10" s="107">
        <v>24110341</v>
      </c>
      <c r="D10" s="23" t="s">
        <v>335</v>
      </c>
      <c r="E10" s="150">
        <v>17</v>
      </c>
      <c r="F10" s="56">
        <v>1</v>
      </c>
      <c r="G10" s="56">
        <v>1</v>
      </c>
      <c r="H10" s="56">
        <v>1</v>
      </c>
      <c r="I10" s="56">
        <v>0</v>
      </c>
      <c r="J10" s="56">
        <v>1</v>
      </c>
      <c r="K10" s="56">
        <v>2.5</v>
      </c>
      <c r="L10" s="56">
        <v>2.5</v>
      </c>
      <c r="M10" s="56">
        <v>2.5</v>
      </c>
      <c r="N10" s="56">
        <v>2</v>
      </c>
      <c r="O10" s="56">
        <v>1.5</v>
      </c>
      <c r="P10" s="56">
        <v>2</v>
      </c>
      <c r="Q10" s="57">
        <f t="shared" si="1"/>
        <v>4.5</v>
      </c>
      <c r="R10" s="57">
        <f t="shared" si="2"/>
        <v>6</v>
      </c>
      <c r="S10" s="57">
        <f t="shared" si="3"/>
        <v>3</v>
      </c>
      <c r="T10" s="57">
        <f t="shared" si="4"/>
        <v>3.5</v>
      </c>
      <c r="U10" s="57">
        <f t="shared" si="5"/>
        <v>0</v>
      </c>
      <c r="V10" s="57">
        <f t="shared" si="0"/>
        <v>17</v>
      </c>
      <c r="W10" s="87"/>
      <c r="X10" s="87"/>
      <c r="Y10" s="87"/>
      <c r="Z10" s="87"/>
    </row>
    <row r="11" spans="1:26" ht="18" customHeight="1">
      <c r="A11" s="51">
        <v>3</v>
      </c>
      <c r="B11" s="107" t="s">
        <v>137</v>
      </c>
      <c r="C11" s="107">
        <v>24110342</v>
      </c>
      <c r="D11" s="23" t="s">
        <v>335</v>
      </c>
      <c r="E11" s="150">
        <v>16</v>
      </c>
      <c r="F11" s="56">
        <v>0.5</v>
      </c>
      <c r="G11" s="56">
        <v>0.5</v>
      </c>
      <c r="H11" s="56">
        <v>1</v>
      </c>
      <c r="I11" s="56">
        <v>1</v>
      </c>
      <c r="J11" s="56">
        <v>1</v>
      </c>
      <c r="K11" s="56">
        <v>2.5</v>
      </c>
      <c r="L11" s="56">
        <v>2</v>
      </c>
      <c r="M11" s="56">
        <v>2.5</v>
      </c>
      <c r="N11" s="56">
        <v>1.5</v>
      </c>
      <c r="O11" s="56">
        <v>2</v>
      </c>
      <c r="P11" s="56">
        <v>1.5</v>
      </c>
      <c r="Q11" s="57">
        <f t="shared" si="1"/>
        <v>3.5</v>
      </c>
      <c r="R11" s="57">
        <f t="shared" si="2"/>
        <v>5.5</v>
      </c>
      <c r="S11" s="57">
        <f t="shared" si="3"/>
        <v>3.5</v>
      </c>
      <c r="T11" s="57">
        <f t="shared" si="4"/>
        <v>3.5</v>
      </c>
      <c r="U11" s="57">
        <f t="shared" si="5"/>
        <v>0</v>
      </c>
      <c r="V11" s="57">
        <f t="shared" si="0"/>
        <v>16</v>
      </c>
      <c r="W11" s="87"/>
      <c r="X11" s="87"/>
      <c r="Y11" s="87"/>
      <c r="Z11" s="87"/>
    </row>
    <row r="12" spans="1:26" ht="18" customHeight="1">
      <c r="A12" s="51">
        <v>4</v>
      </c>
      <c r="B12" s="107" t="s">
        <v>138</v>
      </c>
      <c r="C12" s="107">
        <v>24110343</v>
      </c>
      <c r="D12" s="23" t="s">
        <v>335</v>
      </c>
      <c r="E12" s="150">
        <v>13</v>
      </c>
      <c r="F12" s="56">
        <v>0.5</v>
      </c>
      <c r="G12" s="56">
        <v>1</v>
      </c>
      <c r="H12" s="56">
        <v>0</v>
      </c>
      <c r="I12" s="56">
        <v>1</v>
      </c>
      <c r="J12" s="56">
        <v>0</v>
      </c>
      <c r="K12" s="56">
        <v>1</v>
      </c>
      <c r="L12" s="56">
        <v>1.5</v>
      </c>
      <c r="M12" s="56">
        <v>2.5</v>
      </c>
      <c r="N12" s="56">
        <v>2</v>
      </c>
      <c r="O12" s="56">
        <v>1.5</v>
      </c>
      <c r="P12" s="56">
        <v>2</v>
      </c>
      <c r="Q12" s="57">
        <f t="shared" si="1"/>
        <v>2.5</v>
      </c>
      <c r="R12" s="57">
        <f t="shared" si="2"/>
        <v>4</v>
      </c>
      <c r="S12" s="57">
        <f t="shared" si="3"/>
        <v>3</v>
      </c>
      <c r="T12" s="57">
        <f t="shared" si="4"/>
        <v>3.5</v>
      </c>
      <c r="U12" s="57">
        <f t="shared" si="5"/>
        <v>0</v>
      </c>
      <c r="V12" s="57">
        <f t="shared" si="0"/>
        <v>13</v>
      </c>
      <c r="W12" s="87"/>
      <c r="X12" s="87"/>
      <c r="Y12" s="87"/>
      <c r="Z12" s="87"/>
    </row>
    <row r="13" spans="1:26" ht="18" customHeight="1">
      <c r="A13" s="51">
        <v>5</v>
      </c>
      <c r="B13" s="107" t="s">
        <v>139</v>
      </c>
      <c r="C13" s="107">
        <v>24110344</v>
      </c>
      <c r="D13" s="23" t="s">
        <v>335</v>
      </c>
      <c r="E13" s="150">
        <v>19</v>
      </c>
      <c r="F13" s="56">
        <v>1</v>
      </c>
      <c r="G13" s="56">
        <v>1</v>
      </c>
      <c r="H13" s="56">
        <v>1</v>
      </c>
      <c r="I13" s="56">
        <v>1</v>
      </c>
      <c r="J13" s="56">
        <v>0.5</v>
      </c>
      <c r="K13" s="56">
        <v>2</v>
      </c>
      <c r="L13" s="56">
        <v>2.5</v>
      </c>
      <c r="M13" s="56">
        <v>2.5</v>
      </c>
      <c r="N13" s="56">
        <v>2.5</v>
      </c>
      <c r="O13" s="56">
        <v>2.5</v>
      </c>
      <c r="P13" s="56">
        <v>2.5</v>
      </c>
      <c r="Q13" s="57">
        <f t="shared" si="1"/>
        <v>4</v>
      </c>
      <c r="R13" s="57">
        <f t="shared" si="2"/>
        <v>5.5</v>
      </c>
      <c r="S13" s="57">
        <f t="shared" si="3"/>
        <v>4.5</v>
      </c>
      <c r="T13" s="57">
        <f t="shared" si="4"/>
        <v>5</v>
      </c>
      <c r="U13" s="57">
        <f t="shared" si="5"/>
        <v>0</v>
      </c>
      <c r="V13" s="57">
        <f t="shared" si="0"/>
        <v>19</v>
      </c>
      <c r="W13" s="87"/>
      <c r="X13" s="87"/>
      <c r="Y13" s="87"/>
      <c r="Z13" s="87"/>
    </row>
    <row r="14" spans="1:26" ht="18" customHeight="1">
      <c r="A14" s="51">
        <v>6</v>
      </c>
      <c r="B14" s="107" t="s">
        <v>140</v>
      </c>
      <c r="C14" s="107">
        <v>24110346</v>
      </c>
      <c r="D14" s="23" t="s">
        <v>335</v>
      </c>
      <c r="E14" s="150">
        <v>19</v>
      </c>
      <c r="F14" s="56">
        <v>1</v>
      </c>
      <c r="G14" s="56">
        <v>1</v>
      </c>
      <c r="H14" s="56">
        <v>1</v>
      </c>
      <c r="I14" s="56">
        <v>1</v>
      </c>
      <c r="J14" s="56">
        <v>0</v>
      </c>
      <c r="K14" s="56">
        <v>2.5</v>
      </c>
      <c r="L14" s="56">
        <v>2.5</v>
      </c>
      <c r="M14" s="56">
        <v>2.5</v>
      </c>
      <c r="N14" s="56">
        <v>2.5</v>
      </c>
      <c r="O14" s="56">
        <v>2.5</v>
      </c>
      <c r="P14" s="56">
        <v>2.5</v>
      </c>
      <c r="Q14" s="57">
        <f t="shared" si="1"/>
        <v>4.5</v>
      </c>
      <c r="R14" s="57">
        <f t="shared" si="2"/>
        <v>5</v>
      </c>
      <c r="S14" s="57">
        <f t="shared" si="3"/>
        <v>4.5</v>
      </c>
      <c r="T14" s="57">
        <f t="shared" si="4"/>
        <v>5</v>
      </c>
      <c r="U14" s="57">
        <f t="shared" si="5"/>
        <v>0</v>
      </c>
      <c r="V14" s="57">
        <f t="shared" si="0"/>
        <v>19</v>
      </c>
      <c r="W14" s="87"/>
      <c r="X14" s="87"/>
      <c r="Y14" s="87"/>
      <c r="Z14" s="87"/>
    </row>
    <row r="15" spans="1:26" ht="18" customHeight="1">
      <c r="A15" s="51">
        <v>7</v>
      </c>
      <c r="B15" s="107" t="s">
        <v>141</v>
      </c>
      <c r="C15" s="107">
        <v>24110347</v>
      </c>
      <c r="D15" s="23" t="s">
        <v>335</v>
      </c>
      <c r="E15" s="150">
        <v>19</v>
      </c>
      <c r="F15" s="56">
        <v>1</v>
      </c>
      <c r="G15" s="56">
        <v>1</v>
      </c>
      <c r="H15" s="56">
        <v>1</v>
      </c>
      <c r="I15" s="56">
        <v>0</v>
      </c>
      <c r="J15" s="56">
        <v>1</v>
      </c>
      <c r="K15" s="56">
        <v>2.5</v>
      </c>
      <c r="L15" s="56">
        <v>2.5</v>
      </c>
      <c r="M15" s="56">
        <v>2.5</v>
      </c>
      <c r="N15" s="56">
        <v>2.5</v>
      </c>
      <c r="O15" s="56">
        <v>2.5</v>
      </c>
      <c r="P15" s="56">
        <v>2.5</v>
      </c>
      <c r="Q15" s="57">
        <f t="shared" si="1"/>
        <v>4.5</v>
      </c>
      <c r="R15" s="57">
        <f t="shared" si="2"/>
        <v>6</v>
      </c>
      <c r="S15" s="57">
        <f t="shared" si="3"/>
        <v>3.5</v>
      </c>
      <c r="T15" s="57">
        <f t="shared" si="4"/>
        <v>5</v>
      </c>
      <c r="U15" s="57">
        <f t="shared" si="5"/>
        <v>0</v>
      </c>
      <c r="V15" s="57">
        <f t="shared" si="0"/>
        <v>19</v>
      </c>
      <c r="W15" s="87"/>
      <c r="X15" s="87"/>
      <c r="Y15" s="87"/>
      <c r="Z15" s="87"/>
    </row>
    <row r="16" spans="1:26" ht="18" customHeight="1">
      <c r="A16" s="51">
        <v>8</v>
      </c>
      <c r="B16" s="107" t="s">
        <v>142</v>
      </c>
      <c r="C16" s="107">
        <v>24110348</v>
      </c>
      <c r="D16" s="23" t="s">
        <v>335</v>
      </c>
      <c r="E16" s="150">
        <v>15</v>
      </c>
      <c r="F16" s="56">
        <v>1</v>
      </c>
      <c r="G16" s="56">
        <v>1</v>
      </c>
      <c r="H16" s="56">
        <v>1</v>
      </c>
      <c r="I16" s="56">
        <v>0</v>
      </c>
      <c r="J16" s="56">
        <v>1</v>
      </c>
      <c r="K16" s="56">
        <v>2</v>
      </c>
      <c r="L16" s="56">
        <v>2.5</v>
      </c>
      <c r="M16" s="56">
        <v>2.5</v>
      </c>
      <c r="N16" s="56">
        <v>1.5</v>
      </c>
      <c r="O16" s="56">
        <v>1.5</v>
      </c>
      <c r="P16" s="56">
        <v>1</v>
      </c>
      <c r="Q16" s="57">
        <f t="shared" si="1"/>
        <v>4</v>
      </c>
      <c r="R16" s="57">
        <f t="shared" si="2"/>
        <v>6</v>
      </c>
      <c r="S16" s="57">
        <f t="shared" si="3"/>
        <v>2.5</v>
      </c>
      <c r="T16" s="57">
        <f t="shared" si="4"/>
        <v>2.5</v>
      </c>
      <c r="U16" s="57">
        <f t="shared" si="5"/>
        <v>0</v>
      </c>
      <c r="V16" s="57">
        <f t="shared" si="0"/>
        <v>15</v>
      </c>
      <c r="W16" s="87"/>
      <c r="X16" s="87"/>
      <c r="Y16" s="87"/>
      <c r="Z16" s="87"/>
    </row>
    <row r="17" spans="1:26" ht="18" customHeight="1">
      <c r="A17" s="51">
        <v>9</v>
      </c>
      <c r="B17" s="107" t="s">
        <v>143</v>
      </c>
      <c r="C17" s="107">
        <v>24110350</v>
      </c>
      <c r="D17" s="23" t="s">
        <v>335</v>
      </c>
      <c r="E17" s="150">
        <v>7.5</v>
      </c>
      <c r="F17" s="56">
        <v>1</v>
      </c>
      <c r="G17" s="56">
        <v>1</v>
      </c>
      <c r="H17" s="56">
        <v>0</v>
      </c>
      <c r="I17" s="56">
        <v>0</v>
      </c>
      <c r="J17" s="56">
        <v>1</v>
      </c>
      <c r="K17" s="56">
        <v>0</v>
      </c>
      <c r="L17" s="56">
        <v>1.5</v>
      </c>
      <c r="M17" s="56">
        <v>1.5</v>
      </c>
      <c r="N17" s="56">
        <v>0</v>
      </c>
      <c r="O17" s="56">
        <v>1.5</v>
      </c>
      <c r="P17" s="56">
        <v>0</v>
      </c>
      <c r="Q17" s="57">
        <f t="shared" si="1"/>
        <v>2</v>
      </c>
      <c r="R17" s="57">
        <f t="shared" si="2"/>
        <v>4</v>
      </c>
      <c r="S17" s="57">
        <f t="shared" si="3"/>
        <v>0</v>
      </c>
      <c r="T17" s="57">
        <f t="shared" si="4"/>
        <v>1.5</v>
      </c>
      <c r="U17" s="57">
        <f t="shared" si="5"/>
        <v>0</v>
      </c>
      <c r="V17" s="57">
        <f t="shared" si="0"/>
        <v>7.5</v>
      </c>
      <c r="W17" s="87"/>
      <c r="X17" s="87"/>
      <c r="Y17" s="87"/>
      <c r="Z17" s="87"/>
    </row>
    <row r="18" spans="1:26" ht="18" customHeight="1">
      <c r="A18" s="51">
        <v>10</v>
      </c>
      <c r="B18" s="107" t="s">
        <v>144</v>
      </c>
      <c r="C18" s="107">
        <v>24110351</v>
      </c>
      <c r="D18" s="23" t="s">
        <v>335</v>
      </c>
      <c r="E18" s="150">
        <v>19</v>
      </c>
      <c r="F18" s="56">
        <v>1</v>
      </c>
      <c r="G18" s="56">
        <v>0.5</v>
      </c>
      <c r="H18" s="56">
        <v>1</v>
      </c>
      <c r="I18" s="56">
        <v>1</v>
      </c>
      <c r="J18" s="56">
        <v>1</v>
      </c>
      <c r="K18" s="56">
        <v>2.5</v>
      </c>
      <c r="L18" s="56">
        <v>2.5</v>
      </c>
      <c r="M18" s="56">
        <v>2.5</v>
      </c>
      <c r="N18" s="56">
        <v>2.5</v>
      </c>
      <c r="O18" s="56">
        <v>2.5</v>
      </c>
      <c r="P18" s="56">
        <v>2</v>
      </c>
      <c r="Q18" s="57">
        <f t="shared" si="1"/>
        <v>4</v>
      </c>
      <c r="R18" s="57">
        <f t="shared" si="2"/>
        <v>6</v>
      </c>
      <c r="S18" s="57">
        <f t="shared" si="3"/>
        <v>4.5</v>
      </c>
      <c r="T18" s="57">
        <f t="shared" si="4"/>
        <v>4.5</v>
      </c>
      <c r="U18" s="57">
        <f t="shared" si="5"/>
        <v>0</v>
      </c>
      <c r="V18" s="57">
        <f t="shared" si="0"/>
        <v>19</v>
      </c>
      <c r="W18" s="87"/>
      <c r="X18" s="87"/>
      <c r="Y18" s="87"/>
      <c r="Z18" s="87"/>
    </row>
    <row r="19" spans="1:26" ht="18" customHeight="1">
      <c r="A19" s="51">
        <v>11</v>
      </c>
      <c r="B19" s="107" t="s">
        <v>145</v>
      </c>
      <c r="C19" s="107">
        <v>24110352</v>
      </c>
      <c r="D19" s="23" t="s">
        <v>335</v>
      </c>
      <c r="E19" s="150">
        <v>17</v>
      </c>
      <c r="F19" s="56">
        <v>1</v>
      </c>
      <c r="G19" s="56">
        <v>1</v>
      </c>
      <c r="H19" s="56">
        <v>1</v>
      </c>
      <c r="I19" s="56">
        <v>1</v>
      </c>
      <c r="J19" s="56">
        <v>1</v>
      </c>
      <c r="K19" s="56">
        <v>2</v>
      </c>
      <c r="L19" s="56">
        <v>2.5</v>
      </c>
      <c r="M19" s="56">
        <v>2.5</v>
      </c>
      <c r="N19" s="56">
        <v>1.5</v>
      </c>
      <c r="O19" s="56">
        <v>1.5</v>
      </c>
      <c r="P19" s="56">
        <v>2</v>
      </c>
      <c r="Q19" s="57">
        <f t="shared" si="1"/>
        <v>4</v>
      </c>
      <c r="R19" s="57">
        <f t="shared" si="2"/>
        <v>6</v>
      </c>
      <c r="S19" s="57">
        <f t="shared" si="3"/>
        <v>3.5</v>
      </c>
      <c r="T19" s="57">
        <f t="shared" si="4"/>
        <v>3.5</v>
      </c>
      <c r="U19" s="57">
        <f t="shared" si="5"/>
        <v>0</v>
      </c>
      <c r="V19" s="57">
        <f t="shared" si="0"/>
        <v>17</v>
      </c>
      <c r="W19" s="87"/>
      <c r="X19" s="87"/>
      <c r="Y19" s="87"/>
      <c r="Z19" s="87"/>
    </row>
    <row r="20" spans="1:26" ht="18" customHeight="1">
      <c r="A20" s="51">
        <v>12</v>
      </c>
      <c r="B20" s="107" t="s">
        <v>146</v>
      </c>
      <c r="C20" s="107">
        <v>24110353</v>
      </c>
      <c r="D20" s="23" t="s">
        <v>335</v>
      </c>
      <c r="E20" s="150">
        <v>16</v>
      </c>
      <c r="F20" s="56">
        <v>1</v>
      </c>
      <c r="G20" s="56">
        <v>1</v>
      </c>
      <c r="H20" s="56">
        <v>1</v>
      </c>
      <c r="I20" s="56">
        <v>0</v>
      </c>
      <c r="J20" s="56">
        <v>0</v>
      </c>
      <c r="K20" s="56">
        <v>2.5</v>
      </c>
      <c r="L20" s="56">
        <v>2.5</v>
      </c>
      <c r="M20" s="56">
        <v>1</v>
      </c>
      <c r="N20" s="56">
        <v>2.5</v>
      </c>
      <c r="O20" s="56">
        <v>2.5</v>
      </c>
      <c r="P20" s="56">
        <v>2</v>
      </c>
      <c r="Q20" s="57">
        <f t="shared" si="1"/>
        <v>4.5</v>
      </c>
      <c r="R20" s="57">
        <f t="shared" si="2"/>
        <v>3.5</v>
      </c>
      <c r="S20" s="57">
        <f t="shared" si="3"/>
        <v>3.5</v>
      </c>
      <c r="T20" s="57">
        <f t="shared" si="4"/>
        <v>4.5</v>
      </c>
      <c r="U20" s="57">
        <f t="shared" si="5"/>
        <v>0</v>
      </c>
      <c r="V20" s="57">
        <f t="shared" si="0"/>
        <v>16</v>
      </c>
      <c r="W20" s="87"/>
      <c r="X20" s="87"/>
      <c r="Y20" s="87"/>
      <c r="Z20" s="87"/>
    </row>
    <row r="21" spans="1:26" ht="18" customHeight="1">
      <c r="A21" s="51">
        <v>13</v>
      </c>
      <c r="B21" s="107" t="s">
        <v>147</v>
      </c>
      <c r="C21" s="107">
        <v>24110354</v>
      </c>
      <c r="D21" s="23" t="s">
        <v>335</v>
      </c>
      <c r="E21" s="150">
        <v>19.5</v>
      </c>
      <c r="F21" s="56">
        <v>1</v>
      </c>
      <c r="G21" s="56">
        <v>1</v>
      </c>
      <c r="H21" s="56">
        <v>1</v>
      </c>
      <c r="I21" s="56">
        <v>1</v>
      </c>
      <c r="J21" s="56">
        <v>1</v>
      </c>
      <c r="K21" s="56">
        <v>2</v>
      </c>
      <c r="L21" s="56">
        <v>2.5</v>
      </c>
      <c r="M21" s="56">
        <v>2.5</v>
      </c>
      <c r="N21" s="56">
        <v>2.5</v>
      </c>
      <c r="O21" s="56">
        <v>2.5</v>
      </c>
      <c r="P21" s="56">
        <v>2.5</v>
      </c>
      <c r="Q21" s="57">
        <f t="shared" si="1"/>
        <v>4</v>
      </c>
      <c r="R21" s="57">
        <f t="shared" si="2"/>
        <v>6</v>
      </c>
      <c r="S21" s="57">
        <f t="shared" si="3"/>
        <v>4.5</v>
      </c>
      <c r="T21" s="57">
        <f t="shared" si="4"/>
        <v>5</v>
      </c>
      <c r="U21" s="57">
        <f t="shared" si="5"/>
        <v>0</v>
      </c>
      <c r="V21" s="57">
        <f t="shared" si="0"/>
        <v>19.5</v>
      </c>
      <c r="W21" s="87"/>
      <c r="X21" s="87"/>
      <c r="Y21" s="87"/>
      <c r="Z21" s="87"/>
    </row>
    <row r="22" spans="1:26" ht="18" customHeight="1">
      <c r="A22" s="51">
        <v>14</v>
      </c>
      <c r="B22" s="107" t="s">
        <v>148</v>
      </c>
      <c r="C22" s="107">
        <v>24110356</v>
      </c>
      <c r="D22" s="23" t="s">
        <v>335</v>
      </c>
      <c r="E22" s="150">
        <v>17.5</v>
      </c>
      <c r="F22" s="56">
        <v>1</v>
      </c>
      <c r="G22" s="56">
        <v>1</v>
      </c>
      <c r="H22" s="56">
        <v>1</v>
      </c>
      <c r="I22" s="56">
        <v>0</v>
      </c>
      <c r="J22" s="56">
        <v>1</v>
      </c>
      <c r="K22" s="56">
        <v>2.5</v>
      </c>
      <c r="L22" s="56">
        <v>2</v>
      </c>
      <c r="M22" s="56">
        <v>1.5</v>
      </c>
      <c r="N22" s="56">
        <v>2.5</v>
      </c>
      <c r="O22" s="56">
        <v>2.5</v>
      </c>
      <c r="P22" s="56">
        <v>2.5</v>
      </c>
      <c r="Q22" s="57">
        <f t="shared" si="1"/>
        <v>4.5</v>
      </c>
      <c r="R22" s="57">
        <f t="shared" si="2"/>
        <v>4.5</v>
      </c>
      <c r="S22" s="57">
        <f t="shared" si="3"/>
        <v>3.5</v>
      </c>
      <c r="T22" s="57">
        <f t="shared" si="4"/>
        <v>5</v>
      </c>
      <c r="U22" s="57">
        <f t="shared" si="5"/>
        <v>0</v>
      </c>
      <c r="V22" s="57">
        <f t="shared" si="0"/>
        <v>17.5</v>
      </c>
      <c r="W22" s="87"/>
      <c r="X22" s="87"/>
      <c r="Y22" s="87"/>
      <c r="Z22" s="87"/>
    </row>
    <row r="23" spans="1:26" ht="18" customHeight="1">
      <c r="A23" s="51">
        <v>15</v>
      </c>
      <c r="B23" s="107" t="s">
        <v>149</v>
      </c>
      <c r="C23" s="107">
        <v>24110357</v>
      </c>
      <c r="D23" s="23" t="s">
        <v>335</v>
      </c>
      <c r="E23" s="150">
        <v>18</v>
      </c>
      <c r="F23" s="56">
        <v>1</v>
      </c>
      <c r="G23" s="56">
        <v>1</v>
      </c>
      <c r="H23" s="56">
        <v>1</v>
      </c>
      <c r="I23" s="56">
        <v>0</v>
      </c>
      <c r="J23" s="56">
        <v>1</v>
      </c>
      <c r="K23" s="56">
        <v>2.5</v>
      </c>
      <c r="L23" s="56">
        <v>2.5</v>
      </c>
      <c r="M23" s="56">
        <v>2.5</v>
      </c>
      <c r="N23" s="56">
        <v>2.5</v>
      </c>
      <c r="O23" s="56">
        <v>2.5</v>
      </c>
      <c r="P23" s="56">
        <v>1.5</v>
      </c>
      <c r="Q23" s="57">
        <f t="shared" si="1"/>
        <v>4.5</v>
      </c>
      <c r="R23" s="57">
        <f t="shared" si="2"/>
        <v>6</v>
      </c>
      <c r="S23" s="57">
        <f t="shared" si="3"/>
        <v>3.5</v>
      </c>
      <c r="T23" s="57">
        <f t="shared" si="4"/>
        <v>4</v>
      </c>
      <c r="U23" s="57">
        <f t="shared" si="5"/>
        <v>0</v>
      </c>
      <c r="V23" s="57">
        <f t="shared" si="0"/>
        <v>18</v>
      </c>
      <c r="W23" s="87"/>
      <c r="X23" s="87"/>
      <c r="Y23" s="87"/>
      <c r="Z23" s="87"/>
    </row>
    <row r="24" spans="1:26" ht="18" customHeight="1">
      <c r="A24" s="51">
        <v>16</v>
      </c>
      <c r="B24" s="107" t="s">
        <v>150</v>
      </c>
      <c r="C24" s="107">
        <v>24110358</v>
      </c>
      <c r="D24" s="23" t="s">
        <v>335</v>
      </c>
      <c r="E24" s="150">
        <v>18</v>
      </c>
      <c r="F24" s="56">
        <v>1</v>
      </c>
      <c r="G24" s="56">
        <v>1</v>
      </c>
      <c r="H24" s="56">
        <v>1</v>
      </c>
      <c r="I24" s="56">
        <v>1</v>
      </c>
      <c r="J24" s="56">
        <v>0.5</v>
      </c>
      <c r="K24" s="56">
        <v>2.5</v>
      </c>
      <c r="L24" s="56">
        <v>2.5</v>
      </c>
      <c r="M24" s="56">
        <v>2.5</v>
      </c>
      <c r="N24" s="56">
        <v>2.5</v>
      </c>
      <c r="O24" s="56">
        <v>2</v>
      </c>
      <c r="P24" s="56">
        <v>1.5</v>
      </c>
      <c r="Q24" s="57">
        <f t="shared" si="1"/>
        <v>4.5</v>
      </c>
      <c r="R24" s="57">
        <f t="shared" si="2"/>
        <v>5.5</v>
      </c>
      <c r="S24" s="57">
        <f t="shared" si="3"/>
        <v>4.5</v>
      </c>
      <c r="T24" s="57">
        <f t="shared" si="4"/>
        <v>3.5</v>
      </c>
      <c r="U24" s="57">
        <f t="shared" si="5"/>
        <v>0</v>
      </c>
      <c r="V24" s="57">
        <f t="shared" si="0"/>
        <v>18</v>
      </c>
      <c r="W24" s="87"/>
      <c r="X24" s="87"/>
      <c r="Y24" s="87"/>
      <c r="Z24" s="87"/>
    </row>
    <row r="25" spans="1:26" ht="18" customHeight="1">
      <c r="A25" s="51">
        <v>17</v>
      </c>
      <c r="B25" s="107" t="s">
        <v>151</v>
      </c>
      <c r="C25" s="107">
        <v>24110359</v>
      </c>
      <c r="D25" s="23" t="s">
        <v>335</v>
      </c>
      <c r="E25" s="150">
        <v>19</v>
      </c>
      <c r="F25" s="56">
        <v>1</v>
      </c>
      <c r="G25" s="56">
        <v>1</v>
      </c>
      <c r="H25" s="56">
        <v>1</v>
      </c>
      <c r="I25" s="56">
        <v>1</v>
      </c>
      <c r="J25" s="56">
        <v>0</v>
      </c>
      <c r="K25" s="56">
        <v>2.5</v>
      </c>
      <c r="L25" s="56">
        <v>2.5</v>
      </c>
      <c r="M25" s="56">
        <v>2.5</v>
      </c>
      <c r="N25" s="56">
        <v>2</v>
      </c>
      <c r="O25" s="56">
        <v>2.5</v>
      </c>
      <c r="P25" s="56">
        <v>2.5</v>
      </c>
      <c r="Q25" s="57">
        <f t="shared" si="1"/>
        <v>4.5</v>
      </c>
      <c r="R25" s="57">
        <f t="shared" si="2"/>
        <v>5</v>
      </c>
      <c r="S25" s="57">
        <f t="shared" si="3"/>
        <v>4</v>
      </c>
      <c r="T25" s="57">
        <f t="shared" si="4"/>
        <v>5</v>
      </c>
      <c r="U25" s="57">
        <f t="shared" si="5"/>
        <v>0</v>
      </c>
      <c r="V25" s="57">
        <f t="shared" si="0"/>
        <v>18.5</v>
      </c>
      <c r="W25" s="87"/>
      <c r="X25" s="87"/>
      <c r="Y25" s="87"/>
      <c r="Z25" s="87"/>
    </row>
    <row r="26" spans="1:26" ht="18" customHeight="1">
      <c r="A26" s="51">
        <v>18</v>
      </c>
      <c r="B26" s="107" t="s">
        <v>152</v>
      </c>
      <c r="C26" s="107">
        <v>24110360</v>
      </c>
      <c r="D26" s="23" t="s">
        <v>335</v>
      </c>
      <c r="E26" s="150">
        <v>19</v>
      </c>
      <c r="F26" s="56">
        <v>1</v>
      </c>
      <c r="G26" s="56">
        <v>1</v>
      </c>
      <c r="H26" s="56">
        <v>1</v>
      </c>
      <c r="I26" s="56">
        <v>1</v>
      </c>
      <c r="J26" s="56">
        <v>1</v>
      </c>
      <c r="K26" s="56">
        <v>2</v>
      </c>
      <c r="L26" s="56">
        <v>2.5</v>
      </c>
      <c r="M26" s="56">
        <v>2.5</v>
      </c>
      <c r="N26" s="56">
        <v>2</v>
      </c>
      <c r="O26" s="56">
        <v>2.5</v>
      </c>
      <c r="P26" s="56">
        <v>2.5</v>
      </c>
      <c r="Q26" s="57">
        <f t="shared" si="1"/>
        <v>4</v>
      </c>
      <c r="R26" s="57">
        <f t="shared" si="2"/>
        <v>6</v>
      </c>
      <c r="S26" s="57">
        <f t="shared" si="3"/>
        <v>4</v>
      </c>
      <c r="T26" s="57">
        <f t="shared" si="4"/>
        <v>5</v>
      </c>
      <c r="U26" s="57">
        <f t="shared" si="5"/>
        <v>0</v>
      </c>
      <c r="V26" s="57">
        <f t="shared" si="0"/>
        <v>19</v>
      </c>
      <c r="W26" s="87"/>
      <c r="X26" s="87"/>
      <c r="Y26" s="87"/>
      <c r="Z26" s="87"/>
    </row>
    <row r="27" spans="1:26" ht="18" customHeight="1">
      <c r="A27" s="51">
        <v>19</v>
      </c>
      <c r="B27" s="107" t="s">
        <v>153</v>
      </c>
      <c r="C27" s="107">
        <v>24110361</v>
      </c>
      <c r="D27" s="23" t="s">
        <v>335</v>
      </c>
      <c r="E27" s="150">
        <v>20</v>
      </c>
      <c r="F27" s="56">
        <v>1</v>
      </c>
      <c r="G27" s="56">
        <v>1</v>
      </c>
      <c r="H27" s="56">
        <v>1</v>
      </c>
      <c r="I27" s="56">
        <v>1</v>
      </c>
      <c r="J27" s="56">
        <v>1</v>
      </c>
      <c r="K27" s="56">
        <v>2</v>
      </c>
      <c r="L27" s="56">
        <v>2.5</v>
      </c>
      <c r="M27" s="56">
        <v>2.5</v>
      </c>
      <c r="N27" s="56">
        <v>2.5</v>
      </c>
      <c r="O27" s="56">
        <v>2.5</v>
      </c>
      <c r="P27" s="56">
        <v>2.5</v>
      </c>
      <c r="Q27" s="57">
        <f t="shared" si="1"/>
        <v>4</v>
      </c>
      <c r="R27" s="57">
        <f t="shared" si="2"/>
        <v>6</v>
      </c>
      <c r="S27" s="57">
        <f t="shared" si="3"/>
        <v>4.5</v>
      </c>
      <c r="T27" s="57">
        <f t="shared" si="4"/>
        <v>5</v>
      </c>
      <c r="U27" s="57">
        <f t="shared" si="5"/>
        <v>0</v>
      </c>
      <c r="V27" s="57">
        <f t="shared" si="0"/>
        <v>19.5</v>
      </c>
      <c r="W27" s="87"/>
      <c r="X27" s="87"/>
      <c r="Y27" s="87"/>
      <c r="Z27" s="87"/>
    </row>
    <row r="28" spans="1:26" ht="18" customHeight="1">
      <c r="A28" s="51">
        <v>20</v>
      </c>
      <c r="B28" s="107" t="s">
        <v>154</v>
      </c>
      <c r="C28" s="107">
        <v>24110362</v>
      </c>
      <c r="D28" s="23" t="s">
        <v>335</v>
      </c>
      <c r="E28" s="150">
        <v>20</v>
      </c>
      <c r="F28" s="56">
        <v>1</v>
      </c>
      <c r="G28" s="56">
        <v>1</v>
      </c>
      <c r="H28" s="56">
        <v>1</v>
      </c>
      <c r="I28" s="56">
        <v>0.5</v>
      </c>
      <c r="J28" s="56">
        <v>1</v>
      </c>
      <c r="K28" s="56">
        <v>2.5</v>
      </c>
      <c r="L28" s="56">
        <v>2.5</v>
      </c>
      <c r="M28" s="56">
        <v>2.5</v>
      </c>
      <c r="N28" s="56">
        <v>2.5</v>
      </c>
      <c r="O28" s="56">
        <v>2.5</v>
      </c>
      <c r="P28" s="56">
        <v>2.5</v>
      </c>
      <c r="Q28" s="57">
        <f t="shared" si="1"/>
        <v>4.5</v>
      </c>
      <c r="R28" s="57">
        <f t="shared" si="2"/>
        <v>6</v>
      </c>
      <c r="S28" s="57">
        <f t="shared" si="3"/>
        <v>4</v>
      </c>
      <c r="T28" s="57">
        <f t="shared" si="4"/>
        <v>5</v>
      </c>
      <c r="U28" s="57">
        <f t="shared" si="5"/>
        <v>0</v>
      </c>
      <c r="V28" s="57">
        <f t="shared" si="0"/>
        <v>19.5</v>
      </c>
      <c r="W28" s="87"/>
      <c r="X28" s="87"/>
      <c r="Y28" s="87"/>
      <c r="Z28" s="87"/>
    </row>
    <row r="29" spans="1:26" ht="18" customHeight="1">
      <c r="A29" s="51">
        <v>21</v>
      </c>
      <c r="B29" s="107" t="s">
        <v>155</v>
      </c>
      <c r="C29" s="107">
        <v>24110363</v>
      </c>
      <c r="D29" s="23" t="s">
        <v>335</v>
      </c>
      <c r="E29" s="151">
        <v>17.5</v>
      </c>
      <c r="F29" s="56">
        <v>1</v>
      </c>
      <c r="G29" s="56">
        <v>1</v>
      </c>
      <c r="H29" s="56">
        <v>1</v>
      </c>
      <c r="I29" s="56">
        <v>1</v>
      </c>
      <c r="J29" s="56">
        <v>1</v>
      </c>
      <c r="K29" s="56">
        <v>2</v>
      </c>
      <c r="L29" s="56">
        <v>2.5</v>
      </c>
      <c r="M29" s="56">
        <v>2.5</v>
      </c>
      <c r="N29" s="56">
        <v>2</v>
      </c>
      <c r="O29" s="56">
        <v>1.5</v>
      </c>
      <c r="P29" s="56">
        <v>2</v>
      </c>
      <c r="Q29" s="57">
        <f t="shared" si="1"/>
        <v>4</v>
      </c>
      <c r="R29" s="57">
        <f t="shared" si="2"/>
        <v>6</v>
      </c>
      <c r="S29" s="57">
        <f t="shared" si="3"/>
        <v>4</v>
      </c>
      <c r="T29" s="57">
        <f t="shared" si="4"/>
        <v>3.5</v>
      </c>
      <c r="U29" s="57">
        <f t="shared" si="5"/>
        <v>0</v>
      </c>
      <c r="V29" s="57">
        <f t="shared" si="0"/>
        <v>17.5</v>
      </c>
      <c r="W29" s="87"/>
      <c r="X29" s="87"/>
      <c r="Y29" s="87"/>
      <c r="Z29" s="87"/>
    </row>
    <row r="30" spans="1:26" ht="18" customHeight="1">
      <c r="A30" s="51">
        <v>22</v>
      </c>
      <c r="B30" s="107" t="s">
        <v>156</v>
      </c>
      <c r="C30" s="107">
        <v>24110364</v>
      </c>
      <c r="D30" s="23" t="s">
        <v>335</v>
      </c>
      <c r="E30" s="150">
        <v>15</v>
      </c>
      <c r="F30" s="56">
        <v>0.5</v>
      </c>
      <c r="G30" s="56">
        <v>0.5</v>
      </c>
      <c r="H30" s="56">
        <v>1</v>
      </c>
      <c r="I30" s="56">
        <v>1</v>
      </c>
      <c r="J30" s="56">
        <v>1</v>
      </c>
      <c r="K30" s="56">
        <v>2</v>
      </c>
      <c r="L30" s="56">
        <v>2</v>
      </c>
      <c r="M30" s="56">
        <v>2.5</v>
      </c>
      <c r="N30" s="56">
        <v>1.5</v>
      </c>
      <c r="O30" s="56">
        <v>2</v>
      </c>
      <c r="P30" s="56">
        <v>1</v>
      </c>
      <c r="Q30" s="57">
        <f t="shared" si="1"/>
        <v>3</v>
      </c>
      <c r="R30" s="57">
        <f t="shared" si="2"/>
        <v>5.5</v>
      </c>
      <c r="S30" s="57">
        <f t="shared" si="3"/>
        <v>3.5</v>
      </c>
      <c r="T30" s="57">
        <f t="shared" si="4"/>
        <v>3</v>
      </c>
      <c r="U30" s="57">
        <f t="shared" si="5"/>
        <v>0</v>
      </c>
      <c r="V30" s="57">
        <f t="shared" si="0"/>
        <v>15</v>
      </c>
      <c r="W30" s="87"/>
      <c r="X30" s="87"/>
      <c r="Y30" s="87"/>
      <c r="Z30" s="87"/>
    </row>
    <row r="31" spans="1:26" ht="18" customHeight="1">
      <c r="A31" s="51">
        <v>23</v>
      </c>
      <c r="B31" s="107" t="s">
        <v>157</v>
      </c>
      <c r="C31" s="107">
        <v>24110365</v>
      </c>
      <c r="D31" s="23" t="s">
        <v>335</v>
      </c>
      <c r="E31" s="150">
        <v>20</v>
      </c>
      <c r="F31" s="152">
        <v>1</v>
      </c>
      <c r="G31" s="152">
        <v>1</v>
      </c>
      <c r="H31" s="152">
        <v>1</v>
      </c>
      <c r="I31" s="152">
        <v>1</v>
      </c>
      <c r="J31" s="152">
        <v>1</v>
      </c>
      <c r="K31" s="152">
        <v>2.5</v>
      </c>
      <c r="L31" s="152">
        <v>2.5</v>
      </c>
      <c r="M31" s="152">
        <v>2.5</v>
      </c>
      <c r="N31" s="152">
        <v>2.5</v>
      </c>
      <c r="O31" s="152">
        <v>2</v>
      </c>
      <c r="P31" s="152">
        <v>2.5</v>
      </c>
      <c r="Q31" s="57">
        <f t="shared" si="1"/>
        <v>4.5</v>
      </c>
      <c r="R31" s="57">
        <f t="shared" si="2"/>
        <v>6</v>
      </c>
      <c r="S31" s="57">
        <f t="shared" si="3"/>
        <v>4.5</v>
      </c>
      <c r="T31" s="57">
        <f t="shared" si="4"/>
        <v>4.5</v>
      </c>
      <c r="U31" s="57">
        <f t="shared" si="5"/>
        <v>0</v>
      </c>
      <c r="V31" s="57">
        <f t="shared" si="0"/>
        <v>19.5</v>
      </c>
      <c r="W31" s="87"/>
      <c r="X31" s="87"/>
      <c r="Y31" s="87"/>
      <c r="Z31" s="87"/>
    </row>
    <row r="32" spans="1:26" ht="18" customHeight="1">
      <c r="A32" s="51">
        <v>24</v>
      </c>
      <c r="B32" s="107" t="s">
        <v>158</v>
      </c>
      <c r="C32" s="107">
        <v>24110366</v>
      </c>
      <c r="D32" s="23" t="s">
        <v>335</v>
      </c>
      <c r="E32" s="150">
        <v>15.5</v>
      </c>
      <c r="F32" s="56">
        <v>1</v>
      </c>
      <c r="G32" s="56">
        <v>1</v>
      </c>
      <c r="H32" s="56">
        <v>1</v>
      </c>
      <c r="I32" s="56">
        <v>1</v>
      </c>
      <c r="J32" s="56">
        <v>0.5</v>
      </c>
      <c r="K32" s="56">
        <v>2.5</v>
      </c>
      <c r="L32" s="56">
        <v>1.5</v>
      </c>
      <c r="M32" s="56">
        <v>2</v>
      </c>
      <c r="N32" s="56">
        <v>1.5</v>
      </c>
      <c r="O32" s="56">
        <v>1.5</v>
      </c>
      <c r="P32" s="56">
        <v>2</v>
      </c>
      <c r="Q32" s="57">
        <f t="shared" si="1"/>
        <v>4.5</v>
      </c>
      <c r="R32" s="57">
        <f t="shared" si="2"/>
        <v>4</v>
      </c>
      <c r="S32" s="57">
        <f t="shared" si="3"/>
        <v>3.5</v>
      </c>
      <c r="T32" s="57">
        <f t="shared" si="4"/>
        <v>3.5</v>
      </c>
      <c r="U32" s="57">
        <f t="shared" si="5"/>
        <v>0</v>
      </c>
      <c r="V32" s="57">
        <f t="shared" si="0"/>
        <v>15.5</v>
      </c>
      <c r="W32" s="87"/>
      <c r="X32" s="87"/>
      <c r="Y32" s="87"/>
      <c r="Z32" s="87"/>
    </row>
    <row r="33" spans="1:26" ht="18" customHeight="1">
      <c r="A33" s="51">
        <v>25</v>
      </c>
      <c r="B33" s="107" t="s">
        <v>159</v>
      </c>
      <c r="C33" s="107">
        <v>24110367</v>
      </c>
      <c r="D33" s="23" t="s">
        <v>335</v>
      </c>
      <c r="E33" s="150">
        <v>14.5</v>
      </c>
      <c r="F33" s="56">
        <v>0.5</v>
      </c>
      <c r="G33" s="56">
        <v>1</v>
      </c>
      <c r="H33" s="56">
        <v>0</v>
      </c>
      <c r="I33" s="56">
        <v>0</v>
      </c>
      <c r="J33" s="56">
        <v>1</v>
      </c>
      <c r="K33" s="56">
        <v>1.5</v>
      </c>
      <c r="L33" s="56">
        <v>2</v>
      </c>
      <c r="M33" s="56">
        <v>2</v>
      </c>
      <c r="N33" s="56">
        <v>2</v>
      </c>
      <c r="O33" s="56">
        <v>2</v>
      </c>
      <c r="P33" s="56">
        <v>2.5</v>
      </c>
      <c r="Q33" s="57">
        <f t="shared" si="1"/>
        <v>3</v>
      </c>
      <c r="R33" s="57">
        <f t="shared" si="2"/>
        <v>5</v>
      </c>
      <c r="S33" s="57">
        <f t="shared" si="3"/>
        <v>2</v>
      </c>
      <c r="T33" s="57">
        <f t="shared" si="4"/>
        <v>4.5</v>
      </c>
      <c r="U33" s="57">
        <f t="shared" si="5"/>
        <v>0</v>
      </c>
      <c r="V33" s="57">
        <f t="shared" si="0"/>
        <v>14.5</v>
      </c>
      <c r="W33" s="87"/>
      <c r="X33" s="87"/>
      <c r="Y33" s="87"/>
      <c r="Z33" s="87"/>
    </row>
    <row r="34" spans="1:26" ht="18" customHeight="1">
      <c r="A34" s="51">
        <v>26</v>
      </c>
      <c r="B34" s="107" t="s">
        <v>160</v>
      </c>
      <c r="C34" s="107">
        <v>24110368</v>
      </c>
      <c r="D34" s="23" t="s">
        <v>335</v>
      </c>
      <c r="E34" s="150">
        <v>17</v>
      </c>
      <c r="F34" s="56">
        <v>1</v>
      </c>
      <c r="G34" s="56">
        <v>1</v>
      </c>
      <c r="H34" s="56">
        <v>1</v>
      </c>
      <c r="I34" s="56">
        <v>1</v>
      </c>
      <c r="J34" s="56">
        <v>1</v>
      </c>
      <c r="K34" s="56">
        <v>2</v>
      </c>
      <c r="L34" s="56">
        <v>2.5</v>
      </c>
      <c r="M34" s="56">
        <v>2.5</v>
      </c>
      <c r="N34" s="56">
        <v>1</v>
      </c>
      <c r="O34" s="56">
        <v>2</v>
      </c>
      <c r="P34" s="56">
        <v>2</v>
      </c>
      <c r="Q34" s="57">
        <f t="shared" si="1"/>
        <v>4</v>
      </c>
      <c r="R34" s="57">
        <f t="shared" si="2"/>
        <v>6</v>
      </c>
      <c r="S34" s="57">
        <f t="shared" si="3"/>
        <v>3</v>
      </c>
      <c r="T34" s="57">
        <f t="shared" si="4"/>
        <v>4</v>
      </c>
      <c r="U34" s="57">
        <f t="shared" si="5"/>
        <v>0</v>
      </c>
      <c r="V34" s="57">
        <f t="shared" si="0"/>
        <v>17</v>
      </c>
      <c r="W34" s="87"/>
      <c r="X34" s="87"/>
      <c r="Y34" s="87"/>
      <c r="Z34" s="87"/>
    </row>
    <row r="35" spans="1:26" ht="18" customHeight="1">
      <c r="A35" s="51">
        <v>27</v>
      </c>
      <c r="B35" s="107" t="s">
        <v>161</v>
      </c>
      <c r="C35" s="107">
        <v>24110369</v>
      </c>
      <c r="D35" s="23" t="s">
        <v>335</v>
      </c>
      <c r="E35" s="150">
        <v>15.5</v>
      </c>
      <c r="F35" s="56">
        <v>1</v>
      </c>
      <c r="G35" s="56">
        <v>1</v>
      </c>
      <c r="H35" s="56">
        <v>1</v>
      </c>
      <c r="I35" s="56">
        <v>1</v>
      </c>
      <c r="J35" s="56">
        <v>1</v>
      </c>
      <c r="K35" s="56">
        <v>2</v>
      </c>
      <c r="L35" s="56">
        <v>1</v>
      </c>
      <c r="M35" s="56">
        <v>2.5</v>
      </c>
      <c r="N35" s="56">
        <v>0.5</v>
      </c>
      <c r="O35" s="56">
        <v>2.5</v>
      </c>
      <c r="P35" s="56">
        <v>2</v>
      </c>
      <c r="Q35" s="57">
        <f t="shared" si="1"/>
        <v>4</v>
      </c>
      <c r="R35" s="57">
        <f t="shared" si="2"/>
        <v>4.5</v>
      </c>
      <c r="S35" s="57">
        <f t="shared" si="3"/>
        <v>2.5</v>
      </c>
      <c r="T35" s="57">
        <f t="shared" si="4"/>
        <v>4.5</v>
      </c>
      <c r="U35" s="57">
        <f t="shared" si="5"/>
        <v>0</v>
      </c>
      <c r="V35" s="57">
        <f t="shared" si="0"/>
        <v>15.5</v>
      </c>
      <c r="W35" s="87"/>
      <c r="X35" s="87"/>
      <c r="Y35" s="87"/>
      <c r="Z35" s="87"/>
    </row>
    <row r="36" spans="1:26" ht="18" customHeight="1">
      <c r="A36" s="51">
        <v>28</v>
      </c>
      <c r="B36" s="107" t="s">
        <v>162</v>
      </c>
      <c r="C36" s="107">
        <v>24110370</v>
      </c>
      <c r="D36" s="23" t="s">
        <v>335</v>
      </c>
      <c r="E36" s="150">
        <v>18.5</v>
      </c>
      <c r="F36" s="56">
        <v>1</v>
      </c>
      <c r="G36" s="56">
        <v>1</v>
      </c>
      <c r="H36" s="56">
        <v>1</v>
      </c>
      <c r="I36" s="56">
        <v>0</v>
      </c>
      <c r="J36" s="56">
        <v>1</v>
      </c>
      <c r="K36" s="56">
        <v>2.5</v>
      </c>
      <c r="L36" s="56">
        <v>2</v>
      </c>
      <c r="M36" s="56">
        <v>2.5</v>
      </c>
      <c r="N36" s="56">
        <v>2.5</v>
      </c>
      <c r="O36" s="56">
        <v>2.5</v>
      </c>
      <c r="P36" s="56">
        <v>2.5</v>
      </c>
      <c r="Q36" s="57">
        <f t="shared" si="1"/>
        <v>4.5</v>
      </c>
      <c r="R36" s="57">
        <f t="shared" si="2"/>
        <v>5.5</v>
      </c>
      <c r="S36" s="57">
        <f t="shared" si="3"/>
        <v>3.5</v>
      </c>
      <c r="T36" s="57">
        <f t="shared" si="4"/>
        <v>5</v>
      </c>
      <c r="U36" s="57">
        <f t="shared" si="5"/>
        <v>0</v>
      </c>
      <c r="V36" s="57">
        <f t="shared" si="0"/>
        <v>18.5</v>
      </c>
      <c r="W36" s="87"/>
      <c r="X36" s="87"/>
      <c r="Y36" s="87"/>
      <c r="Z36" s="87"/>
    </row>
    <row r="37" spans="1:26" ht="18" customHeight="1">
      <c r="A37" s="51">
        <v>29</v>
      </c>
      <c r="B37" s="107" t="s">
        <v>163</v>
      </c>
      <c r="C37" s="107">
        <v>24110371</v>
      </c>
      <c r="D37" s="23" t="s">
        <v>335</v>
      </c>
      <c r="E37" s="150">
        <v>15</v>
      </c>
      <c r="F37" s="56">
        <v>1</v>
      </c>
      <c r="G37" s="56">
        <v>1</v>
      </c>
      <c r="H37" s="56">
        <v>1</v>
      </c>
      <c r="I37" s="56">
        <v>0</v>
      </c>
      <c r="J37" s="56">
        <v>0</v>
      </c>
      <c r="K37" s="56">
        <v>2</v>
      </c>
      <c r="L37" s="56">
        <v>2.5</v>
      </c>
      <c r="M37" s="56">
        <v>2</v>
      </c>
      <c r="N37" s="56">
        <v>2</v>
      </c>
      <c r="O37" s="56">
        <v>2.5</v>
      </c>
      <c r="P37" s="56">
        <v>1</v>
      </c>
      <c r="Q37" s="57">
        <f t="shared" si="1"/>
        <v>4</v>
      </c>
      <c r="R37" s="57">
        <f t="shared" si="2"/>
        <v>4.5</v>
      </c>
      <c r="S37" s="57">
        <f t="shared" si="3"/>
        <v>3</v>
      </c>
      <c r="T37" s="57">
        <f t="shared" si="4"/>
        <v>3.5</v>
      </c>
      <c r="U37" s="57">
        <f t="shared" si="5"/>
        <v>0</v>
      </c>
      <c r="V37" s="57">
        <f t="shared" si="0"/>
        <v>15</v>
      </c>
      <c r="W37" s="87"/>
      <c r="X37" s="87"/>
      <c r="Y37" s="87"/>
      <c r="Z37" s="87"/>
    </row>
    <row r="38" spans="1:26" ht="18" customHeight="1">
      <c r="A38" s="51">
        <v>30</v>
      </c>
      <c r="B38" s="107" t="s">
        <v>164</v>
      </c>
      <c r="C38" s="107">
        <v>24110372</v>
      </c>
      <c r="D38" s="23" t="s">
        <v>335</v>
      </c>
      <c r="E38" s="150">
        <v>17.5</v>
      </c>
      <c r="F38" s="56">
        <v>1</v>
      </c>
      <c r="G38" s="56">
        <v>1</v>
      </c>
      <c r="H38" s="56">
        <v>1</v>
      </c>
      <c r="I38" s="56">
        <v>1</v>
      </c>
      <c r="J38" s="56">
        <v>0.5</v>
      </c>
      <c r="K38" s="56">
        <v>2.5</v>
      </c>
      <c r="L38" s="56">
        <v>2.5</v>
      </c>
      <c r="M38" s="56">
        <v>2.5</v>
      </c>
      <c r="N38" s="56">
        <v>1.5</v>
      </c>
      <c r="O38" s="56">
        <v>2</v>
      </c>
      <c r="P38" s="56">
        <v>2.5</v>
      </c>
      <c r="Q38" s="57">
        <f t="shared" si="1"/>
        <v>4.5</v>
      </c>
      <c r="R38" s="57">
        <f t="shared" si="2"/>
        <v>5.5</v>
      </c>
      <c r="S38" s="57">
        <f t="shared" si="3"/>
        <v>3.5</v>
      </c>
      <c r="T38" s="57">
        <f t="shared" si="4"/>
        <v>4.5</v>
      </c>
      <c r="U38" s="57">
        <f t="shared" si="5"/>
        <v>0</v>
      </c>
      <c r="V38" s="57">
        <f t="shared" si="0"/>
        <v>18</v>
      </c>
      <c r="W38" s="87"/>
      <c r="X38" s="87"/>
      <c r="Y38" s="87"/>
      <c r="Z38" s="87"/>
    </row>
    <row r="39" spans="1:26" ht="18" customHeight="1">
      <c r="A39" s="51">
        <v>31</v>
      </c>
      <c r="B39" s="107" t="s">
        <v>165</v>
      </c>
      <c r="C39" s="107">
        <v>24110373</v>
      </c>
      <c r="D39" s="23" t="s">
        <v>335</v>
      </c>
      <c r="E39" s="150">
        <v>16</v>
      </c>
      <c r="F39" s="56">
        <v>1</v>
      </c>
      <c r="G39" s="56">
        <v>0.5</v>
      </c>
      <c r="H39" s="56">
        <v>1</v>
      </c>
      <c r="I39" s="56">
        <v>1</v>
      </c>
      <c r="J39" s="56">
        <v>1</v>
      </c>
      <c r="K39" s="56">
        <v>2.5</v>
      </c>
      <c r="L39" s="56">
        <v>2.5</v>
      </c>
      <c r="M39" s="56">
        <v>1.5</v>
      </c>
      <c r="N39" s="56">
        <v>1</v>
      </c>
      <c r="O39" s="56">
        <v>2.5</v>
      </c>
      <c r="P39" s="56">
        <v>1.5</v>
      </c>
      <c r="Q39" s="57">
        <f t="shared" si="1"/>
        <v>4</v>
      </c>
      <c r="R39" s="57">
        <f t="shared" si="2"/>
        <v>5</v>
      </c>
      <c r="S39" s="57">
        <f t="shared" si="3"/>
        <v>3</v>
      </c>
      <c r="T39" s="57">
        <f t="shared" si="4"/>
        <v>4</v>
      </c>
      <c r="U39" s="57">
        <f t="shared" si="5"/>
        <v>0</v>
      </c>
      <c r="V39" s="57">
        <f t="shared" si="0"/>
        <v>16</v>
      </c>
      <c r="W39" s="87"/>
      <c r="X39" s="87"/>
      <c r="Y39" s="87"/>
      <c r="Z39" s="87"/>
    </row>
    <row r="40" spans="1:26" ht="18" customHeight="1">
      <c r="A40" s="51">
        <v>32</v>
      </c>
      <c r="B40" s="107" t="s">
        <v>166</v>
      </c>
      <c r="C40" s="107">
        <v>24110374</v>
      </c>
      <c r="D40" s="23" t="s">
        <v>335</v>
      </c>
      <c r="E40" s="150">
        <v>14.5</v>
      </c>
      <c r="F40" s="152">
        <v>1</v>
      </c>
      <c r="G40" s="152">
        <v>1</v>
      </c>
      <c r="H40" s="152">
        <v>0</v>
      </c>
      <c r="I40" s="152">
        <v>0</v>
      </c>
      <c r="J40" s="152">
        <v>0.5</v>
      </c>
      <c r="K40" s="152">
        <v>2.5</v>
      </c>
      <c r="L40" s="152">
        <v>2</v>
      </c>
      <c r="M40" s="152">
        <v>2.5</v>
      </c>
      <c r="N40" s="152">
        <v>1.5</v>
      </c>
      <c r="O40" s="152">
        <v>2</v>
      </c>
      <c r="P40" s="152">
        <v>1.5</v>
      </c>
      <c r="Q40" s="57">
        <f t="shared" si="1"/>
        <v>4.5</v>
      </c>
      <c r="R40" s="57">
        <f t="shared" si="2"/>
        <v>5</v>
      </c>
      <c r="S40" s="57">
        <f t="shared" si="3"/>
        <v>1.5</v>
      </c>
      <c r="T40" s="57">
        <f t="shared" si="4"/>
        <v>3.5</v>
      </c>
      <c r="U40" s="57">
        <f t="shared" si="5"/>
        <v>0</v>
      </c>
      <c r="V40" s="57">
        <f t="shared" si="0"/>
        <v>14.5</v>
      </c>
      <c r="W40" s="87"/>
      <c r="X40" s="87"/>
      <c r="Y40" s="87"/>
      <c r="Z40" s="87"/>
    </row>
    <row r="41" spans="1:26" ht="18" customHeight="1">
      <c r="A41" s="51">
        <v>33</v>
      </c>
      <c r="B41" s="107" t="s">
        <v>167</v>
      </c>
      <c r="C41" s="107">
        <v>24110375</v>
      </c>
      <c r="D41" s="23" t="s">
        <v>335</v>
      </c>
      <c r="E41" s="150">
        <v>18</v>
      </c>
      <c r="F41" s="56">
        <v>1</v>
      </c>
      <c r="G41" s="56">
        <v>1</v>
      </c>
      <c r="H41" s="56">
        <v>1</v>
      </c>
      <c r="I41" s="56">
        <v>1</v>
      </c>
      <c r="J41" s="56">
        <v>0.5</v>
      </c>
      <c r="K41" s="56">
        <v>2.5</v>
      </c>
      <c r="L41" s="56">
        <v>2.5</v>
      </c>
      <c r="M41" s="56">
        <v>2.5</v>
      </c>
      <c r="N41" s="56">
        <v>2</v>
      </c>
      <c r="O41" s="56">
        <v>1.5</v>
      </c>
      <c r="P41" s="56">
        <v>2.5</v>
      </c>
      <c r="Q41" s="57">
        <f t="shared" si="1"/>
        <v>4.5</v>
      </c>
      <c r="R41" s="57">
        <f t="shared" si="2"/>
        <v>5.5</v>
      </c>
      <c r="S41" s="57">
        <f t="shared" si="3"/>
        <v>4</v>
      </c>
      <c r="T41" s="57">
        <f t="shared" si="4"/>
        <v>4</v>
      </c>
      <c r="U41" s="57">
        <f t="shared" si="5"/>
        <v>0</v>
      </c>
      <c r="V41" s="57">
        <f t="shared" si="0"/>
        <v>18</v>
      </c>
      <c r="W41" s="87"/>
      <c r="X41" s="87"/>
      <c r="Y41" s="87"/>
      <c r="Z41" s="87"/>
    </row>
    <row r="42" spans="1:26" ht="18" customHeight="1">
      <c r="A42" s="51">
        <v>34</v>
      </c>
      <c r="B42" s="107" t="s">
        <v>168</v>
      </c>
      <c r="C42" s="107">
        <v>24110376</v>
      </c>
      <c r="D42" s="23" t="s">
        <v>335</v>
      </c>
      <c r="E42" s="150">
        <v>19</v>
      </c>
      <c r="F42" s="152">
        <v>1</v>
      </c>
      <c r="G42" s="152">
        <v>1</v>
      </c>
      <c r="H42" s="152">
        <v>1</v>
      </c>
      <c r="I42" s="152">
        <v>1</v>
      </c>
      <c r="J42" s="152">
        <v>0</v>
      </c>
      <c r="K42" s="152">
        <v>2.5</v>
      </c>
      <c r="L42" s="152">
        <v>2.5</v>
      </c>
      <c r="M42" s="152">
        <v>2.5</v>
      </c>
      <c r="N42" s="152">
        <v>2.5</v>
      </c>
      <c r="O42" s="152">
        <v>2.5</v>
      </c>
      <c r="P42" s="152">
        <v>2.5</v>
      </c>
      <c r="Q42" s="57">
        <f t="shared" si="1"/>
        <v>4.5</v>
      </c>
      <c r="R42" s="57">
        <f t="shared" si="2"/>
        <v>5</v>
      </c>
      <c r="S42" s="57">
        <f t="shared" si="3"/>
        <v>4.5</v>
      </c>
      <c r="T42" s="57">
        <f t="shared" si="4"/>
        <v>5</v>
      </c>
      <c r="U42" s="57">
        <f t="shared" si="5"/>
        <v>0</v>
      </c>
      <c r="V42" s="57">
        <f t="shared" si="0"/>
        <v>19</v>
      </c>
      <c r="W42" s="87"/>
      <c r="X42" s="87"/>
      <c r="Y42" s="87"/>
      <c r="Z42" s="87"/>
    </row>
    <row r="43" spans="1:26" ht="18" customHeight="1">
      <c r="A43" s="51">
        <v>35</v>
      </c>
      <c r="B43" s="107" t="s">
        <v>169</v>
      </c>
      <c r="C43" s="107">
        <v>24110377</v>
      </c>
      <c r="D43" s="23" t="s">
        <v>335</v>
      </c>
      <c r="E43" s="150">
        <v>14.5</v>
      </c>
      <c r="F43" s="56">
        <v>1</v>
      </c>
      <c r="G43" s="56">
        <v>1</v>
      </c>
      <c r="H43" s="56">
        <v>1</v>
      </c>
      <c r="I43" s="56">
        <v>0</v>
      </c>
      <c r="J43" s="56">
        <v>1</v>
      </c>
      <c r="K43" s="56">
        <v>2.5</v>
      </c>
      <c r="L43" s="56">
        <v>2</v>
      </c>
      <c r="M43" s="56">
        <v>1.5</v>
      </c>
      <c r="N43" s="56">
        <v>1.5</v>
      </c>
      <c r="O43" s="56">
        <v>1.5</v>
      </c>
      <c r="P43" s="56">
        <v>1.5</v>
      </c>
      <c r="Q43" s="57">
        <f t="shared" si="1"/>
        <v>4.5</v>
      </c>
      <c r="R43" s="57">
        <f t="shared" si="2"/>
        <v>4.5</v>
      </c>
      <c r="S43" s="57">
        <f t="shared" si="3"/>
        <v>2.5</v>
      </c>
      <c r="T43" s="57">
        <f t="shared" si="4"/>
        <v>3</v>
      </c>
      <c r="U43" s="57">
        <f t="shared" si="5"/>
        <v>0</v>
      </c>
      <c r="V43" s="57">
        <f t="shared" si="0"/>
        <v>14.5</v>
      </c>
      <c r="W43" s="87"/>
      <c r="X43" s="87"/>
      <c r="Y43" s="87"/>
      <c r="Z43" s="87"/>
    </row>
    <row r="44" spans="1:26" ht="18" customHeight="1">
      <c r="A44" s="51">
        <v>36</v>
      </c>
      <c r="B44" s="107" t="s">
        <v>170</v>
      </c>
      <c r="C44" s="107">
        <v>24110379</v>
      </c>
      <c r="D44" s="23" t="s">
        <v>335</v>
      </c>
      <c r="E44" s="150">
        <v>5.5</v>
      </c>
      <c r="F44" s="56">
        <v>0</v>
      </c>
      <c r="G44" s="56">
        <v>1</v>
      </c>
      <c r="H44" s="56">
        <v>0</v>
      </c>
      <c r="I44" s="56">
        <v>0.5</v>
      </c>
      <c r="J44" s="56">
        <v>0</v>
      </c>
      <c r="K44" s="56">
        <v>1</v>
      </c>
      <c r="L44" s="56">
        <v>0.5</v>
      </c>
      <c r="M44" s="56">
        <v>0.5</v>
      </c>
      <c r="N44" s="56">
        <v>1.5</v>
      </c>
      <c r="O44" s="56">
        <v>0.5</v>
      </c>
      <c r="P44" s="56">
        <v>0</v>
      </c>
      <c r="Q44" s="57">
        <f t="shared" si="1"/>
        <v>2</v>
      </c>
      <c r="R44" s="57">
        <f t="shared" si="2"/>
        <v>1</v>
      </c>
      <c r="S44" s="57">
        <f t="shared" si="3"/>
        <v>2</v>
      </c>
      <c r="T44" s="57">
        <f t="shared" si="4"/>
        <v>0.5</v>
      </c>
      <c r="U44" s="57">
        <f t="shared" si="5"/>
        <v>0</v>
      </c>
      <c r="V44" s="57">
        <f t="shared" si="0"/>
        <v>5.5</v>
      </c>
      <c r="W44" s="87"/>
      <c r="X44" s="87"/>
      <c r="Y44" s="87"/>
      <c r="Z44" s="87"/>
    </row>
    <row r="45" spans="1:26" ht="18" customHeight="1">
      <c r="A45" s="51">
        <v>37</v>
      </c>
      <c r="B45" s="107" t="s">
        <v>171</v>
      </c>
      <c r="C45" s="107">
        <v>24110380</v>
      </c>
      <c r="D45" s="23" t="s">
        <v>335</v>
      </c>
      <c r="E45" s="150">
        <v>15.5</v>
      </c>
      <c r="F45" s="56">
        <v>1</v>
      </c>
      <c r="G45" s="56">
        <v>1</v>
      </c>
      <c r="H45" s="56">
        <v>1</v>
      </c>
      <c r="I45" s="56">
        <v>0</v>
      </c>
      <c r="J45" s="56">
        <v>1</v>
      </c>
      <c r="K45" s="56">
        <v>2.5</v>
      </c>
      <c r="L45" s="56">
        <v>2</v>
      </c>
      <c r="M45" s="56">
        <v>2.5</v>
      </c>
      <c r="N45" s="56">
        <v>1.5</v>
      </c>
      <c r="O45" s="56">
        <v>1.5</v>
      </c>
      <c r="P45" s="56">
        <v>1.5</v>
      </c>
      <c r="Q45" s="57">
        <f t="shared" si="1"/>
        <v>4.5</v>
      </c>
      <c r="R45" s="57">
        <f t="shared" si="2"/>
        <v>5.5</v>
      </c>
      <c r="S45" s="57">
        <f t="shared" si="3"/>
        <v>2.5</v>
      </c>
      <c r="T45" s="57">
        <f t="shared" si="4"/>
        <v>3</v>
      </c>
      <c r="U45" s="57">
        <f t="shared" si="5"/>
        <v>0</v>
      </c>
      <c r="V45" s="57">
        <f t="shared" si="0"/>
        <v>15.5</v>
      </c>
      <c r="W45" s="87"/>
      <c r="X45" s="87"/>
      <c r="Y45" s="87"/>
      <c r="Z45" s="87"/>
    </row>
    <row r="46" spans="1:26" ht="18" customHeight="1">
      <c r="A46" s="51">
        <v>38</v>
      </c>
      <c r="B46" s="107" t="s">
        <v>172</v>
      </c>
      <c r="C46" s="107">
        <v>24110381</v>
      </c>
      <c r="D46" s="23" t="s">
        <v>335</v>
      </c>
      <c r="E46" s="150">
        <v>16.5</v>
      </c>
      <c r="F46" s="56">
        <v>1</v>
      </c>
      <c r="G46" s="56">
        <v>1</v>
      </c>
      <c r="H46" s="56">
        <v>1</v>
      </c>
      <c r="I46" s="56">
        <v>0</v>
      </c>
      <c r="J46" s="56">
        <v>1</v>
      </c>
      <c r="K46" s="56">
        <v>2</v>
      </c>
      <c r="L46" s="56">
        <v>2.5</v>
      </c>
      <c r="M46" s="56">
        <v>2.5</v>
      </c>
      <c r="N46" s="56">
        <v>1</v>
      </c>
      <c r="O46" s="56">
        <v>2.5</v>
      </c>
      <c r="P46" s="56">
        <v>2</v>
      </c>
      <c r="Q46" s="57">
        <f t="shared" si="1"/>
        <v>4</v>
      </c>
      <c r="R46" s="57">
        <f t="shared" si="2"/>
        <v>6</v>
      </c>
      <c r="S46" s="57">
        <f t="shared" si="3"/>
        <v>2</v>
      </c>
      <c r="T46" s="57">
        <f t="shared" si="4"/>
        <v>4.5</v>
      </c>
      <c r="U46" s="57">
        <f t="shared" si="5"/>
        <v>0</v>
      </c>
      <c r="V46" s="57">
        <f t="shared" si="0"/>
        <v>16.5</v>
      </c>
      <c r="W46" s="87"/>
      <c r="X46" s="87"/>
      <c r="Y46" s="87"/>
      <c r="Z46" s="87"/>
    </row>
    <row r="47" spans="1:26" ht="18" customHeight="1">
      <c r="A47" s="51">
        <v>39</v>
      </c>
      <c r="B47" s="107" t="s">
        <v>173</v>
      </c>
      <c r="C47" s="107">
        <v>24110382</v>
      </c>
      <c r="D47" s="23" t="s">
        <v>335</v>
      </c>
      <c r="E47" s="150">
        <v>9</v>
      </c>
      <c r="F47" s="56">
        <v>1</v>
      </c>
      <c r="G47" s="56">
        <v>0.5</v>
      </c>
      <c r="H47" s="56">
        <v>0.5</v>
      </c>
      <c r="I47" s="56">
        <v>1</v>
      </c>
      <c r="J47" s="56">
        <v>1</v>
      </c>
      <c r="K47" s="56">
        <v>1.5</v>
      </c>
      <c r="L47" s="56">
        <v>1.5</v>
      </c>
      <c r="M47" s="56">
        <v>0</v>
      </c>
      <c r="N47" s="56">
        <v>0</v>
      </c>
      <c r="O47" s="56">
        <v>1</v>
      </c>
      <c r="P47" s="56">
        <v>1</v>
      </c>
      <c r="Q47" s="57">
        <f t="shared" si="1"/>
        <v>3</v>
      </c>
      <c r="R47" s="57">
        <f t="shared" si="2"/>
        <v>2.5</v>
      </c>
      <c r="S47" s="57">
        <f t="shared" si="3"/>
        <v>1.5</v>
      </c>
      <c r="T47" s="57">
        <f t="shared" si="4"/>
        <v>2</v>
      </c>
      <c r="U47" s="57">
        <f t="shared" si="5"/>
        <v>0</v>
      </c>
      <c r="V47" s="57">
        <f t="shared" si="0"/>
        <v>9</v>
      </c>
      <c r="W47" s="87"/>
      <c r="X47" s="87"/>
      <c r="Y47" s="87"/>
      <c r="Z47" s="87"/>
    </row>
    <row r="48" spans="1:26" ht="18" customHeight="1">
      <c r="A48" s="51">
        <v>40</v>
      </c>
      <c r="B48" s="107" t="s">
        <v>174</v>
      </c>
      <c r="C48" s="107">
        <v>24110383</v>
      </c>
      <c r="D48" s="23" t="s">
        <v>335</v>
      </c>
      <c r="E48" s="150">
        <v>20</v>
      </c>
      <c r="F48" s="152">
        <v>1</v>
      </c>
      <c r="G48" s="152">
        <v>1</v>
      </c>
      <c r="H48" s="152">
        <v>1</v>
      </c>
      <c r="I48" s="152">
        <v>1</v>
      </c>
      <c r="J48" s="152">
        <v>1</v>
      </c>
      <c r="K48" s="152">
        <v>2.5</v>
      </c>
      <c r="L48" s="152">
        <v>2.5</v>
      </c>
      <c r="M48" s="152">
        <v>2.5</v>
      </c>
      <c r="N48" s="152">
        <v>2.5</v>
      </c>
      <c r="O48" s="152">
        <v>2.5</v>
      </c>
      <c r="P48" s="152">
        <v>2.5</v>
      </c>
      <c r="Q48" s="57">
        <f t="shared" si="1"/>
        <v>4.5</v>
      </c>
      <c r="R48" s="57">
        <f t="shared" si="2"/>
        <v>6</v>
      </c>
      <c r="S48" s="57">
        <f t="shared" si="3"/>
        <v>4.5</v>
      </c>
      <c r="T48" s="57">
        <f t="shared" si="4"/>
        <v>5</v>
      </c>
      <c r="U48" s="57">
        <f t="shared" si="5"/>
        <v>0</v>
      </c>
      <c r="V48" s="57">
        <f t="shared" si="0"/>
        <v>20</v>
      </c>
      <c r="W48" s="87"/>
      <c r="X48" s="87"/>
      <c r="Y48" s="87"/>
      <c r="Z48" s="87"/>
    </row>
    <row r="49" spans="1:26" ht="18" customHeight="1">
      <c r="A49" s="51">
        <v>41</v>
      </c>
      <c r="B49" s="107" t="s">
        <v>175</v>
      </c>
      <c r="C49" s="107">
        <v>24110384</v>
      </c>
      <c r="D49" s="23" t="s">
        <v>335</v>
      </c>
      <c r="E49" s="150">
        <v>20</v>
      </c>
      <c r="F49" s="152">
        <v>1</v>
      </c>
      <c r="G49" s="152">
        <v>1</v>
      </c>
      <c r="H49" s="152">
        <v>1</v>
      </c>
      <c r="I49" s="152">
        <v>1</v>
      </c>
      <c r="J49" s="152">
        <v>1</v>
      </c>
      <c r="K49" s="152">
        <v>2.5</v>
      </c>
      <c r="L49" s="152">
        <v>2.5</v>
      </c>
      <c r="M49" s="152">
        <v>2.5</v>
      </c>
      <c r="N49" s="152">
        <v>2.5</v>
      </c>
      <c r="O49" s="152">
        <v>2.5</v>
      </c>
      <c r="P49" s="152">
        <v>2.5</v>
      </c>
      <c r="Q49" s="57">
        <f t="shared" si="1"/>
        <v>4.5</v>
      </c>
      <c r="R49" s="57">
        <f t="shared" si="2"/>
        <v>6</v>
      </c>
      <c r="S49" s="57">
        <f t="shared" si="3"/>
        <v>4.5</v>
      </c>
      <c r="T49" s="57">
        <f t="shared" si="4"/>
        <v>5</v>
      </c>
      <c r="U49" s="57">
        <f t="shared" si="5"/>
        <v>0</v>
      </c>
      <c r="V49" s="57">
        <f t="shared" si="0"/>
        <v>20</v>
      </c>
      <c r="W49" s="87"/>
      <c r="X49" s="87"/>
      <c r="Y49" s="87"/>
      <c r="Z49" s="87"/>
    </row>
    <row r="50" spans="1:26" ht="18" customHeight="1">
      <c r="A50" s="51">
        <v>42</v>
      </c>
      <c r="B50" s="107" t="s">
        <v>176</v>
      </c>
      <c r="C50" s="107">
        <v>24110385</v>
      </c>
      <c r="D50" s="23" t="s">
        <v>335</v>
      </c>
      <c r="E50" s="150">
        <v>20</v>
      </c>
      <c r="F50" s="56">
        <v>1</v>
      </c>
      <c r="G50" s="56">
        <v>1</v>
      </c>
      <c r="H50" s="56">
        <v>1</v>
      </c>
      <c r="I50" s="56">
        <v>1</v>
      </c>
      <c r="J50" s="56">
        <v>1</v>
      </c>
      <c r="K50" s="56">
        <v>2.5</v>
      </c>
      <c r="L50" s="56">
        <v>2.5</v>
      </c>
      <c r="M50" s="56">
        <v>2.5</v>
      </c>
      <c r="N50" s="56">
        <v>2.5</v>
      </c>
      <c r="O50" s="56">
        <v>2.5</v>
      </c>
      <c r="P50" s="56">
        <v>2.5</v>
      </c>
      <c r="Q50" s="57">
        <f t="shared" si="1"/>
        <v>4.5</v>
      </c>
      <c r="R50" s="57">
        <f t="shared" si="2"/>
        <v>6</v>
      </c>
      <c r="S50" s="57">
        <f t="shared" si="3"/>
        <v>4.5</v>
      </c>
      <c r="T50" s="57">
        <f t="shared" si="4"/>
        <v>5</v>
      </c>
      <c r="U50" s="57">
        <f t="shared" si="5"/>
        <v>0</v>
      </c>
      <c r="V50" s="57">
        <f t="shared" si="0"/>
        <v>20</v>
      </c>
      <c r="W50" s="87"/>
      <c r="X50" s="87"/>
      <c r="Y50" s="87"/>
      <c r="Z50" s="87"/>
    </row>
    <row r="51" spans="1:26" ht="18" customHeight="1">
      <c r="A51" s="51">
        <v>43</v>
      </c>
      <c r="B51" s="107" t="s">
        <v>177</v>
      </c>
      <c r="C51" s="107">
        <v>24110386</v>
      </c>
      <c r="D51" s="23" t="s">
        <v>335</v>
      </c>
      <c r="E51" s="150">
        <v>19.5</v>
      </c>
      <c r="F51" s="56">
        <v>1</v>
      </c>
      <c r="G51" s="56">
        <v>1</v>
      </c>
      <c r="H51" s="56">
        <v>1</v>
      </c>
      <c r="I51" s="56">
        <v>1</v>
      </c>
      <c r="J51" s="56">
        <v>1</v>
      </c>
      <c r="K51" s="56">
        <v>2.5</v>
      </c>
      <c r="L51" s="56">
        <v>2.5</v>
      </c>
      <c r="M51" s="56">
        <v>2.5</v>
      </c>
      <c r="N51" s="56">
        <v>2.5</v>
      </c>
      <c r="O51" s="56">
        <v>2.5</v>
      </c>
      <c r="P51" s="56">
        <v>2</v>
      </c>
      <c r="Q51" s="57">
        <f t="shared" si="1"/>
        <v>4.5</v>
      </c>
      <c r="R51" s="57">
        <f t="shared" si="2"/>
        <v>6</v>
      </c>
      <c r="S51" s="57">
        <f t="shared" si="3"/>
        <v>4.5</v>
      </c>
      <c r="T51" s="57">
        <f t="shared" si="4"/>
        <v>4.5</v>
      </c>
      <c r="U51" s="57">
        <f t="shared" si="5"/>
        <v>0</v>
      </c>
      <c r="V51" s="57">
        <f t="shared" si="0"/>
        <v>19.5</v>
      </c>
      <c r="W51" s="87"/>
      <c r="X51" s="87"/>
      <c r="Y51" s="87"/>
      <c r="Z51" s="87"/>
    </row>
    <row r="52" spans="1:26" ht="18" customHeight="1">
      <c r="A52" s="51">
        <v>44</v>
      </c>
      <c r="B52" s="107" t="s">
        <v>178</v>
      </c>
      <c r="C52" s="107">
        <v>24110387</v>
      </c>
      <c r="D52" s="23" t="s">
        <v>335</v>
      </c>
      <c r="E52" s="150">
        <v>19</v>
      </c>
      <c r="F52" s="56">
        <v>1</v>
      </c>
      <c r="G52" s="56">
        <v>1</v>
      </c>
      <c r="H52" s="56">
        <v>1</v>
      </c>
      <c r="I52" s="56">
        <v>1</v>
      </c>
      <c r="J52" s="56">
        <v>0</v>
      </c>
      <c r="K52" s="56">
        <v>2.5</v>
      </c>
      <c r="L52" s="56">
        <v>2.5</v>
      </c>
      <c r="M52" s="56">
        <v>2.5</v>
      </c>
      <c r="N52" s="56">
        <v>2.5</v>
      </c>
      <c r="O52" s="56">
        <v>2.5</v>
      </c>
      <c r="P52" s="56">
        <v>2.5</v>
      </c>
      <c r="Q52" s="57">
        <f t="shared" si="1"/>
        <v>4.5</v>
      </c>
      <c r="R52" s="57">
        <f t="shared" si="2"/>
        <v>5</v>
      </c>
      <c r="S52" s="57">
        <f t="shared" si="3"/>
        <v>4.5</v>
      </c>
      <c r="T52" s="57">
        <f t="shared" si="4"/>
        <v>5</v>
      </c>
      <c r="U52" s="57">
        <f t="shared" si="5"/>
        <v>0</v>
      </c>
      <c r="V52" s="57">
        <f t="shared" si="0"/>
        <v>19</v>
      </c>
      <c r="W52" s="87"/>
      <c r="X52" s="87"/>
      <c r="Y52" s="87"/>
      <c r="Z52" s="87"/>
    </row>
    <row r="53" spans="1:26" ht="18" customHeight="1">
      <c r="A53" s="51">
        <v>45</v>
      </c>
      <c r="B53" s="107" t="s">
        <v>179</v>
      </c>
      <c r="C53" s="107">
        <v>24110388</v>
      </c>
      <c r="D53" s="23" t="s">
        <v>335</v>
      </c>
      <c r="E53" s="150">
        <v>20</v>
      </c>
      <c r="F53" s="56">
        <v>1</v>
      </c>
      <c r="G53" s="56">
        <v>1</v>
      </c>
      <c r="H53" s="56">
        <v>1</v>
      </c>
      <c r="I53" s="56">
        <v>1</v>
      </c>
      <c r="J53" s="56">
        <v>1</v>
      </c>
      <c r="K53" s="56">
        <v>2.5</v>
      </c>
      <c r="L53" s="56">
        <v>2.5</v>
      </c>
      <c r="M53" s="56">
        <v>2.5</v>
      </c>
      <c r="N53" s="56">
        <v>2.5</v>
      </c>
      <c r="O53" s="56">
        <v>2.5</v>
      </c>
      <c r="P53" s="56">
        <v>2.5</v>
      </c>
      <c r="Q53" s="57">
        <f t="shared" si="1"/>
        <v>4.5</v>
      </c>
      <c r="R53" s="57">
        <f t="shared" si="2"/>
        <v>6</v>
      </c>
      <c r="S53" s="57">
        <f t="shared" si="3"/>
        <v>4.5</v>
      </c>
      <c r="T53" s="57">
        <f t="shared" si="4"/>
        <v>5</v>
      </c>
      <c r="U53" s="57">
        <f t="shared" si="5"/>
        <v>0</v>
      </c>
      <c r="V53" s="57">
        <f t="shared" si="0"/>
        <v>20</v>
      </c>
      <c r="W53" s="87"/>
      <c r="X53" s="87"/>
      <c r="Y53" s="87"/>
      <c r="Z53" s="87"/>
    </row>
    <row r="54" spans="1:26" ht="18" customHeight="1">
      <c r="A54" s="51">
        <v>46</v>
      </c>
      <c r="B54" s="107" t="s">
        <v>180</v>
      </c>
      <c r="C54" s="107">
        <v>24110389</v>
      </c>
      <c r="D54" s="23" t="s">
        <v>335</v>
      </c>
      <c r="E54" s="150">
        <v>20</v>
      </c>
      <c r="F54" s="56">
        <v>1</v>
      </c>
      <c r="G54" s="56">
        <v>1</v>
      </c>
      <c r="H54" s="56">
        <v>1</v>
      </c>
      <c r="I54" s="56">
        <v>1</v>
      </c>
      <c r="J54" s="56">
        <v>1</v>
      </c>
      <c r="K54" s="56">
        <v>2.5</v>
      </c>
      <c r="L54" s="56">
        <v>2.5</v>
      </c>
      <c r="M54" s="56">
        <v>2.5</v>
      </c>
      <c r="N54" s="56">
        <v>2.5</v>
      </c>
      <c r="O54" s="56">
        <v>2.5</v>
      </c>
      <c r="P54" s="56">
        <v>2.5</v>
      </c>
      <c r="Q54" s="57">
        <f t="shared" si="1"/>
        <v>4.5</v>
      </c>
      <c r="R54" s="57">
        <f t="shared" si="2"/>
        <v>6</v>
      </c>
      <c r="S54" s="57">
        <f t="shared" si="3"/>
        <v>4.5</v>
      </c>
      <c r="T54" s="57">
        <f t="shared" si="4"/>
        <v>5</v>
      </c>
      <c r="U54" s="57">
        <f t="shared" si="5"/>
        <v>0</v>
      </c>
      <c r="V54" s="57">
        <f t="shared" si="0"/>
        <v>20</v>
      </c>
      <c r="W54" s="87"/>
      <c r="X54" s="87"/>
      <c r="Y54" s="87"/>
      <c r="Z54" s="87"/>
    </row>
    <row r="55" spans="1:26" ht="18" customHeight="1">
      <c r="A55" s="51">
        <v>47</v>
      </c>
      <c r="B55" s="107" t="s">
        <v>181</v>
      </c>
      <c r="C55" s="107">
        <v>24110390</v>
      </c>
      <c r="D55" s="23" t="s">
        <v>335</v>
      </c>
      <c r="E55" s="150">
        <v>17.5</v>
      </c>
      <c r="F55" s="56">
        <v>1</v>
      </c>
      <c r="G55" s="56">
        <v>1</v>
      </c>
      <c r="H55" s="56">
        <v>1</v>
      </c>
      <c r="I55" s="56">
        <v>0</v>
      </c>
      <c r="J55" s="56">
        <v>1</v>
      </c>
      <c r="K55" s="56">
        <v>2.5</v>
      </c>
      <c r="L55" s="56">
        <v>2.5</v>
      </c>
      <c r="M55" s="56">
        <v>2.5</v>
      </c>
      <c r="N55" s="56">
        <v>2</v>
      </c>
      <c r="O55" s="56">
        <v>2</v>
      </c>
      <c r="P55" s="56">
        <v>2.5</v>
      </c>
      <c r="Q55" s="57">
        <f t="shared" si="1"/>
        <v>4.5</v>
      </c>
      <c r="R55" s="57">
        <f t="shared" si="2"/>
        <v>6</v>
      </c>
      <c r="S55" s="57">
        <f t="shared" si="3"/>
        <v>3</v>
      </c>
      <c r="T55" s="57">
        <f t="shared" si="4"/>
        <v>4.5</v>
      </c>
      <c r="U55" s="57">
        <f t="shared" si="5"/>
        <v>0</v>
      </c>
      <c r="V55" s="57">
        <f t="shared" si="0"/>
        <v>18</v>
      </c>
      <c r="W55" s="87"/>
      <c r="X55" s="87"/>
      <c r="Y55" s="87"/>
      <c r="Z55" s="87"/>
    </row>
    <row r="56" spans="1:26" ht="18" customHeight="1">
      <c r="A56" s="51">
        <v>48</v>
      </c>
      <c r="B56" s="107" t="s">
        <v>182</v>
      </c>
      <c r="C56" s="107">
        <v>24110391</v>
      </c>
      <c r="D56" s="23" t="s">
        <v>335</v>
      </c>
      <c r="E56" s="150">
        <v>10.5</v>
      </c>
      <c r="F56" s="56">
        <v>1</v>
      </c>
      <c r="G56" s="56">
        <v>1</v>
      </c>
      <c r="H56" s="56">
        <v>1</v>
      </c>
      <c r="I56" s="56">
        <v>0</v>
      </c>
      <c r="J56" s="56">
        <v>0.5</v>
      </c>
      <c r="K56" s="56">
        <v>1</v>
      </c>
      <c r="L56" s="56">
        <v>1</v>
      </c>
      <c r="M56" s="56">
        <v>2</v>
      </c>
      <c r="N56" s="56">
        <v>1</v>
      </c>
      <c r="O56" s="56">
        <v>1.5</v>
      </c>
      <c r="P56" s="56">
        <v>1</v>
      </c>
      <c r="Q56" s="57">
        <f t="shared" si="1"/>
        <v>3</v>
      </c>
      <c r="R56" s="57">
        <f t="shared" si="2"/>
        <v>3.5</v>
      </c>
      <c r="S56" s="57">
        <f t="shared" si="3"/>
        <v>2</v>
      </c>
      <c r="T56" s="57">
        <f t="shared" si="4"/>
        <v>2.5</v>
      </c>
      <c r="U56" s="57">
        <f t="shared" si="5"/>
        <v>0</v>
      </c>
      <c r="V56" s="57">
        <f t="shared" si="0"/>
        <v>11</v>
      </c>
      <c r="W56" s="87"/>
      <c r="X56" s="87"/>
      <c r="Y56" s="87"/>
      <c r="Z56" s="87"/>
    </row>
    <row r="57" spans="1:26" ht="18" customHeight="1">
      <c r="A57" s="51">
        <v>49</v>
      </c>
      <c r="B57" s="107" t="s">
        <v>183</v>
      </c>
      <c r="C57" s="107">
        <v>24110392</v>
      </c>
      <c r="D57" s="23" t="s">
        <v>335</v>
      </c>
      <c r="E57" s="150">
        <v>17</v>
      </c>
      <c r="F57" s="56">
        <v>1</v>
      </c>
      <c r="G57" s="56">
        <v>0.5</v>
      </c>
      <c r="H57" s="56">
        <v>1</v>
      </c>
      <c r="I57" s="56">
        <v>1</v>
      </c>
      <c r="J57" s="56">
        <v>1</v>
      </c>
      <c r="K57" s="56">
        <v>2</v>
      </c>
      <c r="L57" s="56">
        <v>2.5</v>
      </c>
      <c r="M57" s="56">
        <v>2.5</v>
      </c>
      <c r="N57" s="56">
        <v>1.5</v>
      </c>
      <c r="O57" s="56">
        <v>1.5</v>
      </c>
      <c r="P57" s="56">
        <v>2.5</v>
      </c>
      <c r="Q57" s="57">
        <f t="shared" si="1"/>
        <v>3.5</v>
      </c>
      <c r="R57" s="57">
        <f t="shared" si="2"/>
        <v>6</v>
      </c>
      <c r="S57" s="57">
        <f t="shared" si="3"/>
        <v>3.5</v>
      </c>
      <c r="T57" s="57">
        <f t="shared" si="4"/>
        <v>4</v>
      </c>
      <c r="U57" s="57">
        <f t="shared" si="5"/>
        <v>0</v>
      </c>
      <c r="V57" s="57">
        <f t="shared" si="0"/>
        <v>17</v>
      </c>
      <c r="W57" s="87"/>
      <c r="X57" s="87"/>
      <c r="Y57" s="87"/>
      <c r="Z57" s="87"/>
    </row>
    <row r="58" spans="1:26" ht="18" customHeight="1">
      <c r="A58" s="51">
        <v>50</v>
      </c>
      <c r="B58" s="107" t="s">
        <v>184</v>
      </c>
      <c r="C58" s="107">
        <v>24110393</v>
      </c>
      <c r="D58" s="23" t="s">
        <v>335</v>
      </c>
      <c r="E58" s="150">
        <v>17</v>
      </c>
      <c r="F58" s="56">
        <v>1</v>
      </c>
      <c r="G58" s="56">
        <v>1</v>
      </c>
      <c r="H58" s="56">
        <v>1</v>
      </c>
      <c r="I58" s="56">
        <v>0</v>
      </c>
      <c r="J58" s="56">
        <v>1</v>
      </c>
      <c r="K58" s="56">
        <v>2.5</v>
      </c>
      <c r="L58" s="56">
        <v>2.5</v>
      </c>
      <c r="M58" s="56">
        <v>2.5</v>
      </c>
      <c r="N58" s="56">
        <v>2</v>
      </c>
      <c r="O58" s="56">
        <v>2.5</v>
      </c>
      <c r="P58" s="56">
        <v>1</v>
      </c>
      <c r="Q58" s="57">
        <f t="shared" si="1"/>
        <v>4.5</v>
      </c>
      <c r="R58" s="57">
        <f t="shared" si="2"/>
        <v>6</v>
      </c>
      <c r="S58" s="57">
        <f t="shared" si="3"/>
        <v>3</v>
      </c>
      <c r="T58" s="57">
        <f t="shared" si="4"/>
        <v>3.5</v>
      </c>
      <c r="U58" s="57">
        <f t="shared" si="5"/>
        <v>0</v>
      </c>
      <c r="V58" s="57">
        <f t="shared" si="0"/>
        <v>17</v>
      </c>
      <c r="W58" s="87"/>
      <c r="X58" s="87"/>
      <c r="Y58" s="87"/>
      <c r="Z58" s="87"/>
    </row>
    <row r="59" spans="1:26" ht="18" customHeight="1">
      <c r="A59" s="51">
        <v>51</v>
      </c>
      <c r="B59" s="107" t="s">
        <v>185</v>
      </c>
      <c r="C59" s="107">
        <v>24110394</v>
      </c>
      <c r="D59" s="23" t="s">
        <v>335</v>
      </c>
      <c r="E59" s="150">
        <v>13.5</v>
      </c>
      <c r="F59" s="56">
        <v>0.5</v>
      </c>
      <c r="G59" s="56">
        <v>1</v>
      </c>
      <c r="H59" s="56">
        <v>0.5</v>
      </c>
      <c r="I59" s="56">
        <v>0</v>
      </c>
      <c r="J59" s="56">
        <v>1</v>
      </c>
      <c r="K59" s="56">
        <v>2.5</v>
      </c>
      <c r="L59" s="56">
        <v>2</v>
      </c>
      <c r="M59" s="56">
        <v>1.5</v>
      </c>
      <c r="N59" s="56">
        <v>0</v>
      </c>
      <c r="O59" s="56">
        <v>2.5</v>
      </c>
      <c r="P59" s="56">
        <v>2</v>
      </c>
      <c r="Q59" s="57">
        <f t="shared" si="1"/>
        <v>4</v>
      </c>
      <c r="R59" s="57">
        <f t="shared" si="2"/>
        <v>4.5</v>
      </c>
      <c r="S59" s="57">
        <f t="shared" si="3"/>
        <v>0.5</v>
      </c>
      <c r="T59" s="57">
        <f t="shared" si="4"/>
        <v>4.5</v>
      </c>
      <c r="U59" s="57">
        <f t="shared" si="5"/>
        <v>0</v>
      </c>
      <c r="V59" s="57">
        <f t="shared" si="0"/>
        <v>13.5</v>
      </c>
      <c r="W59" s="87"/>
      <c r="X59" s="87"/>
      <c r="Y59" s="87"/>
      <c r="Z59" s="87"/>
    </row>
    <row r="60" spans="1:26" ht="18" customHeight="1">
      <c r="A60" s="51">
        <v>52</v>
      </c>
      <c r="B60" s="107" t="s">
        <v>186</v>
      </c>
      <c r="C60" s="107">
        <v>24110395</v>
      </c>
      <c r="D60" s="23" t="s">
        <v>335</v>
      </c>
      <c r="E60" s="150">
        <v>19.5</v>
      </c>
      <c r="F60" s="56">
        <v>1</v>
      </c>
      <c r="G60" s="56">
        <v>1</v>
      </c>
      <c r="H60" s="56">
        <v>1</v>
      </c>
      <c r="I60" s="56">
        <v>1</v>
      </c>
      <c r="J60" s="56">
        <v>1</v>
      </c>
      <c r="K60" s="56">
        <v>2.5</v>
      </c>
      <c r="L60" s="56">
        <v>2.5</v>
      </c>
      <c r="M60" s="56">
        <v>2.5</v>
      </c>
      <c r="N60" s="56">
        <v>2.5</v>
      </c>
      <c r="O60" s="56">
        <v>2.5</v>
      </c>
      <c r="P60" s="56">
        <v>2</v>
      </c>
      <c r="Q60" s="57">
        <f t="shared" si="1"/>
        <v>4.5</v>
      </c>
      <c r="R60" s="57">
        <f t="shared" si="2"/>
        <v>6</v>
      </c>
      <c r="S60" s="57">
        <f t="shared" si="3"/>
        <v>4.5</v>
      </c>
      <c r="T60" s="57">
        <f t="shared" si="4"/>
        <v>4.5</v>
      </c>
      <c r="U60" s="57">
        <f t="shared" si="5"/>
        <v>0</v>
      </c>
      <c r="V60" s="57">
        <f t="shared" si="0"/>
        <v>19.5</v>
      </c>
      <c r="W60" s="87"/>
      <c r="X60" s="87"/>
      <c r="Y60" s="87"/>
      <c r="Z60" s="87"/>
    </row>
    <row r="61" spans="1:26" ht="18" customHeight="1">
      <c r="A61" s="51">
        <v>53</v>
      </c>
      <c r="B61" s="107" t="s">
        <v>187</v>
      </c>
      <c r="C61" s="107">
        <v>24110396</v>
      </c>
      <c r="D61" s="23" t="s">
        <v>335</v>
      </c>
      <c r="E61" s="151">
        <v>14</v>
      </c>
      <c r="F61" s="56">
        <v>0</v>
      </c>
      <c r="G61" s="56">
        <v>0</v>
      </c>
      <c r="H61" s="56">
        <v>1</v>
      </c>
      <c r="I61" s="56">
        <v>1</v>
      </c>
      <c r="J61" s="56">
        <v>1</v>
      </c>
      <c r="K61" s="56">
        <v>2</v>
      </c>
      <c r="L61" s="56">
        <v>0</v>
      </c>
      <c r="M61" s="56">
        <v>2.5</v>
      </c>
      <c r="N61" s="56">
        <v>2</v>
      </c>
      <c r="O61" s="56">
        <v>2.5</v>
      </c>
      <c r="P61" s="56">
        <v>2</v>
      </c>
      <c r="Q61" s="57">
        <f t="shared" si="1"/>
        <v>2</v>
      </c>
      <c r="R61" s="57">
        <f t="shared" si="2"/>
        <v>3.5</v>
      </c>
      <c r="S61" s="57">
        <f t="shared" si="3"/>
        <v>4</v>
      </c>
      <c r="T61" s="57">
        <f t="shared" si="4"/>
        <v>4.5</v>
      </c>
      <c r="U61" s="57">
        <f t="shared" si="5"/>
        <v>0</v>
      </c>
      <c r="V61" s="57">
        <f t="shared" si="0"/>
        <v>14</v>
      </c>
      <c r="W61" s="87"/>
      <c r="X61" s="87"/>
      <c r="Y61" s="87"/>
      <c r="Z61" s="87"/>
    </row>
    <row r="62" spans="1:26" ht="18" customHeight="1">
      <c r="A62" s="51">
        <v>54</v>
      </c>
      <c r="B62" s="107" t="s">
        <v>188</v>
      </c>
      <c r="C62" s="107">
        <v>24110397</v>
      </c>
      <c r="D62" s="23" t="s">
        <v>335</v>
      </c>
      <c r="E62" s="150">
        <v>19</v>
      </c>
      <c r="F62" s="56">
        <v>1</v>
      </c>
      <c r="G62" s="56">
        <v>1</v>
      </c>
      <c r="H62" s="56">
        <v>1</v>
      </c>
      <c r="I62" s="56">
        <v>0</v>
      </c>
      <c r="J62" s="56">
        <v>1</v>
      </c>
      <c r="K62" s="56">
        <v>2.5</v>
      </c>
      <c r="L62" s="56">
        <v>2.5</v>
      </c>
      <c r="M62" s="56">
        <v>2.5</v>
      </c>
      <c r="N62" s="56">
        <v>2.5</v>
      </c>
      <c r="O62" s="56">
        <v>2.5</v>
      </c>
      <c r="P62" s="56">
        <v>2.5</v>
      </c>
      <c r="Q62" s="57">
        <f t="shared" si="1"/>
        <v>4.5</v>
      </c>
      <c r="R62" s="57">
        <f t="shared" si="2"/>
        <v>6</v>
      </c>
      <c r="S62" s="57">
        <f t="shared" si="3"/>
        <v>3.5</v>
      </c>
      <c r="T62" s="57">
        <f t="shared" si="4"/>
        <v>5</v>
      </c>
      <c r="U62" s="57">
        <f t="shared" si="5"/>
        <v>0</v>
      </c>
      <c r="V62" s="57">
        <f t="shared" si="0"/>
        <v>19</v>
      </c>
      <c r="W62" s="87"/>
      <c r="X62" s="87"/>
      <c r="Y62" s="87"/>
      <c r="Z62" s="87"/>
    </row>
    <row r="63" spans="1:26" ht="18" customHeight="1">
      <c r="A63" s="51">
        <v>55</v>
      </c>
      <c r="B63" s="107" t="s">
        <v>189</v>
      </c>
      <c r="C63" s="107">
        <v>24110398</v>
      </c>
      <c r="D63" s="23" t="s">
        <v>335</v>
      </c>
      <c r="E63" s="150">
        <v>19</v>
      </c>
      <c r="F63" s="56">
        <v>1</v>
      </c>
      <c r="G63" s="56">
        <v>1</v>
      </c>
      <c r="H63" s="56">
        <v>1</v>
      </c>
      <c r="I63" s="56">
        <v>1</v>
      </c>
      <c r="J63" s="56">
        <v>1</v>
      </c>
      <c r="K63" s="56">
        <v>2.5</v>
      </c>
      <c r="L63" s="56">
        <v>2.5</v>
      </c>
      <c r="M63" s="56">
        <v>2.5</v>
      </c>
      <c r="N63" s="56">
        <v>2</v>
      </c>
      <c r="O63" s="56">
        <v>2.5</v>
      </c>
      <c r="P63" s="56">
        <v>2</v>
      </c>
      <c r="Q63" s="57">
        <f t="shared" si="1"/>
        <v>4.5</v>
      </c>
      <c r="R63" s="57">
        <f t="shared" si="2"/>
        <v>6</v>
      </c>
      <c r="S63" s="57">
        <f t="shared" si="3"/>
        <v>4</v>
      </c>
      <c r="T63" s="57">
        <f t="shared" si="4"/>
        <v>4.5</v>
      </c>
      <c r="U63" s="57">
        <f t="shared" si="5"/>
        <v>0</v>
      </c>
      <c r="V63" s="57">
        <f t="shared" si="0"/>
        <v>19</v>
      </c>
      <c r="W63" s="87"/>
      <c r="X63" s="87"/>
      <c r="Y63" s="87"/>
      <c r="Z63" s="87"/>
    </row>
    <row r="64" spans="1:26" ht="18" customHeight="1">
      <c r="A64" s="51">
        <v>56</v>
      </c>
      <c r="B64" s="107" t="s">
        <v>190</v>
      </c>
      <c r="C64" s="107">
        <v>24110399</v>
      </c>
      <c r="D64" s="23" t="s">
        <v>335</v>
      </c>
      <c r="E64" s="150">
        <v>19</v>
      </c>
      <c r="F64" s="56">
        <v>1</v>
      </c>
      <c r="G64" s="56">
        <v>1</v>
      </c>
      <c r="H64" s="56">
        <v>0.5</v>
      </c>
      <c r="I64" s="56">
        <v>1</v>
      </c>
      <c r="J64" s="56">
        <v>1</v>
      </c>
      <c r="K64" s="56">
        <v>2</v>
      </c>
      <c r="L64" s="56">
        <v>2.5</v>
      </c>
      <c r="M64" s="56">
        <v>2.5</v>
      </c>
      <c r="N64" s="56">
        <v>2.5</v>
      </c>
      <c r="O64" s="56">
        <v>2.5</v>
      </c>
      <c r="P64" s="56">
        <v>2.5</v>
      </c>
      <c r="Q64" s="57">
        <f t="shared" si="1"/>
        <v>4</v>
      </c>
      <c r="R64" s="57">
        <f t="shared" si="2"/>
        <v>6</v>
      </c>
      <c r="S64" s="57">
        <f t="shared" si="3"/>
        <v>4</v>
      </c>
      <c r="T64" s="57">
        <f t="shared" si="4"/>
        <v>5</v>
      </c>
      <c r="U64" s="57">
        <f t="shared" si="5"/>
        <v>0</v>
      </c>
      <c r="V64" s="57">
        <f t="shared" si="0"/>
        <v>19</v>
      </c>
      <c r="W64" s="87"/>
      <c r="X64" s="87"/>
      <c r="Y64" s="87"/>
      <c r="Z64" s="87"/>
    </row>
    <row r="65" spans="1:26" ht="18" customHeight="1">
      <c r="A65" s="51">
        <v>57</v>
      </c>
      <c r="B65" s="107" t="s">
        <v>191</v>
      </c>
      <c r="C65" s="107">
        <v>24110400</v>
      </c>
      <c r="D65" s="23" t="s">
        <v>335</v>
      </c>
      <c r="E65" s="150">
        <v>13</v>
      </c>
      <c r="F65" s="56">
        <v>1</v>
      </c>
      <c r="G65" s="56">
        <v>1</v>
      </c>
      <c r="H65" s="56">
        <v>0</v>
      </c>
      <c r="I65" s="56">
        <v>0</v>
      </c>
      <c r="J65" s="56">
        <v>0.5</v>
      </c>
      <c r="K65" s="56">
        <v>2</v>
      </c>
      <c r="L65" s="56">
        <v>2</v>
      </c>
      <c r="M65" s="56">
        <v>2</v>
      </c>
      <c r="N65" s="56">
        <v>1.5</v>
      </c>
      <c r="O65" s="56">
        <v>1.5</v>
      </c>
      <c r="P65" s="56">
        <v>1.5</v>
      </c>
      <c r="Q65" s="57">
        <f t="shared" si="1"/>
        <v>4</v>
      </c>
      <c r="R65" s="57">
        <f t="shared" si="2"/>
        <v>4.5</v>
      </c>
      <c r="S65" s="57">
        <f t="shared" si="3"/>
        <v>1.5</v>
      </c>
      <c r="T65" s="57">
        <f t="shared" si="4"/>
        <v>3</v>
      </c>
      <c r="U65" s="57">
        <f t="shared" si="5"/>
        <v>0</v>
      </c>
      <c r="V65" s="57">
        <f t="shared" si="0"/>
        <v>13</v>
      </c>
      <c r="W65" s="87"/>
      <c r="X65" s="87"/>
      <c r="Y65" s="87"/>
      <c r="Z65" s="87"/>
    </row>
    <row r="66" spans="1:26" ht="18" customHeight="1">
      <c r="A66" s="51">
        <v>58</v>
      </c>
      <c r="B66" s="107" t="s">
        <v>192</v>
      </c>
      <c r="C66" s="107">
        <v>24110401</v>
      </c>
      <c r="D66" s="23" t="s">
        <v>335</v>
      </c>
      <c r="E66" s="150">
        <v>18</v>
      </c>
      <c r="F66" s="56">
        <v>1</v>
      </c>
      <c r="G66" s="56">
        <v>1</v>
      </c>
      <c r="H66" s="56">
        <v>1</v>
      </c>
      <c r="I66" s="56">
        <v>0</v>
      </c>
      <c r="J66" s="56">
        <v>1</v>
      </c>
      <c r="K66" s="56">
        <v>2</v>
      </c>
      <c r="L66" s="56">
        <v>2.5</v>
      </c>
      <c r="M66" s="56">
        <v>2.5</v>
      </c>
      <c r="N66" s="56">
        <v>2</v>
      </c>
      <c r="O66" s="56">
        <v>2.5</v>
      </c>
      <c r="P66" s="56">
        <v>2.5</v>
      </c>
      <c r="Q66" s="57">
        <f t="shared" si="1"/>
        <v>4</v>
      </c>
      <c r="R66" s="57">
        <f t="shared" si="2"/>
        <v>6</v>
      </c>
      <c r="S66" s="57">
        <f t="shared" si="3"/>
        <v>3</v>
      </c>
      <c r="T66" s="57">
        <f t="shared" si="4"/>
        <v>5</v>
      </c>
      <c r="U66" s="57">
        <f t="shared" si="5"/>
        <v>0</v>
      </c>
      <c r="V66" s="57">
        <f t="shared" si="0"/>
        <v>18</v>
      </c>
      <c r="W66" s="87"/>
      <c r="X66" s="87"/>
      <c r="Y66" s="87"/>
      <c r="Z66" s="87"/>
    </row>
    <row r="67" spans="1:26" ht="18" customHeight="1">
      <c r="A67" s="51">
        <v>59</v>
      </c>
      <c r="B67" s="189" t="s">
        <v>193</v>
      </c>
      <c r="C67" s="107">
        <v>24110402</v>
      </c>
      <c r="D67" s="23" t="s">
        <v>335</v>
      </c>
      <c r="E67" s="150">
        <v>17.5</v>
      </c>
      <c r="F67" s="56">
        <v>1</v>
      </c>
      <c r="G67" s="56">
        <v>1</v>
      </c>
      <c r="H67" s="56">
        <v>1</v>
      </c>
      <c r="I67" s="56">
        <v>1</v>
      </c>
      <c r="J67" s="56">
        <v>1</v>
      </c>
      <c r="K67" s="56">
        <v>1.5</v>
      </c>
      <c r="L67" s="56">
        <v>2</v>
      </c>
      <c r="M67" s="56">
        <v>2.5</v>
      </c>
      <c r="N67" s="56">
        <v>2.5</v>
      </c>
      <c r="O67" s="56">
        <v>2</v>
      </c>
      <c r="P67" s="56">
        <v>2</v>
      </c>
      <c r="Q67" s="57">
        <f t="shared" si="1"/>
        <v>3.5</v>
      </c>
      <c r="R67" s="57">
        <f t="shared" si="2"/>
        <v>5.5</v>
      </c>
      <c r="S67" s="57">
        <f t="shared" si="3"/>
        <v>4.5</v>
      </c>
      <c r="T67" s="57">
        <f t="shared" si="4"/>
        <v>4</v>
      </c>
      <c r="U67" s="57">
        <f t="shared" si="5"/>
        <v>0</v>
      </c>
      <c r="V67" s="57">
        <f t="shared" si="0"/>
        <v>17.5</v>
      </c>
      <c r="W67" s="87"/>
      <c r="X67" s="87"/>
      <c r="Y67" s="87"/>
      <c r="Z67" s="87"/>
    </row>
    <row r="68" spans="1:26" ht="18" customHeight="1">
      <c r="A68" s="51">
        <v>60</v>
      </c>
      <c r="B68" s="107" t="s">
        <v>194</v>
      </c>
      <c r="C68" s="107">
        <v>24110403</v>
      </c>
      <c r="D68" s="23" t="s">
        <v>335</v>
      </c>
      <c r="E68" s="150">
        <v>20</v>
      </c>
      <c r="F68" s="56">
        <v>1</v>
      </c>
      <c r="G68" s="56">
        <v>1</v>
      </c>
      <c r="H68" s="56">
        <v>1</v>
      </c>
      <c r="I68" s="56">
        <v>0.5</v>
      </c>
      <c r="J68" s="56">
        <v>1</v>
      </c>
      <c r="K68" s="56">
        <v>2.5</v>
      </c>
      <c r="L68" s="56">
        <v>2.5</v>
      </c>
      <c r="M68" s="56">
        <v>2.5</v>
      </c>
      <c r="N68" s="56">
        <v>2.5</v>
      </c>
      <c r="O68" s="56">
        <v>2.5</v>
      </c>
      <c r="P68" s="56">
        <v>2.5</v>
      </c>
      <c r="Q68" s="57">
        <f t="shared" si="1"/>
        <v>4.5</v>
      </c>
      <c r="R68" s="57">
        <f t="shared" si="2"/>
        <v>6</v>
      </c>
      <c r="S68" s="57">
        <f t="shared" si="3"/>
        <v>4</v>
      </c>
      <c r="T68" s="57">
        <f t="shared" si="4"/>
        <v>5</v>
      </c>
      <c r="U68" s="57">
        <f t="shared" si="5"/>
        <v>0</v>
      </c>
      <c r="V68" s="57">
        <f t="shared" si="0"/>
        <v>19.5</v>
      </c>
      <c r="W68" s="87"/>
      <c r="X68" s="87"/>
      <c r="Y68" s="87"/>
      <c r="Z68" s="87"/>
    </row>
    <row r="69" spans="1:26" ht="18" customHeight="1">
      <c r="A69" s="51">
        <v>61</v>
      </c>
      <c r="B69" s="107" t="s">
        <v>195</v>
      </c>
      <c r="C69" s="107">
        <v>24110405</v>
      </c>
      <c r="D69" s="23" t="s">
        <v>335</v>
      </c>
      <c r="E69" s="150">
        <v>12</v>
      </c>
      <c r="F69" s="56">
        <v>0</v>
      </c>
      <c r="G69" s="56">
        <v>0.5</v>
      </c>
      <c r="H69" s="56">
        <v>1</v>
      </c>
      <c r="I69" s="56">
        <v>1</v>
      </c>
      <c r="J69" s="56">
        <v>1</v>
      </c>
      <c r="K69" s="56">
        <v>1.5</v>
      </c>
      <c r="L69" s="56">
        <v>2</v>
      </c>
      <c r="M69" s="56">
        <v>0</v>
      </c>
      <c r="N69" s="56">
        <v>1</v>
      </c>
      <c r="O69" s="56">
        <v>2</v>
      </c>
      <c r="P69" s="56">
        <v>1.5</v>
      </c>
      <c r="Q69" s="57">
        <f t="shared" si="1"/>
        <v>2</v>
      </c>
      <c r="R69" s="57">
        <f t="shared" si="2"/>
        <v>3</v>
      </c>
      <c r="S69" s="57">
        <f t="shared" si="3"/>
        <v>3</v>
      </c>
      <c r="T69" s="57">
        <f t="shared" si="4"/>
        <v>3.5</v>
      </c>
      <c r="U69" s="57">
        <f t="shared" si="5"/>
        <v>0</v>
      </c>
      <c r="V69" s="57">
        <f t="shared" si="0"/>
        <v>11.5</v>
      </c>
      <c r="W69" s="87"/>
      <c r="X69" s="87"/>
      <c r="Y69" s="87"/>
      <c r="Z69" s="87"/>
    </row>
    <row r="70" spans="1:26" ht="18" customHeight="1">
      <c r="A70" s="51">
        <v>62</v>
      </c>
      <c r="B70" s="107" t="s">
        <v>196</v>
      </c>
      <c r="C70" s="107">
        <v>24110406</v>
      </c>
      <c r="D70" s="23" t="s">
        <v>335</v>
      </c>
      <c r="E70" s="150">
        <v>19.5</v>
      </c>
      <c r="F70" s="56">
        <v>1</v>
      </c>
      <c r="G70" s="56">
        <v>1</v>
      </c>
      <c r="H70" s="56">
        <v>1</v>
      </c>
      <c r="I70" s="56">
        <v>1</v>
      </c>
      <c r="J70" s="56">
        <v>1</v>
      </c>
      <c r="K70" s="56">
        <v>2.5</v>
      </c>
      <c r="L70" s="56">
        <v>2</v>
      </c>
      <c r="M70" s="56">
        <v>2.5</v>
      </c>
      <c r="N70" s="56">
        <v>2.5</v>
      </c>
      <c r="O70" s="56">
        <v>2.5</v>
      </c>
      <c r="P70" s="56">
        <v>2.5</v>
      </c>
      <c r="Q70" s="57">
        <f t="shared" si="1"/>
        <v>4.5</v>
      </c>
      <c r="R70" s="57">
        <f t="shared" si="2"/>
        <v>5.5</v>
      </c>
      <c r="S70" s="57">
        <f t="shared" si="3"/>
        <v>4.5</v>
      </c>
      <c r="T70" s="57">
        <f t="shared" si="4"/>
        <v>5</v>
      </c>
      <c r="U70" s="57">
        <f t="shared" si="5"/>
        <v>0</v>
      </c>
      <c r="V70" s="57">
        <f t="shared" si="0"/>
        <v>19.5</v>
      </c>
      <c r="W70" s="87"/>
      <c r="X70" s="87"/>
      <c r="Y70" s="87"/>
      <c r="Z70" s="87"/>
    </row>
    <row r="71" spans="1:26" ht="18" customHeight="1">
      <c r="A71" s="51">
        <v>63</v>
      </c>
      <c r="B71" s="107" t="s">
        <v>197</v>
      </c>
      <c r="C71" s="107">
        <v>24110407</v>
      </c>
      <c r="D71" s="23" t="s">
        <v>335</v>
      </c>
      <c r="E71" s="150">
        <v>13</v>
      </c>
      <c r="F71" s="56">
        <v>1</v>
      </c>
      <c r="G71" s="56">
        <v>1</v>
      </c>
      <c r="H71" s="56">
        <v>1</v>
      </c>
      <c r="I71" s="56">
        <v>1</v>
      </c>
      <c r="J71" s="56">
        <v>0.5</v>
      </c>
      <c r="K71" s="56">
        <v>2</v>
      </c>
      <c r="L71" s="56">
        <v>2</v>
      </c>
      <c r="M71" s="56">
        <v>1</v>
      </c>
      <c r="N71" s="56">
        <v>0</v>
      </c>
      <c r="O71" s="56">
        <v>1.5</v>
      </c>
      <c r="P71" s="56">
        <v>2</v>
      </c>
      <c r="Q71" s="57">
        <f t="shared" si="1"/>
        <v>4</v>
      </c>
      <c r="R71" s="57">
        <f t="shared" si="2"/>
        <v>3.5</v>
      </c>
      <c r="S71" s="57">
        <f t="shared" si="3"/>
        <v>2</v>
      </c>
      <c r="T71" s="57">
        <f t="shared" si="4"/>
        <v>3.5</v>
      </c>
      <c r="U71" s="57">
        <f t="shared" si="5"/>
        <v>0</v>
      </c>
      <c r="V71" s="57">
        <f t="shared" si="0"/>
        <v>13</v>
      </c>
      <c r="W71" s="87"/>
      <c r="X71" s="87"/>
      <c r="Y71" s="87"/>
      <c r="Z71" s="87"/>
    </row>
    <row r="72" spans="1:26" ht="18" customHeight="1">
      <c r="A72" s="51">
        <v>64</v>
      </c>
      <c r="B72" s="107" t="s">
        <v>198</v>
      </c>
      <c r="C72" s="107">
        <v>24110408</v>
      </c>
      <c r="D72" s="23" t="s">
        <v>335</v>
      </c>
      <c r="E72" s="150">
        <v>12.5</v>
      </c>
      <c r="F72" s="56">
        <v>1</v>
      </c>
      <c r="G72" s="56">
        <v>1</v>
      </c>
      <c r="H72" s="56">
        <v>0</v>
      </c>
      <c r="I72" s="56">
        <v>0</v>
      </c>
      <c r="J72" s="56">
        <v>1</v>
      </c>
      <c r="K72" s="56">
        <v>2</v>
      </c>
      <c r="L72" s="56">
        <v>1.5</v>
      </c>
      <c r="M72" s="56">
        <v>1.5</v>
      </c>
      <c r="N72" s="56">
        <v>1.5</v>
      </c>
      <c r="O72" s="56">
        <v>1.5</v>
      </c>
      <c r="P72" s="56">
        <v>1.5</v>
      </c>
      <c r="Q72" s="57">
        <f t="shared" si="1"/>
        <v>4</v>
      </c>
      <c r="R72" s="57">
        <f t="shared" si="2"/>
        <v>4</v>
      </c>
      <c r="S72" s="57">
        <f t="shared" si="3"/>
        <v>1.5</v>
      </c>
      <c r="T72" s="57">
        <f t="shared" si="4"/>
        <v>3</v>
      </c>
      <c r="U72" s="57">
        <f t="shared" si="5"/>
        <v>0</v>
      </c>
      <c r="V72" s="57">
        <f t="shared" si="0"/>
        <v>12.5</v>
      </c>
      <c r="W72" s="87"/>
      <c r="X72" s="87"/>
      <c r="Y72" s="87"/>
      <c r="Z72" s="87"/>
    </row>
    <row r="73" spans="1:26" ht="18" customHeight="1">
      <c r="A73" s="51">
        <v>65</v>
      </c>
      <c r="B73" s="107" t="s">
        <v>199</v>
      </c>
      <c r="C73" s="107">
        <v>24110409</v>
      </c>
      <c r="D73" s="23" t="s">
        <v>335</v>
      </c>
      <c r="E73" s="150">
        <v>8</v>
      </c>
      <c r="F73" s="56">
        <v>1</v>
      </c>
      <c r="G73" s="56">
        <v>0.5</v>
      </c>
      <c r="H73" s="56">
        <v>0</v>
      </c>
      <c r="I73" s="56">
        <v>0</v>
      </c>
      <c r="J73" s="56">
        <v>0</v>
      </c>
      <c r="K73" s="56">
        <v>2</v>
      </c>
      <c r="L73" s="56">
        <v>0</v>
      </c>
      <c r="M73" s="56">
        <v>0</v>
      </c>
      <c r="N73" s="56">
        <v>1.5</v>
      </c>
      <c r="O73" s="56">
        <v>1.5</v>
      </c>
      <c r="P73" s="56">
        <v>1.5</v>
      </c>
      <c r="Q73" s="57">
        <f t="shared" si="1"/>
        <v>3.5</v>
      </c>
      <c r="R73" s="57">
        <f t="shared" si="2"/>
        <v>0</v>
      </c>
      <c r="S73" s="57">
        <f t="shared" si="3"/>
        <v>1.5</v>
      </c>
      <c r="T73" s="57">
        <f t="shared" si="4"/>
        <v>3</v>
      </c>
      <c r="U73" s="57">
        <f t="shared" si="5"/>
        <v>0</v>
      </c>
      <c r="V73" s="57">
        <f t="shared" si="0"/>
        <v>8</v>
      </c>
      <c r="W73" s="87"/>
      <c r="X73" s="87"/>
      <c r="Y73" s="87"/>
      <c r="Z73" s="87"/>
    </row>
    <row r="74" spans="1:26" ht="18" customHeight="1">
      <c r="A74" s="51">
        <v>66</v>
      </c>
      <c r="B74" s="107" t="s">
        <v>200</v>
      </c>
      <c r="C74" s="107">
        <v>24110411</v>
      </c>
      <c r="D74" s="23" t="s">
        <v>335</v>
      </c>
      <c r="E74" s="150">
        <v>18.5</v>
      </c>
      <c r="F74" s="56">
        <v>1</v>
      </c>
      <c r="G74" s="56">
        <v>1</v>
      </c>
      <c r="H74" s="56">
        <v>1</v>
      </c>
      <c r="I74" s="56">
        <v>1</v>
      </c>
      <c r="J74" s="56">
        <v>1</v>
      </c>
      <c r="K74" s="56">
        <v>2.5</v>
      </c>
      <c r="L74" s="56">
        <v>2.5</v>
      </c>
      <c r="M74" s="56">
        <v>2</v>
      </c>
      <c r="N74" s="56">
        <v>2.5</v>
      </c>
      <c r="O74" s="56">
        <v>2.5</v>
      </c>
      <c r="P74" s="56">
        <v>2</v>
      </c>
      <c r="Q74" s="57">
        <f t="shared" si="1"/>
        <v>4.5</v>
      </c>
      <c r="R74" s="57">
        <f t="shared" si="2"/>
        <v>5.5</v>
      </c>
      <c r="S74" s="57">
        <f t="shared" si="3"/>
        <v>4.5</v>
      </c>
      <c r="T74" s="57">
        <f t="shared" si="4"/>
        <v>4.5</v>
      </c>
      <c r="U74" s="57">
        <f t="shared" si="5"/>
        <v>0</v>
      </c>
      <c r="V74" s="57">
        <f t="shared" si="0"/>
        <v>19</v>
      </c>
      <c r="W74" s="87"/>
      <c r="X74" s="87"/>
      <c r="Y74" s="87"/>
      <c r="Z74" s="87"/>
    </row>
    <row r="75" spans="1:26" ht="18" customHeight="1">
      <c r="A75" s="51">
        <v>67</v>
      </c>
      <c r="B75" s="107" t="s">
        <v>201</v>
      </c>
      <c r="C75" s="107">
        <v>24110412</v>
      </c>
      <c r="D75" s="23" t="s">
        <v>335</v>
      </c>
      <c r="E75" s="150">
        <v>11.5</v>
      </c>
      <c r="F75" s="56">
        <v>1</v>
      </c>
      <c r="G75" s="56">
        <v>1</v>
      </c>
      <c r="H75" s="56">
        <v>0</v>
      </c>
      <c r="I75" s="56">
        <v>0</v>
      </c>
      <c r="J75" s="56">
        <v>1</v>
      </c>
      <c r="K75" s="56">
        <v>2</v>
      </c>
      <c r="L75" s="56">
        <v>2</v>
      </c>
      <c r="M75" s="56">
        <v>0</v>
      </c>
      <c r="N75" s="56">
        <v>0</v>
      </c>
      <c r="O75" s="56">
        <v>2.5</v>
      </c>
      <c r="P75" s="56">
        <v>2</v>
      </c>
      <c r="Q75" s="57">
        <f t="shared" si="1"/>
        <v>4</v>
      </c>
      <c r="R75" s="57">
        <f t="shared" si="2"/>
        <v>3</v>
      </c>
      <c r="S75" s="57">
        <f t="shared" si="3"/>
        <v>0</v>
      </c>
      <c r="T75" s="57">
        <f t="shared" si="4"/>
        <v>4.5</v>
      </c>
      <c r="U75" s="57">
        <f t="shared" si="5"/>
        <v>0</v>
      </c>
      <c r="V75" s="57">
        <f t="shared" si="0"/>
        <v>11.5</v>
      </c>
      <c r="W75" s="87"/>
      <c r="X75" s="87"/>
      <c r="Y75" s="87"/>
      <c r="Z75" s="87"/>
    </row>
    <row r="76" spans="1:26" ht="18" customHeight="1">
      <c r="A76" s="51">
        <v>68</v>
      </c>
      <c r="B76" s="107" t="s">
        <v>202</v>
      </c>
      <c r="C76" s="107">
        <v>24110413</v>
      </c>
      <c r="D76" s="23" t="s">
        <v>335</v>
      </c>
      <c r="E76" s="150">
        <v>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7">
        <f t="shared" si="1"/>
        <v>0</v>
      </c>
      <c r="R76" s="57">
        <f t="shared" si="2"/>
        <v>0</v>
      </c>
      <c r="S76" s="57">
        <f t="shared" si="3"/>
        <v>0</v>
      </c>
      <c r="T76" s="57">
        <f t="shared" si="4"/>
        <v>0</v>
      </c>
      <c r="U76" s="57">
        <f t="shared" si="5"/>
        <v>0</v>
      </c>
      <c r="V76" s="57">
        <f t="shared" si="0"/>
        <v>0</v>
      </c>
      <c r="W76" s="87"/>
      <c r="X76" s="87"/>
      <c r="Y76" s="87"/>
      <c r="Z76" s="87"/>
    </row>
    <row r="77" spans="1:26" ht="18" customHeight="1">
      <c r="A77" s="51">
        <v>69</v>
      </c>
      <c r="B77" s="107" t="s">
        <v>203</v>
      </c>
      <c r="C77" s="107">
        <v>24110414</v>
      </c>
      <c r="D77" s="23" t="s">
        <v>335</v>
      </c>
      <c r="E77" s="150">
        <v>11</v>
      </c>
      <c r="F77" s="56">
        <v>1</v>
      </c>
      <c r="G77" s="56">
        <v>1</v>
      </c>
      <c r="H77" s="56">
        <v>1</v>
      </c>
      <c r="I77" s="56">
        <v>0</v>
      </c>
      <c r="J77" s="56">
        <v>0.5</v>
      </c>
      <c r="K77" s="56">
        <v>2</v>
      </c>
      <c r="L77" s="56">
        <v>2</v>
      </c>
      <c r="M77" s="56">
        <v>1.5</v>
      </c>
      <c r="N77" s="56">
        <v>0.5</v>
      </c>
      <c r="O77" s="56">
        <v>1.5</v>
      </c>
      <c r="P77" s="56">
        <v>0</v>
      </c>
      <c r="Q77" s="57">
        <f t="shared" si="1"/>
        <v>4</v>
      </c>
      <c r="R77" s="57">
        <f t="shared" si="2"/>
        <v>4</v>
      </c>
      <c r="S77" s="57">
        <f t="shared" si="3"/>
        <v>1.5</v>
      </c>
      <c r="T77" s="57">
        <f t="shared" si="4"/>
        <v>1.5</v>
      </c>
      <c r="U77" s="57">
        <f t="shared" si="5"/>
        <v>0</v>
      </c>
      <c r="V77" s="57">
        <f t="shared" si="0"/>
        <v>11</v>
      </c>
      <c r="W77" s="87"/>
      <c r="X77" s="87"/>
      <c r="Y77" s="87"/>
      <c r="Z77" s="87"/>
    </row>
    <row r="78" spans="1:26" ht="18" customHeight="1">
      <c r="A78" s="51">
        <v>70</v>
      </c>
      <c r="B78" s="107" t="s">
        <v>204</v>
      </c>
      <c r="C78" s="107">
        <v>24110415</v>
      </c>
      <c r="D78" s="23" t="s">
        <v>335</v>
      </c>
      <c r="E78" s="150">
        <v>18.5</v>
      </c>
      <c r="F78" s="56">
        <v>1</v>
      </c>
      <c r="G78" s="56">
        <v>1</v>
      </c>
      <c r="H78" s="56">
        <v>1</v>
      </c>
      <c r="I78" s="56">
        <v>0</v>
      </c>
      <c r="J78" s="56">
        <v>1</v>
      </c>
      <c r="K78" s="56">
        <v>2.5</v>
      </c>
      <c r="L78" s="56">
        <v>2</v>
      </c>
      <c r="M78" s="56">
        <v>2.5</v>
      </c>
      <c r="N78" s="56">
        <v>2.5</v>
      </c>
      <c r="O78" s="56">
        <v>2.5</v>
      </c>
      <c r="P78" s="56">
        <v>2.5</v>
      </c>
      <c r="Q78" s="57">
        <f t="shared" si="1"/>
        <v>4.5</v>
      </c>
      <c r="R78" s="57">
        <f t="shared" si="2"/>
        <v>5.5</v>
      </c>
      <c r="S78" s="57">
        <f t="shared" si="3"/>
        <v>3.5</v>
      </c>
      <c r="T78" s="57">
        <f t="shared" si="4"/>
        <v>5</v>
      </c>
      <c r="U78" s="57">
        <f t="shared" si="5"/>
        <v>0</v>
      </c>
      <c r="V78" s="57">
        <f t="shared" si="0"/>
        <v>18.5</v>
      </c>
      <c r="W78" s="87"/>
      <c r="X78" s="87"/>
      <c r="Y78" s="87"/>
      <c r="Z78" s="87"/>
    </row>
    <row r="79" spans="1:26" ht="18" customHeight="1">
      <c r="A79" s="51">
        <v>71</v>
      </c>
      <c r="B79" s="107" t="s">
        <v>205</v>
      </c>
      <c r="C79" s="107">
        <v>24110416</v>
      </c>
      <c r="D79" s="23" t="s">
        <v>335</v>
      </c>
      <c r="E79" s="150">
        <v>16</v>
      </c>
      <c r="F79" s="56">
        <v>1</v>
      </c>
      <c r="G79" s="56">
        <v>1</v>
      </c>
      <c r="H79" s="56">
        <v>1</v>
      </c>
      <c r="I79" s="56">
        <v>0</v>
      </c>
      <c r="J79" s="56">
        <v>0.5</v>
      </c>
      <c r="K79" s="56">
        <v>2.5</v>
      </c>
      <c r="L79" s="56">
        <v>2.5</v>
      </c>
      <c r="M79" s="56">
        <v>2.5</v>
      </c>
      <c r="N79" s="56">
        <v>2</v>
      </c>
      <c r="O79" s="56">
        <v>1.5</v>
      </c>
      <c r="P79" s="56">
        <v>1.5</v>
      </c>
      <c r="Q79" s="57">
        <f t="shared" si="1"/>
        <v>4.5</v>
      </c>
      <c r="R79" s="57">
        <f t="shared" si="2"/>
        <v>5.5</v>
      </c>
      <c r="S79" s="57">
        <f t="shared" si="3"/>
        <v>3</v>
      </c>
      <c r="T79" s="57">
        <f t="shared" si="4"/>
        <v>3</v>
      </c>
      <c r="U79" s="57">
        <f t="shared" si="5"/>
        <v>0</v>
      </c>
      <c r="V79" s="57">
        <f t="shared" si="0"/>
        <v>16</v>
      </c>
      <c r="W79" s="87"/>
      <c r="X79" s="87"/>
      <c r="Y79" s="87"/>
      <c r="Z79" s="87"/>
    </row>
    <row r="80" spans="1:26" ht="18" customHeight="1">
      <c r="A80" s="51">
        <v>72</v>
      </c>
      <c r="B80" s="107" t="s">
        <v>206</v>
      </c>
      <c r="C80" s="107">
        <v>24110417</v>
      </c>
      <c r="D80" s="23" t="s">
        <v>335</v>
      </c>
      <c r="E80" s="150">
        <v>15</v>
      </c>
      <c r="F80" s="152">
        <v>1</v>
      </c>
      <c r="G80" s="152">
        <v>1</v>
      </c>
      <c r="H80" s="152">
        <v>1</v>
      </c>
      <c r="I80" s="152">
        <v>0</v>
      </c>
      <c r="J80" s="152">
        <v>1</v>
      </c>
      <c r="K80" s="152">
        <v>2</v>
      </c>
      <c r="L80" s="152">
        <v>2.5</v>
      </c>
      <c r="M80" s="152">
        <v>1.5</v>
      </c>
      <c r="N80" s="152">
        <v>1.5</v>
      </c>
      <c r="O80" s="152">
        <v>1.5</v>
      </c>
      <c r="P80" s="152">
        <v>2</v>
      </c>
      <c r="Q80" s="57">
        <f t="shared" si="1"/>
        <v>4</v>
      </c>
      <c r="R80" s="57">
        <f t="shared" si="2"/>
        <v>5</v>
      </c>
      <c r="S80" s="57">
        <f t="shared" si="3"/>
        <v>2.5</v>
      </c>
      <c r="T80" s="57">
        <f t="shared" si="4"/>
        <v>3.5</v>
      </c>
      <c r="U80" s="57">
        <f t="shared" si="5"/>
        <v>0</v>
      </c>
      <c r="V80" s="57">
        <f t="shared" si="0"/>
        <v>15</v>
      </c>
      <c r="W80" s="87"/>
      <c r="X80" s="87"/>
      <c r="Y80" s="87"/>
      <c r="Z80" s="87"/>
    </row>
    <row r="81" spans="1:26" ht="18" customHeight="1">
      <c r="A81" s="51">
        <v>73</v>
      </c>
      <c r="B81" s="107" t="s">
        <v>207</v>
      </c>
      <c r="C81" s="107">
        <v>24110982</v>
      </c>
      <c r="D81" s="23" t="s">
        <v>335</v>
      </c>
      <c r="E81" s="150">
        <v>19</v>
      </c>
      <c r="F81" s="152">
        <v>1</v>
      </c>
      <c r="G81" s="152">
        <v>1</v>
      </c>
      <c r="H81" s="152">
        <v>1</v>
      </c>
      <c r="I81" s="152">
        <v>1</v>
      </c>
      <c r="J81" s="152">
        <v>1</v>
      </c>
      <c r="K81" s="152">
        <v>2.5</v>
      </c>
      <c r="L81" s="152">
        <v>2.5</v>
      </c>
      <c r="M81" s="152">
        <v>2.5</v>
      </c>
      <c r="N81" s="152">
        <v>2.5</v>
      </c>
      <c r="O81" s="152">
        <v>2</v>
      </c>
      <c r="P81" s="152">
        <v>2</v>
      </c>
      <c r="Q81" s="57">
        <f t="shared" si="1"/>
        <v>4.5</v>
      </c>
      <c r="R81" s="57">
        <f t="shared" si="2"/>
        <v>6</v>
      </c>
      <c r="S81" s="57">
        <f t="shared" si="3"/>
        <v>4.5</v>
      </c>
      <c r="T81" s="57">
        <f t="shared" si="4"/>
        <v>4</v>
      </c>
      <c r="U81" s="57">
        <f t="shared" si="5"/>
        <v>0</v>
      </c>
      <c r="V81" s="57">
        <f t="shared" si="0"/>
        <v>19</v>
      </c>
      <c r="W81" s="87"/>
      <c r="X81" s="87"/>
      <c r="Y81" s="87"/>
      <c r="Z81" s="87"/>
    </row>
    <row r="82" spans="1:26" ht="18" customHeight="1">
      <c r="A82" s="51">
        <v>74</v>
      </c>
      <c r="B82" s="107" t="s">
        <v>208</v>
      </c>
      <c r="C82" s="190">
        <v>24110808</v>
      </c>
      <c r="D82" s="23" t="s">
        <v>335</v>
      </c>
      <c r="E82" s="150">
        <v>18.5</v>
      </c>
      <c r="F82" s="152">
        <v>1</v>
      </c>
      <c r="G82" s="152">
        <v>1</v>
      </c>
      <c r="H82" s="152">
        <v>1</v>
      </c>
      <c r="I82" s="152">
        <v>0</v>
      </c>
      <c r="J82" s="152">
        <v>1</v>
      </c>
      <c r="K82" s="152">
        <v>2.5</v>
      </c>
      <c r="L82" s="152">
        <v>2</v>
      </c>
      <c r="M82" s="152">
        <v>2.5</v>
      </c>
      <c r="N82" s="152">
        <v>2.5</v>
      </c>
      <c r="O82" s="152">
        <v>2.5</v>
      </c>
      <c r="P82" s="152">
        <v>2.5</v>
      </c>
      <c r="Q82" s="57">
        <f t="shared" si="1"/>
        <v>4.5</v>
      </c>
      <c r="R82" s="57">
        <f t="shared" si="2"/>
        <v>5.5</v>
      </c>
      <c r="S82" s="57">
        <f t="shared" si="3"/>
        <v>3.5</v>
      </c>
      <c r="T82" s="57">
        <f t="shared" si="4"/>
        <v>5</v>
      </c>
      <c r="U82" s="57">
        <f t="shared" si="5"/>
        <v>0</v>
      </c>
      <c r="V82" s="57">
        <f t="shared" si="0"/>
        <v>18.5</v>
      </c>
      <c r="W82" s="87"/>
      <c r="X82" s="87"/>
      <c r="Y82" s="87"/>
      <c r="Z82" s="87"/>
    </row>
    <row r="83" spans="1:26" ht="18" customHeight="1">
      <c r="A83" s="51">
        <v>75</v>
      </c>
      <c r="B83" s="107" t="s">
        <v>209</v>
      </c>
      <c r="C83" s="107">
        <v>24111196</v>
      </c>
      <c r="D83" s="23" t="s">
        <v>335</v>
      </c>
      <c r="E83" s="150">
        <v>19.5</v>
      </c>
      <c r="F83" s="152">
        <v>1</v>
      </c>
      <c r="G83" s="152">
        <v>1</v>
      </c>
      <c r="H83" s="152">
        <v>1</v>
      </c>
      <c r="I83" s="152">
        <v>1</v>
      </c>
      <c r="J83" s="152">
        <v>1</v>
      </c>
      <c r="K83" s="152">
        <v>2</v>
      </c>
      <c r="L83" s="152">
        <v>2.5</v>
      </c>
      <c r="M83" s="152">
        <v>2.5</v>
      </c>
      <c r="N83" s="152">
        <v>2.5</v>
      </c>
      <c r="O83" s="152">
        <v>2.5</v>
      </c>
      <c r="P83" s="152">
        <v>2.5</v>
      </c>
      <c r="Q83" s="57">
        <f t="shared" si="1"/>
        <v>4</v>
      </c>
      <c r="R83" s="57">
        <f t="shared" si="2"/>
        <v>6</v>
      </c>
      <c r="S83" s="57">
        <f t="shared" si="3"/>
        <v>4.5</v>
      </c>
      <c r="T83" s="57">
        <f t="shared" si="4"/>
        <v>5</v>
      </c>
      <c r="U83" s="57">
        <f t="shared" si="5"/>
        <v>0</v>
      </c>
      <c r="V83" s="57">
        <f t="shared" si="0"/>
        <v>19.5</v>
      </c>
      <c r="W83" s="87"/>
      <c r="X83" s="87"/>
      <c r="Y83" s="87"/>
      <c r="Z83" s="87"/>
    </row>
    <row r="84" spans="1:26" ht="18" customHeight="1">
      <c r="A84" s="51">
        <v>76</v>
      </c>
      <c r="B84" s="107" t="s">
        <v>210</v>
      </c>
      <c r="C84" s="107">
        <v>24110575</v>
      </c>
      <c r="D84" s="23" t="s">
        <v>335</v>
      </c>
      <c r="E84" s="150">
        <v>20</v>
      </c>
      <c r="F84" s="152">
        <v>1</v>
      </c>
      <c r="G84" s="152">
        <v>1</v>
      </c>
      <c r="H84" s="152">
        <v>1</v>
      </c>
      <c r="I84" s="152">
        <v>1</v>
      </c>
      <c r="J84" s="152">
        <v>1</v>
      </c>
      <c r="K84" s="152">
        <v>2.5</v>
      </c>
      <c r="L84" s="152">
        <v>2.5</v>
      </c>
      <c r="M84" s="152">
        <v>2.5</v>
      </c>
      <c r="N84" s="152">
        <v>2.5</v>
      </c>
      <c r="O84" s="152">
        <v>2.5</v>
      </c>
      <c r="P84" s="152">
        <v>2.5</v>
      </c>
      <c r="Q84" s="57">
        <f t="shared" si="1"/>
        <v>4.5</v>
      </c>
      <c r="R84" s="57">
        <f t="shared" si="2"/>
        <v>6</v>
      </c>
      <c r="S84" s="57">
        <f t="shared" si="3"/>
        <v>4.5</v>
      </c>
      <c r="T84" s="57">
        <f t="shared" si="4"/>
        <v>5</v>
      </c>
      <c r="U84" s="57">
        <f t="shared" si="5"/>
        <v>0</v>
      </c>
      <c r="V84" s="57">
        <f t="shared" si="0"/>
        <v>20</v>
      </c>
      <c r="W84" s="87"/>
      <c r="X84" s="87"/>
      <c r="Y84" s="87"/>
      <c r="Z84" s="87"/>
    </row>
    <row r="85" spans="1:26" ht="18" customHeight="1">
      <c r="A85" s="51">
        <v>77</v>
      </c>
      <c r="B85" s="107" t="s">
        <v>211</v>
      </c>
      <c r="C85" s="107">
        <v>24110259</v>
      </c>
      <c r="D85" s="23" t="s">
        <v>335</v>
      </c>
      <c r="E85" s="150">
        <v>20</v>
      </c>
      <c r="F85" s="152">
        <v>1</v>
      </c>
      <c r="G85" s="152">
        <v>1</v>
      </c>
      <c r="H85" s="152">
        <v>1</v>
      </c>
      <c r="I85" s="152">
        <v>1</v>
      </c>
      <c r="J85" s="152">
        <v>1</v>
      </c>
      <c r="K85" s="152">
        <v>2.5</v>
      </c>
      <c r="L85" s="152">
        <v>2.5</v>
      </c>
      <c r="M85" s="152">
        <v>2.5</v>
      </c>
      <c r="N85" s="152">
        <v>2.5</v>
      </c>
      <c r="O85" s="152">
        <v>2.5</v>
      </c>
      <c r="P85" s="152">
        <v>2.5</v>
      </c>
      <c r="Q85" s="57">
        <f t="shared" si="1"/>
        <v>4.5</v>
      </c>
      <c r="R85" s="57">
        <f t="shared" si="2"/>
        <v>6</v>
      </c>
      <c r="S85" s="57">
        <f t="shared" si="3"/>
        <v>4.5</v>
      </c>
      <c r="T85" s="57">
        <f t="shared" si="4"/>
        <v>5</v>
      </c>
      <c r="U85" s="57">
        <f t="shared" si="5"/>
        <v>0</v>
      </c>
      <c r="V85" s="57">
        <f t="shared" si="0"/>
        <v>20</v>
      </c>
      <c r="W85" s="87"/>
      <c r="X85" s="87"/>
      <c r="Y85" s="87"/>
      <c r="Z85" s="87"/>
    </row>
    <row r="86" spans="1:26" ht="18" customHeight="1">
      <c r="A86" s="51">
        <v>78</v>
      </c>
      <c r="B86" s="107" t="s">
        <v>212</v>
      </c>
      <c r="C86" s="107">
        <v>24110618</v>
      </c>
      <c r="D86" s="23" t="s">
        <v>335</v>
      </c>
      <c r="E86" s="150">
        <v>19.5</v>
      </c>
      <c r="F86" s="152">
        <v>1</v>
      </c>
      <c r="G86" s="152">
        <v>1</v>
      </c>
      <c r="H86" s="152">
        <v>1</v>
      </c>
      <c r="I86" s="152">
        <v>1</v>
      </c>
      <c r="J86" s="152">
        <v>1</v>
      </c>
      <c r="K86" s="152">
        <v>2</v>
      </c>
      <c r="L86" s="152">
        <v>2.5</v>
      </c>
      <c r="M86" s="152">
        <v>2.5</v>
      </c>
      <c r="N86" s="152">
        <v>2.5</v>
      </c>
      <c r="O86" s="152">
        <v>2.5</v>
      </c>
      <c r="P86" s="152">
        <v>2.5</v>
      </c>
      <c r="Q86" s="57">
        <f t="shared" si="1"/>
        <v>4</v>
      </c>
      <c r="R86" s="57">
        <f t="shared" si="2"/>
        <v>6</v>
      </c>
      <c r="S86" s="57">
        <f t="shared" si="3"/>
        <v>4.5</v>
      </c>
      <c r="T86" s="57">
        <f t="shared" si="4"/>
        <v>5</v>
      </c>
      <c r="U86" s="57">
        <f t="shared" si="5"/>
        <v>0</v>
      </c>
      <c r="V86" s="57">
        <f t="shared" si="0"/>
        <v>19.5</v>
      </c>
      <c r="W86" s="87"/>
      <c r="X86" s="87"/>
      <c r="Y86" s="87"/>
      <c r="Z86" s="87"/>
    </row>
    <row r="87" spans="1:26" ht="18" customHeight="1">
      <c r="A87" s="51">
        <v>79</v>
      </c>
      <c r="B87" s="107" t="s">
        <v>213</v>
      </c>
      <c r="C87" s="107">
        <v>25120038</v>
      </c>
      <c r="D87" s="23" t="s">
        <v>335</v>
      </c>
      <c r="E87" s="150">
        <v>8.5</v>
      </c>
      <c r="F87" s="152">
        <v>0</v>
      </c>
      <c r="G87" s="152">
        <v>0.5</v>
      </c>
      <c r="H87" s="152">
        <v>1</v>
      </c>
      <c r="I87" s="152">
        <v>0</v>
      </c>
      <c r="J87" s="152">
        <v>0.5</v>
      </c>
      <c r="K87" s="152">
        <v>2</v>
      </c>
      <c r="L87" s="152">
        <v>2</v>
      </c>
      <c r="M87" s="152">
        <v>0</v>
      </c>
      <c r="N87" s="152">
        <v>0</v>
      </c>
      <c r="O87" s="152">
        <v>2.5</v>
      </c>
      <c r="P87" s="152">
        <v>0</v>
      </c>
      <c r="Q87" s="57">
        <f t="shared" si="1"/>
        <v>2.5</v>
      </c>
      <c r="R87" s="57">
        <f t="shared" si="2"/>
        <v>2.5</v>
      </c>
      <c r="S87" s="57">
        <f t="shared" si="3"/>
        <v>1</v>
      </c>
      <c r="T87" s="57">
        <f t="shared" si="4"/>
        <v>2.5</v>
      </c>
      <c r="U87" s="57">
        <f t="shared" si="5"/>
        <v>0</v>
      </c>
      <c r="V87" s="57">
        <f t="shared" si="0"/>
        <v>8.5</v>
      </c>
      <c r="W87" s="87"/>
      <c r="X87" s="87"/>
      <c r="Y87" s="87"/>
      <c r="Z87" s="87"/>
    </row>
    <row r="88" spans="1:26" ht="18" customHeight="1">
      <c r="A88" s="51">
        <v>80</v>
      </c>
      <c r="B88" s="107" t="s">
        <v>214</v>
      </c>
      <c r="C88" s="107">
        <v>25120039</v>
      </c>
      <c r="D88" s="23" t="s">
        <v>335</v>
      </c>
      <c r="E88" s="150">
        <v>3</v>
      </c>
      <c r="F88" s="152">
        <v>0</v>
      </c>
      <c r="G88" s="152">
        <v>0.5</v>
      </c>
      <c r="H88" s="152">
        <v>0</v>
      </c>
      <c r="I88" s="152">
        <v>0</v>
      </c>
      <c r="J88" s="152">
        <v>0</v>
      </c>
      <c r="K88" s="152">
        <v>2</v>
      </c>
      <c r="L88" s="152">
        <v>0.5</v>
      </c>
      <c r="M88" s="152">
        <v>0</v>
      </c>
      <c r="N88" s="152">
        <v>0</v>
      </c>
      <c r="O88" s="152">
        <v>0</v>
      </c>
      <c r="P88" s="152">
        <v>0</v>
      </c>
      <c r="Q88" s="57">
        <f t="shared" si="1"/>
        <v>2.5</v>
      </c>
      <c r="R88" s="57">
        <f t="shared" si="2"/>
        <v>0.5</v>
      </c>
      <c r="S88" s="57">
        <f t="shared" si="3"/>
        <v>0</v>
      </c>
      <c r="T88" s="57">
        <f t="shared" si="4"/>
        <v>0</v>
      </c>
      <c r="U88" s="57">
        <f t="shared" si="5"/>
        <v>0</v>
      </c>
      <c r="V88" s="57">
        <f t="shared" si="0"/>
        <v>3</v>
      </c>
      <c r="W88" s="87"/>
      <c r="X88" s="87"/>
      <c r="Y88" s="87"/>
      <c r="Z88" s="87"/>
    </row>
    <row r="89" spans="1:26" ht="18" customHeight="1">
      <c r="A89" s="51">
        <v>81</v>
      </c>
      <c r="B89" s="107" t="s">
        <v>215</v>
      </c>
      <c r="C89" s="107">
        <v>25120040</v>
      </c>
      <c r="D89" s="23" t="s">
        <v>335</v>
      </c>
      <c r="E89" s="55">
        <v>7</v>
      </c>
      <c r="F89" s="152">
        <v>0</v>
      </c>
      <c r="G89" s="152">
        <v>0</v>
      </c>
      <c r="H89" s="152">
        <v>0</v>
      </c>
      <c r="I89" s="152">
        <v>1</v>
      </c>
      <c r="J89" s="152">
        <v>1</v>
      </c>
      <c r="K89" s="152">
        <v>2</v>
      </c>
      <c r="L89" s="152">
        <v>1.5</v>
      </c>
      <c r="M89" s="152">
        <v>1</v>
      </c>
      <c r="N89" s="152">
        <v>0</v>
      </c>
      <c r="O89" s="152">
        <v>0</v>
      </c>
      <c r="P89" s="152">
        <v>0</v>
      </c>
      <c r="Q89" s="57">
        <f t="shared" si="1"/>
        <v>2</v>
      </c>
      <c r="R89" s="57">
        <f t="shared" si="2"/>
        <v>3.5</v>
      </c>
      <c r="S89" s="57">
        <f t="shared" si="3"/>
        <v>1</v>
      </c>
      <c r="T89" s="57">
        <f t="shared" si="4"/>
        <v>0</v>
      </c>
      <c r="U89" s="57">
        <f t="shared" si="5"/>
        <v>0</v>
      </c>
      <c r="V89" s="57">
        <f t="shared" si="0"/>
        <v>6.5</v>
      </c>
      <c r="W89" s="87"/>
      <c r="X89" s="87"/>
      <c r="Y89" s="87"/>
      <c r="Z89" s="87"/>
    </row>
    <row r="90" spans="1:26" ht="18" customHeight="1">
      <c r="A90" s="51">
        <v>82</v>
      </c>
      <c r="B90" s="107" t="s">
        <v>216</v>
      </c>
      <c r="C90" s="107">
        <v>25120041</v>
      </c>
      <c r="D90" s="23" t="s">
        <v>335</v>
      </c>
      <c r="E90" s="55">
        <v>5</v>
      </c>
      <c r="F90" s="152">
        <v>0</v>
      </c>
      <c r="G90" s="152">
        <v>0.5</v>
      </c>
      <c r="H90" s="152">
        <v>0.5</v>
      </c>
      <c r="I90" s="152">
        <v>0</v>
      </c>
      <c r="J90" s="152">
        <v>1</v>
      </c>
      <c r="K90" s="152">
        <v>1</v>
      </c>
      <c r="L90" s="152">
        <v>1</v>
      </c>
      <c r="M90" s="152">
        <v>1</v>
      </c>
      <c r="N90" s="152">
        <v>0</v>
      </c>
      <c r="O90" s="152">
        <v>0</v>
      </c>
      <c r="P90" s="152">
        <v>0</v>
      </c>
      <c r="Q90" s="57">
        <f t="shared" si="1"/>
        <v>1.5</v>
      </c>
      <c r="R90" s="57">
        <f t="shared" si="2"/>
        <v>3</v>
      </c>
      <c r="S90" s="57">
        <f t="shared" si="3"/>
        <v>0.5</v>
      </c>
      <c r="T90" s="57">
        <f t="shared" si="4"/>
        <v>0</v>
      </c>
      <c r="U90" s="57">
        <f t="shared" si="5"/>
        <v>0</v>
      </c>
      <c r="V90" s="57">
        <f t="shared" si="0"/>
        <v>5</v>
      </c>
      <c r="W90" s="87"/>
      <c r="X90" s="87"/>
      <c r="Y90" s="87"/>
      <c r="Z90" s="87"/>
    </row>
    <row r="91" spans="1:26" ht="18" customHeight="1">
      <c r="A91" s="51">
        <v>83</v>
      </c>
      <c r="B91" s="107" t="s">
        <v>217</v>
      </c>
      <c r="C91" s="107">
        <v>25120042</v>
      </c>
      <c r="D91" s="23" t="s">
        <v>335</v>
      </c>
      <c r="E91" s="55">
        <v>18</v>
      </c>
      <c r="F91" s="152">
        <v>1</v>
      </c>
      <c r="G91" s="152">
        <v>1</v>
      </c>
      <c r="H91" s="152">
        <v>1</v>
      </c>
      <c r="I91" s="152">
        <v>1</v>
      </c>
      <c r="J91" s="152">
        <v>0</v>
      </c>
      <c r="K91" s="152">
        <v>2.5</v>
      </c>
      <c r="L91" s="152">
        <v>2.5</v>
      </c>
      <c r="M91" s="152">
        <v>2</v>
      </c>
      <c r="N91" s="152">
        <v>2.5</v>
      </c>
      <c r="O91" s="152">
        <v>2.5</v>
      </c>
      <c r="P91" s="152">
        <v>2</v>
      </c>
      <c r="Q91" s="57">
        <f t="shared" si="1"/>
        <v>4.5</v>
      </c>
      <c r="R91" s="57">
        <f t="shared" si="2"/>
        <v>4.5</v>
      </c>
      <c r="S91" s="57">
        <f t="shared" si="3"/>
        <v>4.5</v>
      </c>
      <c r="T91" s="57">
        <f t="shared" si="4"/>
        <v>4.5</v>
      </c>
      <c r="U91" s="57">
        <f t="shared" si="5"/>
        <v>0</v>
      </c>
      <c r="V91" s="57">
        <f t="shared" si="0"/>
        <v>18</v>
      </c>
      <c r="W91" s="87"/>
      <c r="X91" s="87"/>
      <c r="Y91" s="87"/>
      <c r="Z91" s="87"/>
    </row>
    <row r="92" spans="1:26" ht="18" customHeight="1">
      <c r="A92" s="51">
        <v>84</v>
      </c>
      <c r="B92" s="107" t="s">
        <v>218</v>
      </c>
      <c r="C92" s="107">
        <v>25120043</v>
      </c>
      <c r="D92" s="23" t="s">
        <v>335</v>
      </c>
      <c r="E92" s="55">
        <v>8</v>
      </c>
      <c r="F92" s="56">
        <v>1</v>
      </c>
      <c r="G92" s="56">
        <v>1</v>
      </c>
      <c r="H92" s="56">
        <v>0</v>
      </c>
      <c r="I92" s="56">
        <v>0</v>
      </c>
      <c r="J92" s="56">
        <v>1</v>
      </c>
      <c r="K92" s="56">
        <v>0</v>
      </c>
      <c r="L92" s="56">
        <v>2.5</v>
      </c>
      <c r="M92" s="56">
        <v>0</v>
      </c>
      <c r="N92" s="56">
        <v>1.5</v>
      </c>
      <c r="O92" s="56">
        <v>0</v>
      </c>
      <c r="P92" s="56">
        <v>1</v>
      </c>
      <c r="Q92" s="57">
        <f t="shared" si="1"/>
        <v>2</v>
      </c>
      <c r="R92" s="57">
        <f t="shared" si="2"/>
        <v>3.5</v>
      </c>
      <c r="S92" s="57">
        <f t="shared" si="3"/>
        <v>1.5</v>
      </c>
      <c r="T92" s="57">
        <f t="shared" si="4"/>
        <v>1</v>
      </c>
      <c r="U92" s="57">
        <f t="shared" si="5"/>
        <v>0</v>
      </c>
      <c r="V92" s="57">
        <f t="shared" si="0"/>
        <v>8</v>
      </c>
      <c r="W92" s="87"/>
      <c r="X92" s="87"/>
      <c r="Y92" s="87"/>
      <c r="Z92" s="87"/>
    </row>
    <row r="93" spans="1:26" ht="18" customHeight="1">
      <c r="A93" s="51">
        <v>85</v>
      </c>
      <c r="B93" s="107" t="s">
        <v>154</v>
      </c>
      <c r="C93" s="107">
        <v>25120044</v>
      </c>
      <c r="D93" s="23" t="s">
        <v>335</v>
      </c>
      <c r="E93" s="55">
        <v>14</v>
      </c>
      <c r="F93" s="56">
        <v>1</v>
      </c>
      <c r="G93" s="56">
        <v>1</v>
      </c>
      <c r="H93" s="56">
        <v>1</v>
      </c>
      <c r="I93" s="56">
        <v>0</v>
      </c>
      <c r="J93" s="56">
        <v>1</v>
      </c>
      <c r="K93" s="56">
        <v>1.5</v>
      </c>
      <c r="L93" s="56">
        <v>2</v>
      </c>
      <c r="M93" s="56">
        <v>2</v>
      </c>
      <c r="N93" s="56">
        <v>1</v>
      </c>
      <c r="O93" s="56">
        <v>1.5</v>
      </c>
      <c r="P93" s="56">
        <v>1.5</v>
      </c>
      <c r="Q93" s="57">
        <f t="shared" si="1"/>
        <v>3.5</v>
      </c>
      <c r="R93" s="57">
        <f t="shared" si="2"/>
        <v>5</v>
      </c>
      <c r="S93" s="57">
        <f t="shared" si="3"/>
        <v>2</v>
      </c>
      <c r="T93" s="57">
        <f t="shared" si="4"/>
        <v>3</v>
      </c>
      <c r="U93" s="57">
        <f t="shared" si="5"/>
        <v>0</v>
      </c>
      <c r="V93" s="57">
        <f t="shared" si="0"/>
        <v>13.5</v>
      </c>
      <c r="W93" s="87"/>
      <c r="X93" s="87"/>
      <c r="Y93" s="87"/>
      <c r="Z93" s="87"/>
    </row>
    <row r="94" spans="1:26" ht="18" customHeight="1">
      <c r="A94" s="51">
        <v>86</v>
      </c>
      <c r="B94" s="52" t="s">
        <v>336</v>
      </c>
      <c r="C94" s="76">
        <v>24120036</v>
      </c>
      <c r="D94" s="23" t="s">
        <v>335</v>
      </c>
      <c r="E94" s="55">
        <v>3.5</v>
      </c>
      <c r="F94" s="56">
        <v>0.5</v>
      </c>
      <c r="G94" s="56">
        <v>0</v>
      </c>
      <c r="H94" s="56">
        <v>0</v>
      </c>
      <c r="I94" s="56">
        <v>0.5</v>
      </c>
      <c r="J94" s="56">
        <v>0.5</v>
      </c>
      <c r="K94" s="56">
        <v>0</v>
      </c>
      <c r="L94" s="56">
        <v>0.5</v>
      </c>
      <c r="M94" s="56">
        <v>1.5</v>
      </c>
      <c r="N94" s="56">
        <v>0</v>
      </c>
      <c r="O94" s="56">
        <v>0.5</v>
      </c>
      <c r="P94" s="56">
        <v>0</v>
      </c>
      <c r="Q94" s="57">
        <f t="shared" si="1"/>
        <v>0.5</v>
      </c>
      <c r="R94" s="57">
        <f t="shared" si="2"/>
        <v>2.5</v>
      </c>
      <c r="S94" s="57">
        <f t="shared" si="3"/>
        <v>0.5</v>
      </c>
      <c r="T94" s="57">
        <f t="shared" si="4"/>
        <v>0.5</v>
      </c>
      <c r="U94" s="57">
        <f t="shared" si="5"/>
        <v>0</v>
      </c>
      <c r="V94" s="57">
        <f t="shared" si="0"/>
        <v>4</v>
      </c>
      <c r="W94" s="87"/>
      <c r="X94" s="87"/>
      <c r="Y94" s="87"/>
      <c r="Z94" s="87"/>
    </row>
    <row r="95" spans="1:26" ht="18" customHeight="1">
      <c r="A95" s="51">
        <v>87</v>
      </c>
      <c r="B95" s="52"/>
      <c r="C95" s="53"/>
      <c r="D95" s="54"/>
      <c r="E95" s="55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7"/>
      <c r="R95" s="57"/>
      <c r="S95" s="57"/>
      <c r="T95" s="57"/>
      <c r="U95" s="57"/>
      <c r="V95" s="57"/>
      <c r="W95" s="87"/>
      <c r="X95" s="87"/>
      <c r="Y95" s="87"/>
      <c r="Z95" s="87"/>
    </row>
    <row r="96" spans="1:26" ht="18" customHeight="1">
      <c r="A96" s="87"/>
      <c r="B96" s="87"/>
      <c r="C96" s="87"/>
      <c r="D96" s="87"/>
      <c r="E96" s="87"/>
      <c r="F96" s="114" t="s">
        <v>113</v>
      </c>
      <c r="G96" s="115"/>
      <c r="H96" s="115"/>
      <c r="I96" s="115"/>
      <c r="J96" s="115"/>
      <c r="K96" s="115"/>
      <c r="L96" s="115"/>
      <c r="M96" s="115"/>
      <c r="N96" s="115"/>
      <c r="O96" s="116"/>
      <c r="P96" s="112"/>
      <c r="Q96" s="113">
        <f>COUNTIF(Q9:Q95,"&gt;=2.25")</f>
        <v>77</v>
      </c>
      <c r="R96" s="113">
        <f>COUNTIF(R9:R95,"&gt;=3")</f>
        <v>79</v>
      </c>
      <c r="S96" s="113">
        <f>COUNTIF(S9:S95,"&gt;=2.25")</f>
        <v>64</v>
      </c>
      <c r="T96" s="113">
        <f>COUNTIF(T9:T95,"&gt;=2.5")</f>
        <v>76</v>
      </c>
      <c r="U96" s="113">
        <f>COUNTIF(U9:U95,"&gt;=1.75")</f>
        <v>0</v>
      </c>
      <c r="V96" s="113">
        <f>COUNTIF(V9:V95,"&gt;=10")</f>
        <v>75</v>
      </c>
      <c r="W96" s="87"/>
      <c r="X96" s="87"/>
      <c r="Y96" s="87"/>
      <c r="Z96" s="87"/>
    </row>
    <row r="97" spans="1:26" ht="18" customHeight="1">
      <c r="A97" s="87"/>
      <c r="B97" s="87"/>
      <c r="C97" s="87"/>
      <c r="D97" s="87"/>
      <c r="E97" s="87"/>
      <c r="F97" s="114" t="s">
        <v>114</v>
      </c>
      <c r="G97" s="115"/>
      <c r="H97" s="115"/>
      <c r="I97" s="115"/>
      <c r="J97" s="115"/>
      <c r="K97" s="115"/>
      <c r="L97" s="115"/>
      <c r="M97" s="115"/>
      <c r="N97" s="115"/>
      <c r="O97" s="116"/>
      <c r="P97" s="112"/>
      <c r="Q97" s="113">
        <f t="shared" ref="Q97:S97" si="6">(Q96/90)*100</f>
        <v>85.555555555555557</v>
      </c>
      <c r="R97" s="113">
        <f t="shared" si="6"/>
        <v>87.777777777777771</v>
      </c>
      <c r="S97" s="113">
        <f t="shared" si="6"/>
        <v>71.111111111111114</v>
      </c>
      <c r="T97" s="113">
        <f t="shared" ref="T97:U97" si="7">(T96/73)*100</f>
        <v>104.10958904109589</v>
      </c>
      <c r="U97" s="113">
        <f t="shared" si="7"/>
        <v>0</v>
      </c>
      <c r="V97" s="113">
        <f>(V96/90)*100</f>
        <v>83.333333333333343</v>
      </c>
      <c r="W97" s="87"/>
      <c r="X97" s="87"/>
      <c r="Y97" s="87"/>
      <c r="Z97" s="87"/>
    </row>
    <row r="98" spans="1:26" ht="18" customHeight="1">
      <c r="A98" s="87"/>
      <c r="B98" s="87"/>
      <c r="C98" s="87"/>
      <c r="D98" s="87"/>
      <c r="E98" s="87"/>
      <c r="F98" s="114" t="s">
        <v>115</v>
      </c>
      <c r="G98" s="115"/>
      <c r="H98" s="115"/>
      <c r="I98" s="115"/>
      <c r="J98" s="115"/>
      <c r="K98" s="115"/>
      <c r="L98" s="115"/>
      <c r="M98" s="115"/>
      <c r="N98" s="115"/>
      <c r="O98" s="116"/>
      <c r="P98" s="112"/>
      <c r="Q98" s="113">
        <v>3</v>
      </c>
      <c r="R98" s="113">
        <v>3</v>
      </c>
      <c r="S98" s="113">
        <v>0</v>
      </c>
      <c r="T98" s="113">
        <v>0</v>
      </c>
      <c r="U98" s="113">
        <v>0</v>
      </c>
      <c r="V98" s="117">
        <v>3</v>
      </c>
      <c r="W98" s="87"/>
      <c r="X98" s="87"/>
      <c r="Y98" s="87"/>
      <c r="Z98" s="87"/>
    </row>
    <row r="99" spans="1:26" ht="13.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3.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3.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3.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3.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3.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3.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3.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3.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3.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3.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3.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3.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3.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3.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3.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3.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3.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3.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3.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3.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3.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3.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3.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3.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3.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3.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3.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3.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3.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3.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3.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3.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3.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3.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3.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3.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3.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3.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3.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3.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3.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3.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3.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3.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3.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3.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3.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3.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3.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3.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3.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3.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3.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3.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3.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3.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3.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3.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3.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3.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3.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3.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3.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3.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3.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3.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3.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3.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3.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3.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3.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3.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3.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3.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3.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3.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3.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3.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3.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3.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3.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3.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3.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3.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3.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3.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3.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3.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3.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3.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3.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3.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3.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3.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3.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3.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3.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3.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3.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3.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3.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3.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3.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3.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3.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3.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3.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3.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3.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3.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3.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3.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3.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3.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3.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3.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3.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3.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3.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3.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3.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3.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3.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3.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3.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3.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3.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3.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3.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3.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3.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3.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3.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3.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3.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3.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3.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3.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3.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3.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3.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3.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3.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3.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3.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3.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3.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3.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3.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3.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3.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3.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3.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3.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3.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3.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3.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3.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3.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3.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3.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3.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3.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3.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3.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3.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3.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3.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3.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3.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3.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3.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3.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3.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3.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3.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3.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3.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3.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3.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3.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3.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3.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3.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3.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3.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3.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3.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3.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3.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3.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3.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3.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3.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3.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3.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3.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3.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3.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3.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3.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3.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3.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3.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3.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3.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3.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3.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3.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3.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3.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3.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3.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3.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3.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3.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3.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3.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3.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3.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3.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3.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3.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3.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3.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3.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3.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3.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3.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3.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3.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3.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3.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3.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3.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3.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3.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3.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3.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3.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3.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3.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3.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3.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3.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3.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3.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3.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3.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3.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3.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3.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3.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3.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3.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3.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3.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3.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3.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3.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3.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3.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3.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3.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3.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3.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3.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3.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3.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3.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3.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3.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3.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3.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3.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3.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3.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3.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3.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3.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3.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3.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3.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3.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3.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3.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3.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3.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3.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3.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3.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3.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3.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3.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3.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3.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3.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3.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3.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3.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3.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3.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3.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3.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3.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3.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3.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3.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3.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3.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3.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3.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3.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3.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3.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3.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3.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3.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3.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3.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3.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3.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3.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3.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3.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3.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3.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3.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3.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3.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3.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3.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3.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3.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3.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3.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3.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3.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3.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3.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3.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3.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3.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3.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3.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3.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3.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3.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3.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3.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3.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3.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3.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3.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3.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3.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3.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3.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3.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3.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3.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3.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3.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3.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3.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3.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3.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3.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3.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3.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3.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3.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3.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3.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3.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3.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3.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3.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3.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3.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3.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3.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3.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3.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3.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3.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3.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3.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3.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3.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3.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3.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3.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3.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3.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3.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3.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3.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3.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3.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3.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3.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3.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3.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3.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3.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3.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3.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3.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3.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3.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3.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3.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3.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3.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3.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3.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3.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3.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3.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3.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3.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3.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3.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3.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3.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3.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3.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3.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3.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3.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3.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3.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3.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3.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3.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3.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3.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3.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3.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3.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3.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3.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3.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3.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3.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3.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3.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3.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3.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3.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3.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3.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3.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3.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3.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3.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3.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3.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3.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3.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3.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3.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3.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3.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3.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3.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3.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3.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3.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3.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3.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3.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3.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3.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3.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3.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3.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3.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3.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3.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3.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3.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3.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3.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3.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3.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3.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3.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3.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3.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3.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3.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3.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3.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3.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3.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3.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3.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3.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3.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3.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3.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3.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3.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3.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3.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3.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3.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3.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3.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3.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3.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3.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3.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3.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3.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3.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3.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3.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3.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3.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3.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3.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3.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3.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3.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3.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3.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3.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3.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3.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3.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3.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3.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3.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3.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3.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3.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3.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3.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3.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3.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3.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3.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3.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3.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3.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3.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3.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3.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3.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3.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3.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3.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3.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3.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3.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3.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3.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3.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3.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3.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3.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3.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3.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3.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3.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3.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3.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3.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3.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3.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3.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3.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3.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3.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3.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3.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3.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3.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3.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3.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3.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3.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3.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3.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3.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3.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3.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3.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3.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3.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3.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3.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3.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3.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3.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3.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3.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3.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3.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3.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3.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3.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3.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3.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3.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3.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3.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3.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3.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3.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3.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3.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3.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3.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3.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3.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3.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3.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3.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3.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3.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3.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3.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3.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3.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3.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3.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3.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3.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3.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3.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3.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3.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3.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3.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3.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3.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3.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3.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3.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3.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3.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3.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3.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3.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3.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3.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3.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3.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3.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3.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3.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3.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3.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3.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3.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3.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3.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3.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3.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3.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3.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3.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3.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3.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3.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3.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3.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3.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3.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3.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3.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3.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3.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3.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3.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3.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3.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3.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3.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3.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3.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3.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3.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3.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3.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3.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3.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3.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3.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3.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3.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3.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3.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3.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3.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3.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3.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3.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3.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3.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3.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3.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3.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3.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3.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3.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3.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3.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3.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3.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3.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3.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3.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3.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3.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3.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3.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3.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3.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3.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3.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3.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3.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3.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3.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3.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3.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3.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3.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3.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3.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3.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3.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3.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3.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3.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3.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3.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3.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3.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3.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3.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3.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3.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3.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3.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3.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3.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3.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3.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3.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3.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3.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3.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3.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3.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3.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3.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3.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3.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3.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3.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3.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3.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3.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3.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3.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3.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3.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3.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3.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3.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3.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3.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3.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3.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3.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3.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3.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3.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3.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3.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3.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3.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3.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3.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3.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3.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3.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3.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3.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3.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3.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3.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3.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3.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3.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3.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3.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3.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3.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3.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3.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3.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3.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3.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3.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3.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3.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3.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3.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3.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3.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3.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3.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3.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3.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3.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3.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3.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3.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3.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3.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3.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3.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3.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3.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3.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3.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3.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3.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3.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3.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3.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3.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3.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3.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3.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3.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3.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3.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3.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3.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3.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3.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3.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3.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3.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3.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3.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3.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3.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3.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3.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3.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3.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3.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3.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3.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3.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3.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3.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3.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3.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3.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3.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3.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3.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3.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3.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3.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3.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3.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3.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3.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3.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3.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3.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3.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3.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3.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3.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3.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3.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3.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3.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3.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3.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3.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3.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3.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3.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3.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3.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3.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3.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3.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12">
    <mergeCell ref="K5:V5"/>
    <mergeCell ref="Q6:V6"/>
    <mergeCell ref="F1:J1"/>
    <mergeCell ref="A2:B2"/>
    <mergeCell ref="A3:B3"/>
    <mergeCell ref="A4:B4"/>
    <mergeCell ref="F5:J5"/>
    <mergeCell ref="A6:A8"/>
    <mergeCell ref="B6:B8"/>
    <mergeCell ref="C6:C8"/>
    <mergeCell ref="D6:D8"/>
    <mergeCell ref="A1:B1"/>
  </mergeCells>
  <pageMargins left="0.16" right="0.16" top="0.31" bottom="0.28000000000000003" header="0" footer="0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Z996"/>
  <sheetViews>
    <sheetView workbookViewId="0"/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9.44140625" customWidth="1"/>
    <col min="5" max="5" width="11.21875" customWidth="1"/>
    <col min="6" max="6" width="9.21875" customWidth="1"/>
    <col min="7" max="7" width="5.77734375" customWidth="1"/>
    <col min="8" max="8" width="10.109375" customWidth="1"/>
    <col min="9" max="9" width="6" customWidth="1"/>
    <col min="10" max="10" width="4.77734375" customWidth="1"/>
    <col min="11" max="11" width="8" customWidth="1"/>
    <col min="12" max="26" width="7.77734375" customWidth="1"/>
  </cols>
  <sheetData>
    <row r="1" spans="1:26" ht="10.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0.5" customHeight="1">
      <c r="A2" s="221" t="s">
        <v>0</v>
      </c>
      <c r="B2" s="196"/>
      <c r="C2" s="88"/>
      <c r="D2" s="88"/>
      <c r="E2" s="118" t="s">
        <v>1</v>
      </c>
      <c r="F2" s="222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0.5" customHeight="1">
      <c r="A3" s="221" t="s">
        <v>3</v>
      </c>
      <c r="B3" s="196"/>
      <c r="C3" s="88"/>
      <c r="D3" s="88"/>
      <c r="E3" s="12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0.5" customHeight="1">
      <c r="A4" s="221" t="s">
        <v>306</v>
      </c>
      <c r="B4" s="196"/>
      <c r="C4" s="88"/>
      <c r="D4" s="88"/>
      <c r="E4" s="12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0.5" customHeight="1">
      <c r="A5" s="221" t="s">
        <v>316</v>
      </c>
      <c r="B5" s="196"/>
      <c r="C5" s="88"/>
      <c r="D5" s="88"/>
      <c r="E5" s="12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0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0.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309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0.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0.5" customHeight="1">
      <c r="A9" s="200"/>
      <c r="B9" s="200"/>
      <c r="C9" s="200"/>
      <c r="D9" s="200"/>
      <c r="E9" s="199"/>
      <c r="F9" s="99">
        <v>2.5</v>
      </c>
      <c r="G9" s="99">
        <v>1</v>
      </c>
      <c r="H9" s="99">
        <v>1.5</v>
      </c>
      <c r="I9" s="99">
        <v>0</v>
      </c>
      <c r="J9" s="99">
        <v>0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07" t="s">
        <v>134</v>
      </c>
      <c r="C10" s="107">
        <v>24110340</v>
      </c>
      <c r="D10" s="23" t="s">
        <v>335</v>
      </c>
      <c r="E10" s="155">
        <v>5</v>
      </c>
      <c r="F10" s="73">
        <v>2.5</v>
      </c>
      <c r="G10" s="73">
        <v>1</v>
      </c>
      <c r="H10" s="73">
        <v>1.5</v>
      </c>
      <c r="I10" s="99">
        <v>0</v>
      </c>
      <c r="J10" s="99">
        <v>0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07" t="s">
        <v>136</v>
      </c>
      <c r="C11" s="107">
        <v>24110341</v>
      </c>
      <c r="D11" s="23" t="s">
        <v>335</v>
      </c>
      <c r="E11" s="191">
        <v>5</v>
      </c>
      <c r="F11" s="73">
        <v>2.5</v>
      </c>
      <c r="G11" s="73">
        <v>1</v>
      </c>
      <c r="H11" s="73">
        <v>1.5</v>
      </c>
      <c r="I11" s="99">
        <v>0</v>
      </c>
      <c r="J11" s="99">
        <v>0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07" t="s">
        <v>137</v>
      </c>
      <c r="C12" s="107">
        <v>24110342</v>
      </c>
      <c r="D12" s="23" t="s">
        <v>335</v>
      </c>
      <c r="E12" s="155">
        <v>5</v>
      </c>
      <c r="F12" s="73">
        <v>2</v>
      </c>
      <c r="G12" s="73">
        <v>1</v>
      </c>
      <c r="H12" s="73">
        <v>1</v>
      </c>
      <c r="I12" s="99">
        <v>0</v>
      </c>
      <c r="J12" s="99">
        <v>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07" t="s">
        <v>138</v>
      </c>
      <c r="C13" s="107">
        <v>24110343</v>
      </c>
      <c r="D13" s="23" t="s">
        <v>335</v>
      </c>
      <c r="E13" s="191">
        <v>5</v>
      </c>
      <c r="F13" s="73">
        <v>2.5</v>
      </c>
      <c r="G13" s="73">
        <v>0.5</v>
      </c>
      <c r="H13" s="73">
        <v>1</v>
      </c>
      <c r="I13" s="99">
        <v>0</v>
      </c>
      <c r="J13" s="99">
        <v>0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07" t="s">
        <v>139</v>
      </c>
      <c r="C14" s="107">
        <v>24110344</v>
      </c>
      <c r="D14" s="23" t="s">
        <v>335</v>
      </c>
      <c r="E14" s="155">
        <v>5</v>
      </c>
      <c r="F14" s="73">
        <v>2.5</v>
      </c>
      <c r="G14" s="73">
        <v>1</v>
      </c>
      <c r="H14" s="73">
        <v>1.5</v>
      </c>
      <c r="I14" s="99">
        <v>0</v>
      </c>
      <c r="J14" s="99">
        <v>0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07" t="s">
        <v>140</v>
      </c>
      <c r="C15" s="107">
        <v>24110346</v>
      </c>
      <c r="D15" s="23" t="s">
        <v>335</v>
      </c>
      <c r="E15" s="191">
        <v>5</v>
      </c>
      <c r="F15" s="73">
        <v>2.5</v>
      </c>
      <c r="G15" s="73">
        <v>1</v>
      </c>
      <c r="H15" s="73">
        <v>1.5</v>
      </c>
      <c r="I15" s="99">
        <v>0</v>
      </c>
      <c r="J15" s="99">
        <v>0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07" t="s">
        <v>141</v>
      </c>
      <c r="C16" s="107">
        <v>24110347</v>
      </c>
      <c r="D16" s="23" t="s">
        <v>335</v>
      </c>
      <c r="E16" s="155">
        <v>5</v>
      </c>
      <c r="F16" s="73">
        <v>2.5</v>
      </c>
      <c r="G16" s="73">
        <v>1</v>
      </c>
      <c r="H16" s="73">
        <v>1.5</v>
      </c>
      <c r="I16" s="99">
        <v>0</v>
      </c>
      <c r="J16" s="99">
        <v>0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07" t="s">
        <v>142</v>
      </c>
      <c r="C17" s="107">
        <v>24110348</v>
      </c>
      <c r="D17" s="23" t="s">
        <v>335</v>
      </c>
      <c r="E17" s="191">
        <v>5</v>
      </c>
      <c r="F17" s="73">
        <v>2.5</v>
      </c>
      <c r="G17" s="73">
        <v>1</v>
      </c>
      <c r="H17" s="73">
        <v>1.5</v>
      </c>
      <c r="I17" s="99">
        <v>0</v>
      </c>
      <c r="J17" s="99">
        <v>0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07" t="s">
        <v>143</v>
      </c>
      <c r="C18" s="107">
        <v>24110350</v>
      </c>
      <c r="D18" s="23" t="s">
        <v>335</v>
      </c>
      <c r="E18" s="155">
        <v>5</v>
      </c>
      <c r="F18" s="73">
        <v>2.5</v>
      </c>
      <c r="G18" s="73">
        <v>1</v>
      </c>
      <c r="H18" s="73">
        <v>1.5</v>
      </c>
      <c r="I18" s="99">
        <v>0</v>
      </c>
      <c r="J18" s="99">
        <v>0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07" t="s">
        <v>144</v>
      </c>
      <c r="C19" s="107">
        <v>24110351</v>
      </c>
      <c r="D19" s="23" t="s">
        <v>335</v>
      </c>
      <c r="E19" s="191">
        <v>5</v>
      </c>
      <c r="F19" s="73">
        <v>1</v>
      </c>
      <c r="G19" s="73">
        <v>0</v>
      </c>
      <c r="H19" s="73">
        <v>1</v>
      </c>
      <c r="I19" s="99">
        <v>0</v>
      </c>
      <c r="J19" s="99">
        <v>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07" t="s">
        <v>145</v>
      </c>
      <c r="C20" s="107">
        <v>24110352</v>
      </c>
      <c r="D20" s="23" t="s">
        <v>335</v>
      </c>
      <c r="E20" s="155">
        <v>5</v>
      </c>
      <c r="F20" s="73">
        <v>2.5</v>
      </c>
      <c r="G20" s="73">
        <v>1</v>
      </c>
      <c r="H20" s="73">
        <v>1.5</v>
      </c>
      <c r="I20" s="99">
        <v>0</v>
      </c>
      <c r="J20" s="99">
        <v>0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07" t="s">
        <v>146</v>
      </c>
      <c r="C21" s="107">
        <v>24110353</v>
      </c>
      <c r="D21" s="23" t="s">
        <v>335</v>
      </c>
      <c r="E21" s="191">
        <v>5</v>
      </c>
      <c r="F21" s="73">
        <v>2.5</v>
      </c>
      <c r="G21" s="73">
        <v>1</v>
      </c>
      <c r="H21" s="73">
        <v>1.5</v>
      </c>
      <c r="I21" s="99">
        <v>0</v>
      </c>
      <c r="J21" s="99">
        <v>0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07" t="s">
        <v>147</v>
      </c>
      <c r="C22" s="107">
        <v>24110354</v>
      </c>
      <c r="D22" s="23" t="s">
        <v>335</v>
      </c>
      <c r="E22" s="155">
        <v>5</v>
      </c>
      <c r="F22" s="73">
        <v>1.5</v>
      </c>
      <c r="G22" s="73">
        <v>1</v>
      </c>
      <c r="H22" s="73">
        <v>1.5</v>
      </c>
      <c r="I22" s="99">
        <v>0</v>
      </c>
      <c r="J22" s="99">
        <v>0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07" t="s">
        <v>148</v>
      </c>
      <c r="C23" s="107">
        <v>24110356</v>
      </c>
      <c r="D23" s="23" t="s">
        <v>335</v>
      </c>
      <c r="E23" s="191">
        <v>5</v>
      </c>
      <c r="F23" s="73">
        <v>2.5</v>
      </c>
      <c r="G23" s="73">
        <v>1</v>
      </c>
      <c r="H23" s="73">
        <v>1.5</v>
      </c>
      <c r="I23" s="99">
        <v>0</v>
      </c>
      <c r="J23" s="99">
        <v>0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07" t="s">
        <v>149</v>
      </c>
      <c r="C24" s="107">
        <v>24110357</v>
      </c>
      <c r="D24" s="23" t="s">
        <v>335</v>
      </c>
      <c r="E24" s="155">
        <v>5</v>
      </c>
      <c r="F24" s="73">
        <v>2.5</v>
      </c>
      <c r="G24" s="73">
        <v>1</v>
      </c>
      <c r="H24" s="73">
        <v>1.5</v>
      </c>
      <c r="I24" s="99">
        <v>0</v>
      </c>
      <c r="J24" s="99">
        <v>0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07" t="s">
        <v>150</v>
      </c>
      <c r="C25" s="107">
        <v>24110358</v>
      </c>
      <c r="D25" s="23" t="s">
        <v>335</v>
      </c>
      <c r="E25" s="191">
        <v>4</v>
      </c>
      <c r="F25" s="73">
        <v>2.5</v>
      </c>
      <c r="G25" s="73">
        <v>1</v>
      </c>
      <c r="H25" s="73">
        <v>1.5</v>
      </c>
      <c r="I25" s="99">
        <v>0</v>
      </c>
      <c r="J25" s="99">
        <v>0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07" t="s">
        <v>151</v>
      </c>
      <c r="C26" s="107">
        <v>24110359</v>
      </c>
      <c r="D26" s="23" t="s">
        <v>335</v>
      </c>
      <c r="E26" s="155">
        <v>5</v>
      </c>
      <c r="F26" s="73">
        <v>2.5</v>
      </c>
      <c r="G26" s="73">
        <v>1</v>
      </c>
      <c r="H26" s="73">
        <v>1.5</v>
      </c>
      <c r="I26" s="99">
        <v>0</v>
      </c>
      <c r="J26" s="99">
        <v>0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07" t="s">
        <v>152</v>
      </c>
      <c r="C27" s="107">
        <v>24110360</v>
      </c>
      <c r="D27" s="23" t="s">
        <v>335</v>
      </c>
      <c r="E27" s="191">
        <v>5</v>
      </c>
      <c r="F27" s="73">
        <v>2</v>
      </c>
      <c r="G27" s="73">
        <v>1</v>
      </c>
      <c r="H27" s="73">
        <v>1</v>
      </c>
      <c r="I27" s="99">
        <v>0</v>
      </c>
      <c r="J27" s="99">
        <v>0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07" t="s">
        <v>153</v>
      </c>
      <c r="C28" s="107">
        <v>24110361</v>
      </c>
      <c r="D28" s="23" t="s">
        <v>335</v>
      </c>
      <c r="E28" s="155">
        <v>5</v>
      </c>
      <c r="F28" s="73">
        <v>1.5</v>
      </c>
      <c r="G28" s="73">
        <v>1</v>
      </c>
      <c r="H28" s="73">
        <v>1.5</v>
      </c>
      <c r="I28" s="99">
        <v>0</v>
      </c>
      <c r="J28" s="99">
        <v>0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07" t="s">
        <v>154</v>
      </c>
      <c r="C29" s="107">
        <v>24110362</v>
      </c>
      <c r="D29" s="23" t="s">
        <v>335</v>
      </c>
      <c r="E29" s="191">
        <v>5</v>
      </c>
      <c r="F29" s="73">
        <v>2</v>
      </c>
      <c r="G29" s="73">
        <v>1</v>
      </c>
      <c r="H29" s="73">
        <v>1</v>
      </c>
      <c r="I29" s="99">
        <v>0</v>
      </c>
      <c r="J29" s="99">
        <v>0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07" t="s">
        <v>155</v>
      </c>
      <c r="C30" s="107">
        <v>24110363</v>
      </c>
      <c r="D30" s="23" t="s">
        <v>335</v>
      </c>
      <c r="E30" s="155">
        <v>5</v>
      </c>
      <c r="F30" s="73">
        <v>2.5</v>
      </c>
      <c r="G30" s="73">
        <v>1</v>
      </c>
      <c r="H30" s="73">
        <v>1.5</v>
      </c>
      <c r="I30" s="99">
        <v>0</v>
      </c>
      <c r="J30" s="99">
        <v>0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07" t="s">
        <v>156</v>
      </c>
      <c r="C31" s="107">
        <v>24110364</v>
      </c>
      <c r="D31" s="23" t="s">
        <v>335</v>
      </c>
      <c r="E31" s="191">
        <v>5</v>
      </c>
      <c r="F31" s="73">
        <v>2.5</v>
      </c>
      <c r="G31" s="73">
        <v>1</v>
      </c>
      <c r="H31" s="73">
        <v>1.5</v>
      </c>
      <c r="I31" s="99">
        <v>0</v>
      </c>
      <c r="J31" s="99">
        <v>0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07" t="s">
        <v>157</v>
      </c>
      <c r="C32" s="107">
        <v>24110365</v>
      </c>
      <c r="D32" s="23" t="s">
        <v>335</v>
      </c>
      <c r="E32" s="155">
        <v>5</v>
      </c>
      <c r="F32" s="73">
        <v>2.5</v>
      </c>
      <c r="G32" s="73">
        <v>1</v>
      </c>
      <c r="H32" s="73">
        <v>1.5</v>
      </c>
      <c r="I32" s="99">
        <v>0</v>
      </c>
      <c r="J32" s="99">
        <v>0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07" t="s">
        <v>158</v>
      </c>
      <c r="C33" s="107">
        <v>24110366</v>
      </c>
      <c r="D33" s="23" t="s">
        <v>335</v>
      </c>
      <c r="E33" s="191">
        <v>5</v>
      </c>
      <c r="F33" s="73">
        <v>1.5</v>
      </c>
      <c r="G33" s="73">
        <v>1</v>
      </c>
      <c r="H33" s="73">
        <v>1.5</v>
      </c>
      <c r="I33" s="99">
        <v>0</v>
      </c>
      <c r="J33" s="99">
        <v>0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07" t="s">
        <v>159</v>
      </c>
      <c r="C34" s="107">
        <v>24110367</v>
      </c>
      <c r="D34" s="23" t="s">
        <v>335</v>
      </c>
      <c r="E34" s="155">
        <v>5</v>
      </c>
      <c r="F34" s="73">
        <v>2.5</v>
      </c>
      <c r="G34" s="73">
        <v>1</v>
      </c>
      <c r="H34" s="73">
        <v>1.5</v>
      </c>
      <c r="I34" s="99">
        <v>0</v>
      </c>
      <c r="J34" s="99">
        <v>0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07" t="s">
        <v>160</v>
      </c>
      <c r="C35" s="107">
        <v>24110368</v>
      </c>
      <c r="D35" s="23" t="s">
        <v>335</v>
      </c>
      <c r="E35" s="191">
        <v>5</v>
      </c>
      <c r="F35" s="73">
        <v>2.5</v>
      </c>
      <c r="G35" s="73">
        <v>1</v>
      </c>
      <c r="H35" s="73">
        <v>1.5</v>
      </c>
      <c r="I35" s="99">
        <v>0</v>
      </c>
      <c r="J35" s="99"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07" t="s">
        <v>161</v>
      </c>
      <c r="C36" s="107">
        <v>24110369</v>
      </c>
      <c r="D36" s="23" t="s">
        <v>335</v>
      </c>
      <c r="E36" s="155">
        <v>5</v>
      </c>
      <c r="F36" s="73">
        <v>2</v>
      </c>
      <c r="G36" s="73">
        <v>1</v>
      </c>
      <c r="H36" s="73">
        <v>1</v>
      </c>
      <c r="I36" s="99">
        <v>0</v>
      </c>
      <c r="J36" s="99">
        <v>0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07" t="s">
        <v>162</v>
      </c>
      <c r="C37" s="107">
        <v>24110370</v>
      </c>
      <c r="D37" s="23" t="s">
        <v>335</v>
      </c>
      <c r="E37" s="191">
        <v>5</v>
      </c>
      <c r="F37" s="73">
        <v>2.5</v>
      </c>
      <c r="G37" s="73">
        <v>1</v>
      </c>
      <c r="H37" s="73">
        <v>1.5</v>
      </c>
      <c r="I37" s="99">
        <v>0</v>
      </c>
      <c r="J37" s="99">
        <v>0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07" t="s">
        <v>163</v>
      </c>
      <c r="C38" s="107">
        <v>24110371</v>
      </c>
      <c r="D38" s="23" t="s">
        <v>335</v>
      </c>
      <c r="E38" s="155">
        <v>5</v>
      </c>
      <c r="F38" s="73">
        <v>2.5</v>
      </c>
      <c r="G38" s="73">
        <v>1</v>
      </c>
      <c r="H38" s="73">
        <v>1.5</v>
      </c>
      <c r="I38" s="99">
        <v>0</v>
      </c>
      <c r="J38" s="99">
        <v>0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07" t="s">
        <v>164</v>
      </c>
      <c r="C39" s="107">
        <v>24110372</v>
      </c>
      <c r="D39" s="23" t="s">
        <v>335</v>
      </c>
      <c r="E39" s="192">
        <v>5</v>
      </c>
      <c r="F39" s="73">
        <v>2.5</v>
      </c>
      <c r="G39" s="73">
        <v>1</v>
      </c>
      <c r="H39" s="73">
        <v>1.5</v>
      </c>
      <c r="I39" s="99">
        <v>0</v>
      </c>
      <c r="J39" s="99">
        <v>0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07" t="s">
        <v>165</v>
      </c>
      <c r="C40" s="107">
        <v>24110373</v>
      </c>
      <c r="D40" s="23" t="s">
        <v>335</v>
      </c>
      <c r="E40" s="192">
        <v>5</v>
      </c>
      <c r="F40" s="73">
        <v>2.5</v>
      </c>
      <c r="G40" s="73">
        <v>1</v>
      </c>
      <c r="H40" s="73">
        <v>1.5</v>
      </c>
      <c r="I40" s="99">
        <v>0</v>
      </c>
      <c r="J40" s="99">
        <v>0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07" t="s">
        <v>166</v>
      </c>
      <c r="C41" s="107">
        <v>24110374</v>
      </c>
      <c r="D41" s="23" t="s">
        <v>335</v>
      </c>
      <c r="E41" s="192">
        <v>5</v>
      </c>
      <c r="F41" s="73">
        <v>2.5</v>
      </c>
      <c r="G41" s="73">
        <v>1</v>
      </c>
      <c r="H41" s="73">
        <v>1.5</v>
      </c>
      <c r="I41" s="99">
        <v>0</v>
      </c>
      <c r="J41" s="99">
        <v>0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07" t="s">
        <v>167</v>
      </c>
      <c r="C42" s="107">
        <v>24110375</v>
      </c>
      <c r="D42" s="23" t="s">
        <v>335</v>
      </c>
      <c r="E42" s="191">
        <v>5</v>
      </c>
      <c r="F42" s="73">
        <v>2.5</v>
      </c>
      <c r="G42" s="73">
        <v>0.5</v>
      </c>
      <c r="H42" s="73">
        <v>1</v>
      </c>
      <c r="I42" s="99">
        <v>0</v>
      </c>
      <c r="J42" s="99">
        <v>0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07" t="s">
        <v>168</v>
      </c>
      <c r="C43" s="107">
        <v>24110376</v>
      </c>
      <c r="D43" s="23" t="s">
        <v>335</v>
      </c>
      <c r="E43" s="155">
        <v>5</v>
      </c>
      <c r="F43" s="73">
        <v>2.5</v>
      </c>
      <c r="G43" s="73">
        <v>1</v>
      </c>
      <c r="H43" s="73">
        <v>1.5</v>
      </c>
      <c r="I43" s="99">
        <v>0</v>
      </c>
      <c r="J43" s="99">
        <v>0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07" t="s">
        <v>169</v>
      </c>
      <c r="C44" s="107">
        <v>24110377</v>
      </c>
      <c r="D44" s="23" t="s">
        <v>335</v>
      </c>
      <c r="E44" s="191">
        <v>5</v>
      </c>
      <c r="F44" s="73">
        <v>1.5</v>
      </c>
      <c r="G44" s="73">
        <v>1</v>
      </c>
      <c r="H44" s="73">
        <v>1.5</v>
      </c>
      <c r="I44" s="99">
        <v>0</v>
      </c>
      <c r="J44" s="99">
        <v>0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07" t="s">
        <v>170</v>
      </c>
      <c r="C45" s="107">
        <v>24110379</v>
      </c>
      <c r="D45" s="23" t="s">
        <v>335</v>
      </c>
      <c r="E45" s="155">
        <v>5</v>
      </c>
      <c r="F45" s="73">
        <v>2.5</v>
      </c>
      <c r="G45" s="73">
        <v>1</v>
      </c>
      <c r="H45" s="73">
        <v>1.5</v>
      </c>
      <c r="I45" s="99">
        <v>0</v>
      </c>
      <c r="J45" s="99">
        <v>0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07" t="s">
        <v>171</v>
      </c>
      <c r="C46" s="107">
        <v>24110380</v>
      </c>
      <c r="D46" s="23" t="s">
        <v>335</v>
      </c>
      <c r="E46" s="191">
        <v>5</v>
      </c>
      <c r="F46" s="73">
        <v>2.5</v>
      </c>
      <c r="G46" s="73">
        <v>1</v>
      </c>
      <c r="H46" s="73">
        <v>1.5</v>
      </c>
      <c r="I46" s="99">
        <v>0</v>
      </c>
      <c r="J46" s="99">
        <v>0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07" t="s">
        <v>172</v>
      </c>
      <c r="C47" s="107">
        <v>24110381</v>
      </c>
      <c r="D47" s="23" t="s">
        <v>335</v>
      </c>
      <c r="E47" s="155">
        <v>5</v>
      </c>
      <c r="F47" s="73">
        <v>2.5</v>
      </c>
      <c r="G47" s="73">
        <v>1</v>
      </c>
      <c r="H47" s="73">
        <v>1.5</v>
      </c>
      <c r="I47" s="99">
        <v>0</v>
      </c>
      <c r="J47" s="99">
        <v>0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07" t="s">
        <v>173</v>
      </c>
      <c r="C48" s="107">
        <v>24110382</v>
      </c>
      <c r="D48" s="23" t="s">
        <v>335</v>
      </c>
      <c r="E48" s="191">
        <v>5</v>
      </c>
      <c r="F48" s="73">
        <v>2.5</v>
      </c>
      <c r="G48" s="73">
        <v>1</v>
      </c>
      <c r="H48" s="73">
        <v>1.5</v>
      </c>
      <c r="I48" s="99">
        <v>0</v>
      </c>
      <c r="J48" s="99"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07" t="s">
        <v>174</v>
      </c>
      <c r="C49" s="107">
        <v>24110383</v>
      </c>
      <c r="D49" s="23" t="s">
        <v>335</v>
      </c>
      <c r="E49" s="155">
        <v>5</v>
      </c>
      <c r="F49" s="73">
        <v>2.5</v>
      </c>
      <c r="G49" s="73">
        <v>0</v>
      </c>
      <c r="H49" s="73">
        <v>1.5</v>
      </c>
      <c r="I49" s="99">
        <v>0</v>
      </c>
      <c r="J49" s="99"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07" t="s">
        <v>175</v>
      </c>
      <c r="C50" s="107">
        <v>24110384</v>
      </c>
      <c r="D50" s="23" t="s">
        <v>335</v>
      </c>
      <c r="E50" s="191">
        <v>5</v>
      </c>
      <c r="F50" s="73">
        <v>2.5</v>
      </c>
      <c r="G50" s="73">
        <v>1</v>
      </c>
      <c r="H50" s="73">
        <v>1.5</v>
      </c>
      <c r="I50" s="99">
        <v>0</v>
      </c>
      <c r="J50" s="99"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07" t="s">
        <v>176</v>
      </c>
      <c r="C51" s="107">
        <v>24110385</v>
      </c>
      <c r="D51" s="23" t="s">
        <v>335</v>
      </c>
      <c r="E51" s="155">
        <v>5</v>
      </c>
      <c r="F51" s="73">
        <v>2.5</v>
      </c>
      <c r="G51" s="73">
        <v>1</v>
      </c>
      <c r="H51" s="73">
        <v>1.5</v>
      </c>
      <c r="I51" s="99">
        <v>0</v>
      </c>
      <c r="J51" s="99">
        <v>0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07" t="s">
        <v>177</v>
      </c>
      <c r="C52" s="107">
        <v>24110386</v>
      </c>
      <c r="D52" s="23" t="s">
        <v>335</v>
      </c>
      <c r="E52" s="191">
        <v>5</v>
      </c>
      <c r="F52" s="73">
        <v>2.5</v>
      </c>
      <c r="G52" s="73">
        <v>1</v>
      </c>
      <c r="H52" s="73">
        <v>1.5</v>
      </c>
      <c r="I52" s="99">
        <v>0</v>
      </c>
      <c r="J52" s="99"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07" t="s">
        <v>178</v>
      </c>
      <c r="C53" s="107">
        <v>24110387</v>
      </c>
      <c r="D53" s="23" t="s">
        <v>335</v>
      </c>
      <c r="E53" s="155">
        <v>5</v>
      </c>
      <c r="F53" s="73">
        <v>2</v>
      </c>
      <c r="G53" s="73">
        <v>0.5</v>
      </c>
      <c r="H53" s="73">
        <v>1.5</v>
      </c>
      <c r="I53" s="99">
        <v>0</v>
      </c>
      <c r="J53" s="99"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07" t="s">
        <v>179</v>
      </c>
      <c r="C54" s="107">
        <v>24110388</v>
      </c>
      <c r="D54" s="23" t="s">
        <v>335</v>
      </c>
      <c r="E54" s="191">
        <v>5</v>
      </c>
      <c r="F54" s="73">
        <v>2.5</v>
      </c>
      <c r="G54" s="73">
        <v>1</v>
      </c>
      <c r="H54" s="73">
        <v>1.5</v>
      </c>
      <c r="I54" s="99">
        <v>0</v>
      </c>
      <c r="J54" s="99"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07" t="s">
        <v>180</v>
      </c>
      <c r="C55" s="107">
        <v>24110389</v>
      </c>
      <c r="D55" s="23" t="s">
        <v>335</v>
      </c>
      <c r="E55" s="155">
        <v>4</v>
      </c>
      <c r="F55" s="73">
        <v>2.5</v>
      </c>
      <c r="G55" s="73">
        <v>1</v>
      </c>
      <c r="H55" s="73">
        <v>1.5</v>
      </c>
      <c r="I55" s="99">
        <v>0</v>
      </c>
      <c r="J55" s="99">
        <v>0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07" t="s">
        <v>181</v>
      </c>
      <c r="C56" s="107">
        <v>24110390</v>
      </c>
      <c r="D56" s="23" t="s">
        <v>335</v>
      </c>
      <c r="E56" s="191">
        <v>5</v>
      </c>
      <c r="F56" s="73">
        <v>2.5</v>
      </c>
      <c r="G56" s="73">
        <v>1</v>
      </c>
      <c r="H56" s="73">
        <v>1.5</v>
      </c>
      <c r="I56" s="99">
        <v>0</v>
      </c>
      <c r="J56" s="99"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07" t="s">
        <v>182</v>
      </c>
      <c r="C57" s="107">
        <v>24110391</v>
      </c>
      <c r="D57" s="23" t="s">
        <v>335</v>
      </c>
      <c r="E57" s="155">
        <v>5</v>
      </c>
      <c r="F57" s="73">
        <v>2</v>
      </c>
      <c r="G57" s="73">
        <v>0</v>
      </c>
      <c r="H57" s="73">
        <v>1</v>
      </c>
      <c r="I57" s="99">
        <v>0</v>
      </c>
      <c r="J57" s="99"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07" t="s">
        <v>183</v>
      </c>
      <c r="C58" s="107">
        <v>24110392</v>
      </c>
      <c r="D58" s="23" t="s">
        <v>335</v>
      </c>
      <c r="E58" s="191">
        <v>5</v>
      </c>
      <c r="F58" s="73">
        <v>2.5</v>
      </c>
      <c r="G58" s="73">
        <v>1</v>
      </c>
      <c r="H58" s="73">
        <v>1.5</v>
      </c>
      <c r="I58" s="99">
        <v>0</v>
      </c>
      <c r="J58" s="99"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07" t="s">
        <v>184</v>
      </c>
      <c r="C59" s="107">
        <v>24110393</v>
      </c>
      <c r="D59" s="23" t="s">
        <v>335</v>
      </c>
      <c r="E59" s="155">
        <v>5</v>
      </c>
      <c r="F59" s="73">
        <v>2.5</v>
      </c>
      <c r="G59" s="73">
        <v>1</v>
      </c>
      <c r="H59" s="73">
        <v>1.5</v>
      </c>
      <c r="I59" s="99">
        <v>0</v>
      </c>
      <c r="J59" s="99">
        <v>0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07" t="s">
        <v>185</v>
      </c>
      <c r="C60" s="107">
        <v>24110394</v>
      </c>
      <c r="D60" s="23" t="s">
        <v>335</v>
      </c>
      <c r="E60" s="191">
        <v>5</v>
      </c>
      <c r="F60" s="73">
        <v>2.5</v>
      </c>
      <c r="G60" s="73">
        <v>1</v>
      </c>
      <c r="H60" s="73">
        <v>1.5</v>
      </c>
      <c r="I60" s="99">
        <v>0</v>
      </c>
      <c r="J60" s="99">
        <v>0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07" t="s">
        <v>186</v>
      </c>
      <c r="C61" s="107">
        <v>24110395</v>
      </c>
      <c r="D61" s="23" t="s">
        <v>335</v>
      </c>
      <c r="E61" s="155">
        <v>5</v>
      </c>
      <c r="F61" s="73">
        <v>2.5</v>
      </c>
      <c r="G61" s="73">
        <v>0.5</v>
      </c>
      <c r="H61" s="73">
        <v>1</v>
      </c>
      <c r="I61" s="99">
        <v>0</v>
      </c>
      <c r="J61" s="99"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07" t="s">
        <v>187</v>
      </c>
      <c r="C62" s="107">
        <v>24110396</v>
      </c>
      <c r="D62" s="23" t="s">
        <v>335</v>
      </c>
      <c r="E62" s="191">
        <v>5</v>
      </c>
      <c r="F62" s="73">
        <v>2</v>
      </c>
      <c r="G62" s="73">
        <v>1</v>
      </c>
      <c r="H62" s="73">
        <v>1</v>
      </c>
      <c r="I62" s="99">
        <v>0</v>
      </c>
      <c r="J62" s="99"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07" t="s">
        <v>188</v>
      </c>
      <c r="C63" s="107">
        <v>24110397</v>
      </c>
      <c r="D63" s="23" t="s">
        <v>335</v>
      </c>
      <c r="E63" s="155">
        <v>5</v>
      </c>
      <c r="F63" s="73">
        <v>2.5</v>
      </c>
      <c r="G63" s="73">
        <v>1</v>
      </c>
      <c r="H63" s="73">
        <v>1.5</v>
      </c>
      <c r="I63" s="99">
        <v>0</v>
      </c>
      <c r="J63" s="99"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07" t="s">
        <v>189</v>
      </c>
      <c r="C64" s="107">
        <v>24110398</v>
      </c>
      <c r="D64" s="23" t="s">
        <v>335</v>
      </c>
      <c r="E64" s="191">
        <v>5</v>
      </c>
      <c r="F64" s="73">
        <v>2</v>
      </c>
      <c r="G64" s="73">
        <v>1</v>
      </c>
      <c r="H64" s="73">
        <v>1</v>
      </c>
      <c r="I64" s="99">
        <v>0</v>
      </c>
      <c r="J64" s="99">
        <v>0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07" t="s">
        <v>190</v>
      </c>
      <c r="C65" s="107">
        <v>24110399</v>
      </c>
      <c r="D65" s="23" t="s">
        <v>335</v>
      </c>
      <c r="E65" s="155">
        <v>5</v>
      </c>
      <c r="F65" s="73">
        <v>1</v>
      </c>
      <c r="G65" s="73">
        <v>0</v>
      </c>
      <c r="H65" s="73">
        <v>1</v>
      </c>
      <c r="I65" s="99">
        <v>0</v>
      </c>
      <c r="J65" s="99"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07" t="s">
        <v>191</v>
      </c>
      <c r="C66" s="107">
        <v>24110400</v>
      </c>
      <c r="D66" s="23" t="s">
        <v>335</v>
      </c>
      <c r="E66" s="192">
        <v>5</v>
      </c>
      <c r="F66" s="73">
        <v>2.5</v>
      </c>
      <c r="G66" s="73">
        <v>1</v>
      </c>
      <c r="H66" s="73">
        <v>1.5</v>
      </c>
      <c r="I66" s="99">
        <v>0</v>
      </c>
      <c r="J66" s="99"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07" t="s">
        <v>192</v>
      </c>
      <c r="C67" s="107">
        <v>24110401</v>
      </c>
      <c r="D67" s="23" t="s">
        <v>335</v>
      </c>
      <c r="E67" s="191">
        <v>5</v>
      </c>
      <c r="F67" s="73">
        <v>2.5</v>
      </c>
      <c r="G67" s="73">
        <v>1</v>
      </c>
      <c r="H67" s="73">
        <v>1.5</v>
      </c>
      <c r="I67" s="99">
        <v>0</v>
      </c>
      <c r="J67" s="99"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89" t="s">
        <v>193</v>
      </c>
      <c r="C68" s="107">
        <v>24110402</v>
      </c>
      <c r="D68" s="23" t="s">
        <v>335</v>
      </c>
      <c r="E68" s="155">
        <v>5</v>
      </c>
      <c r="F68" s="73">
        <v>1.5</v>
      </c>
      <c r="G68" s="73">
        <v>1</v>
      </c>
      <c r="H68" s="73">
        <v>1.5</v>
      </c>
      <c r="I68" s="99">
        <v>0</v>
      </c>
      <c r="J68" s="99">
        <v>0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07" t="s">
        <v>194</v>
      </c>
      <c r="C69" s="107">
        <v>24110403</v>
      </c>
      <c r="D69" s="23" t="s">
        <v>335</v>
      </c>
      <c r="E69" s="191">
        <v>5</v>
      </c>
      <c r="F69" s="73">
        <v>2.5</v>
      </c>
      <c r="G69" s="73">
        <v>1</v>
      </c>
      <c r="H69" s="73">
        <v>1.5</v>
      </c>
      <c r="I69" s="99">
        <v>0</v>
      </c>
      <c r="J69" s="99"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07" t="s">
        <v>195</v>
      </c>
      <c r="C70" s="107">
        <v>24110405</v>
      </c>
      <c r="D70" s="23" t="s">
        <v>335</v>
      </c>
      <c r="E70" s="155">
        <v>5</v>
      </c>
      <c r="F70" s="73">
        <v>2.5</v>
      </c>
      <c r="G70" s="73">
        <v>1</v>
      </c>
      <c r="H70" s="73">
        <v>1.5</v>
      </c>
      <c r="I70" s="99">
        <v>0</v>
      </c>
      <c r="J70" s="99"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07" t="s">
        <v>196</v>
      </c>
      <c r="C71" s="107">
        <v>24110406</v>
      </c>
      <c r="D71" s="23" t="s">
        <v>335</v>
      </c>
      <c r="E71" s="191">
        <v>5</v>
      </c>
      <c r="F71" s="73">
        <v>1.5</v>
      </c>
      <c r="G71" s="73">
        <v>1</v>
      </c>
      <c r="H71" s="73">
        <v>1.5</v>
      </c>
      <c r="I71" s="99">
        <v>0</v>
      </c>
      <c r="J71" s="99"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07" t="s">
        <v>197</v>
      </c>
      <c r="C72" s="107">
        <v>24110407</v>
      </c>
      <c r="D72" s="23" t="s">
        <v>335</v>
      </c>
      <c r="E72" s="155">
        <v>5</v>
      </c>
      <c r="F72" s="73">
        <v>2.5</v>
      </c>
      <c r="G72" s="73">
        <v>1</v>
      </c>
      <c r="H72" s="73">
        <v>1.5</v>
      </c>
      <c r="I72" s="99">
        <v>0</v>
      </c>
      <c r="J72" s="99">
        <v>0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07" t="s">
        <v>198</v>
      </c>
      <c r="C73" s="107">
        <v>24110408</v>
      </c>
      <c r="D73" s="23" t="s">
        <v>335</v>
      </c>
      <c r="E73" s="191">
        <v>5</v>
      </c>
      <c r="F73" s="73">
        <v>2.5</v>
      </c>
      <c r="G73" s="73">
        <v>1</v>
      </c>
      <c r="H73" s="73">
        <v>1.5</v>
      </c>
      <c r="I73" s="99">
        <v>0</v>
      </c>
      <c r="J73" s="99"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07" t="s">
        <v>199</v>
      </c>
      <c r="C74" s="107">
        <v>24110409</v>
      </c>
      <c r="D74" s="23" t="s">
        <v>335</v>
      </c>
      <c r="E74" s="155">
        <v>5</v>
      </c>
      <c r="F74" s="73">
        <v>2.5</v>
      </c>
      <c r="G74" s="73">
        <v>1</v>
      </c>
      <c r="H74" s="73">
        <v>1.5</v>
      </c>
      <c r="I74" s="99">
        <v>0</v>
      </c>
      <c r="J74" s="99"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07" t="s">
        <v>200</v>
      </c>
      <c r="C75" s="107">
        <v>24110411</v>
      </c>
      <c r="D75" s="23" t="s">
        <v>335</v>
      </c>
      <c r="E75" s="191">
        <v>5</v>
      </c>
      <c r="F75" s="73">
        <v>2.5</v>
      </c>
      <c r="G75" s="73">
        <v>1</v>
      </c>
      <c r="H75" s="73">
        <v>1.5</v>
      </c>
      <c r="I75" s="99">
        <v>0</v>
      </c>
      <c r="J75" s="99"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07" t="s">
        <v>201</v>
      </c>
      <c r="C76" s="107">
        <v>24110412</v>
      </c>
      <c r="D76" s="23" t="s">
        <v>335</v>
      </c>
      <c r="E76" s="155">
        <v>5</v>
      </c>
      <c r="F76" s="73">
        <v>2.5</v>
      </c>
      <c r="G76" s="73">
        <v>1</v>
      </c>
      <c r="H76" s="73">
        <v>1.5</v>
      </c>
      <c r="I76" s="99">
        <v>0</v>
      </c>
      <c r="J76" s="99">
        <v>0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07" t="s">
        <v>202</v>
      </c>
      <c r="C77" s="107">
        <v>24110413</v>
      </c>
      <c r="D77" s="23" t="s">
        <v>335</v>
      </c>
      <c r="E77" s="191">
        <v>5</v>
      </c>
      <c r="F77" s="73">
        <v>2.5</v>
      </c>
      <c r="G77" s="73">
        <v>1</v>
      </c>
      <c r="H77" s="73">
        <v>1.5</v>
      </c>
      <c r="I77" s="99">
        <v>0</v>
      </c>
      <c r="J77" s="99">
        <v>0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07" t="s">
        <v>203</v>
      </c>
      <c r="C78" s="107">
        <v>24110414</v>
      </c>
      <c r="D78" s="23" t="s">
        <v>335</v>
      </c>
      <c r="E78" s="155">
        <v>5</v>
      </c>
      <c r="F78" s="73">
        <v>2.5</v>
      </c>
      <c r="G78" s="73">
        <v>1</v>
      </c>
      <c r="H78" s="73">
        <v>1.5</v>
      </c>
      <c r="I78" s="99">
        <v>0</v>
      </c>
      <c r="J78" s="99">
        <v>0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07" t="s">
        <v>204</v>
      </c>
      <c r="C79" s="107">
        <v>24110415</v>
      </c>
      <c r="D79" s="23" t="s">
        <v>335</v>
      </c>
      <c r="E79" s="191">
        <v>5</v>
      </c>
      <c r="F79" s="73">
        <v>2.5</v>
      </c>
      <c r="G79" s="73">
        <v>1</v>
      </c>
      <c r="H79" s="73">
        <v>1.5</v>
      </c>
      <c r="I79" s="99">
        <v>0</v>
      </c>
      <c r="J79" s="99">
        <v>0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07" t="s">
        <v>205</v>
      </c>
      <c r="C80" s="107">
        <v>24110416</v>
      </c>
      <c r="D80" s="23" t="s">
        <v>335</v>
      </c>
      <c r="E80" s="155">
        <v>5</v>
      </c>
      <c r="F80" s="73">
        <v>2</v>
      </c>
      <c r="G80" s="73">
        <v>1</v>
      </c>
      <c r="H80" s="73">
        <v>1</v>
      </c>
      <c r="I80" s="99">
        <v>0</v>
      </c>
      <c r="J80" s="99">
        <v>0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107" t="s">
        <v>206</v>
      </c>
      <c r="C81" s="107">
        <v>24110417</v>
      </c>
      <c r="D81" s="23" t="s">
        <v>335</v>
      </c>
      <c r="E81" s="191">
        <v>5</v>
      </c>
      <c r="F81" s="73">
        <v>2.5</v>
      </c>
      <c r="G81" s="73">
        <v>1</v>
      </c>
      <c r="H81" s="73">
        <v>1.5</v>
      </c>
      <c r="I81" s="99">
        <v>0</v>
      </c>
      <c r="J81" s="99">
        <v>0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107" t="s">
        <v>207</v>
      </c>
      <c r="C82" s="107">
        <v>24110982</v>
      </c>
      <c r="D82" s="23" t="s">
        <v>335</v>
      </c>
      <c r="E82" s="155">
        <v>5</v>
      </c>
      <c r="F82" s="73">
        <v>2.5</v>
      </c>
      <c r="G82" s="73">
        <v>1</v>
      </c>
      <c r="H82" s="73">
        <v>1.5</v>
      </c>
      <c r="I82" s="99">
        <v>0</v>
      </c>
      <c r="J82" s="99">
        <v>0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107" t="s">
        <v>208</v>
      </c>
      <c r="C83" s="190">
        <v>24110808</v>
      </c>
      <c r="D83" s="23" t="s">
        <v>335</v>
      </c>
      <c r="E83" s="191">
        <v>5</v>
      </c>
      <c r="F83" s="73">
        <v>2.5</v>
      </c>
      <c r="G83" s="73">
        <v>1</v>
      </c>
      <c r="H83" s="73">
        <v>1.5</v>
      </c>
      <c r="I83" s="99">
        <v>0</v>
      </c>
      <c r="J83" s="99">
        <v>0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107" t="s">
        <v>209</v>
      </c>
      <c r="C84" s="107">
        <v>24111196</v>
      </c>
      <c r="D84" s="23" t="s">
        <v>335</v>
      </c>
      <c r="E84" s="155">
        <v>5</v>
      </c>
      <c r="F84" s="73">
        <v>2.5</v>
      </c>
      <c r="G84" s="73">
        <v>1</v>
      </c>
      <c r="H84" s="73">
        <v>1.5</v>
      </c>
      <c r="I84" s="99">
        <v>0</v>
      </c>
      <c r="J84" s="99">
        <v>0</v>
      </c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107" t="s">
        <v>210</v>
      </c>
      <c r="C85" s="107">
        <v>24110575</v>
      </c>
      <c r="D85" s="23" t="s">
        <v>335</v>
      </c>
      <c r="E85" s="191">
        <v>5</v>
      </c>
      <c r="F85" s="73">
        <v>2.5</v>
      </c>
      <c r="G85" s="73">
        <v>0.5</v>
      </c>
      <c r="H85" s="73">
        <v>1</v>
      </c>
      <c r="I85" s="99">
        <v>0</v>
      </c>
      <c r="J85" s="99">
        <v>0</v>
      </c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107" t="s">
        <v>211</v>
      </c>
      <c r="C86" s="107">
        <v>24110259</v>
      </c>
      <c r="D86" s="23" t="s">
        <v>335</v>
      </c>
      <c r="E86" s="155">
        <v>5</v>
      </c>
      <c r="F86" s="73">
        <v>2.5</v>
      </c>
      <c r="G86" s="73">
        <v>1</v>
      </c>
      <c r="H86" s="73">
        <v>1.5</v>
      </c>
      <c r="I86" s="99">
        <v>0</v>
      </c>
      <c r="J86" s="99">
        <v>0</v>
      </c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107" t="s">
        <v>212</v>
      </c>
      <c r="C87" s="107">
        <v>24110618</v>
      </c>
      <c r="D87" s="23" t="s">
        <v>335</v>
      </c>
      <c r="E87" s="159">
        <v>5</v>
      </c>
      <c r="F87" s="73">
        <v>2.5</v>
      </c>
      <c r="G87" s="73">
        <v>1</v>
      </c>
      <c r="H87" s="73">
        <v>1.5</v>
      </c>
      <c r="I87" s="99">
        <v>0</v>
      </c>
      <c r="J87" s="99">
        <v>0</v>
      </c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107" t="s">
        <v>213</v>
      </c>
      <c r="C88" s="107">
        <v>25120038</v>
      </c>
      <c r="D88" s="23" t="s">
        <v>335</v>
      </c>
      <c r="E88" s="159">
        <v>5</v>
      </c>
      <c r="F88" s="73">
        <v>2.5</v>
      </c>
      <c r="G88" s="73">
        <v>1</v>
      </c>
      <c r="H88" s="73">
        <v>1.5</v>
      </c>
      <c r="I88" s="99">
        <v>0</v>
      </c>
      <c r="J88" s="99">
        <v>0</v>
      </c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107" t="s">
        <v>214</v>
      </c>
      <c r="C89" s="107">
        <v>25120039</v>
      </c>
      <c r="D89" s="23" t="s">
        <v>335</v>
      </c>
      <c r="E89" s="159">
        <v>5</v>
      </c>
      <c r="F89" s="73">
        <v>2.5</v>
      </c>
      <c r="G89" s="73">
        <v>1</v>
      </c>
      <c r="H89" s="73">
        <v>1.5</v>
      </c>
      <c r="I89" s="99">
        <v>0</v>
      </c>
      <c r="J89" s="99">
        <v>0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107" t="s">
        <v>215</v>
      </c>
      <c r="C90" s="107">
        <v>25120040</v>
      </c>
      <c r="D90" s="23" t="s">
        <v>335</v>
      </c>
      <c r="E90" s="159">
        <v>5</v>
      </c>
      <c r="F90" s="73">
        <v>2.5</v>
      </c>
      <c r="G90" s="73">
        <v>1</v>
      </c>
      <c r="H90" s="73">
        <v>1.5</v>
      </c>
      <c r="I90" s="99">
        <v>0</v>
      </c>
      <c r="J90" s="99">
        <v>0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107" t="s">
        <v>216</v>
      </c>
      <c r="C91" s="107">
        <v>25120041</v>
      </c>
      <c r="D91" s="23" t="s">
        <v>335</v>
      </c>
      <c r="E91" s="191">
        <v>5</v>
      </c>
      <c r="F91" s="73">
        <v>2.5</v>
      </c>
      <c r="G91" s="73">
        <v>1</v>
      </c>
      <c r="H91" s="73">
        <v>1.5</v>
      </c>
      <c r="I91" s="99">
        <v>0</v>
      </c>
      <c r="J91" s="99">
        <v>0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107" t="s">
        <v>217</v>
      </c>
      <c r="C92" s="107">
        <v>25120042</v>
      </c>
      <c r="D92" s="23" t="s">
        <v>335</v>
      </c>
      <c r="E92" s="155">
        <v>5</v>
      </c>
      <c r="F92" s="73">
        <v>2.5</v>
      </c>
      <c r="G92" s="73">
        <v>1</v>
      </c>
      <c r="H92" s="73">
        <v>1.5</v>
      </c>
      <c r="I92" s="99">
        <v>0</v>
      </c>
      <c r="J92" s="99">
        <v>0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107" t="s">
        <v>218</v>
      </c>
      <c r="C93" s="107">
        <v>25120043</v>
      </c>
      <c r="D93" s="23" t="s">
        <v>335</v>
      </c>
      <c r="E93" s="191">
        <v>5</v>
      </c>
      <c r="F93" s="73">
        <v>2.5</v>
      </c>
      <c r="G93" s="73">
        <v>1</v>
      </c>
      <c r="H93" s="73">
        <v>1.5</v>
      </c>
      <c r="I93" s="99">
        <v>0</v>
      </c>
      <c r="J93" s="99">
        <v>0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107" t="s">
        <v>154</v>
      </c>
      <c r="C94" s="107">
        <v>25120044</v>
      </c>
      <c r="D94" s="23" t="s">
        <v>335</v>
      </c>
      <c r="E94" s="155">
        <v>5</v>
      </c>
      <c r="F94" s="73">
        <v>2.5</v>
      </c>
      <c r="G94" s="73">
        <v>1</v>
      </c>
      <c r="H94" s="73">
        <v>1.5</v>
      </c>
      <c r="I94" s="99">
        <v>0</v>
      </c>
      <c r="J94" s="99">
        <v>0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52" t="s">
        <v>336</v>
      </c>
      <c r="C95" s="76">
        <v>24120036</v>
      </c>
      <c r="D95" s="23" t="s">
        <v>335</v>
      </c>
      <c r="E95" s="155">
        <v>5</v>
      </c>
      <c r="F95" s="73">
        <v>2.5</v>
      </c>
      <c r="G95" s="73">
        <v>1</v>
      </c>
      <c r="H95" s="73">
        <v>1.5</v>
      </c>
      <c r="I95" s="99">
        <v>0</v>
      </c>
      <c r="J95" s="99">
        <v>0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4"/>
      <c r="B96" s="118" t="s">
        <v>113</v>
      </c>
      <c r="C96" s="160"/>
      <c r="D96" s="160"/>
      <c r="E96" s="161"/>
      <c r="F96" s="125">
        <f>COUNTIF(F10:F95,"&gt;=1.25")</f>
        <v>84</v>
      </c>
      <c r="G96" s="125">
        <f>COUNTIF(G10:G95,"&gt;=0.50")</f>
        <v>82</v>
      </c>
      <c r="H96" s="125">
        <f>COUNTIF(H10:H95,"&gt;=0.75")</f>
        <v>86</v>
      </c>
      <c r="I96" s="125">
        <f>COUNTIF(I10:I95,"&gt;=0.5")</f>
        <v>0</v>
      </c>
      <c r="J96" s="125">
        <f>COUNTIF(J10:J82,"&gt;=0.75")</f>
        <v>0</v>
      </c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4"/>
      <c r="B97" s="118" t="s">
        <v>114</v>
      </c>
      <c r="C97" s="160"/>
      <c r="D97" s="160"/>
      <c r="E97" s="161"/>
      <c r="F97" s="125">
        <f t="shared" ref="F97:H97" si="0">(F96/90)*100</f>
        <v>93.333333333333329</v>
      </c>
      <c r="G97" s="125">
        <f t="shared" si="0"/>
        <v>91.111111111111114</v>
      </c>
      <c r="H97" s="125">
        <f t="shared" si="0"/>
        <v>95.555555555555557</v>
      </c>
      <c r="I97" s="125">
        <f>(I96/86)*100</f>
        <v>0</v>
      </c>
      <c r="J97" s="125">
        <f>(J96/73)*100</f>
        <v>0</v>
      </c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4"/>
      <c r="B98" s="118" t="s">
        <v>115</v>
      </c>
      <c r="C98" s="160"/>
      <c r="D98" s="160"/>
      <c r="E98" s="161"/>
      <c r="F98" s="125">
        <v>3</v>
      </c>
      <c r="G98" s="125">
        <v>3</v>
      </c>
      <c r="H98" s="125">
        <v>3</v>
      </c>
      <c r="I98" s="125">
        <v>0</v>
      </c>
      <c r="J98" s="125">
        <v>0</v>
      </c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0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0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0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0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0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0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0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0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0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0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0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0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0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0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0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0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0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0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0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0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0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0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0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0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0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0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0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0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0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0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0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0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0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0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0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0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0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0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0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0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0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0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0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0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0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0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0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0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0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0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0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0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0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0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0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0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0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0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0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0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0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0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0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0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0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0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0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0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0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0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0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0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0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0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0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0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0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0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0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0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0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0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0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0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0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0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0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0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0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0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0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0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0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0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0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0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0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0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0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0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0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0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0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0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0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0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0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0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0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0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0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0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0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0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0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0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0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0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0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0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0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0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0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0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0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0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0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0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0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0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0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0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0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0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0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0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0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0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0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0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0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0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0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0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0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0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0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0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0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0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0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0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0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0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0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0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0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0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0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0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0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0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0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0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0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0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0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0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0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0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0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0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0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0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0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0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0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0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0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0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0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0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0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0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0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0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0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0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0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0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0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0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0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0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0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0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0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0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0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0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0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0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0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0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0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0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0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0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0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0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0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0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0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0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0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0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0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0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0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0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0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0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0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0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0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0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0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0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0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0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0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0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0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0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0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0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0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0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0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0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0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0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0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0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0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0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0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0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0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0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0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0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0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0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0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0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0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0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0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0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0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0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0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0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0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0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0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0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0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0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0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0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0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0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0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0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0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0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0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0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0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0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0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0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0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0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0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0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0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0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0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0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0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0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0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0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0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0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0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0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0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0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0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0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0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0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0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0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0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0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0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0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0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0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0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0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0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0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0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0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0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0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0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0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0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0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0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0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0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0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0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0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0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0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0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0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0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0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0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0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0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0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0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0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0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0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0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0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0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0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0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0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0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0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0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0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0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0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0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0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0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0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0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0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0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0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0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0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0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0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0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0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0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0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0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0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0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0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0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0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0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0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0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0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0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0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0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0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0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0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0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0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0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0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0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0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0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0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0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0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0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0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0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0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0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0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0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0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0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0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0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0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0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0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0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0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0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0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0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0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0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0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0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0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0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0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0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0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0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0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0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0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0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0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0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0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0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0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0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0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0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0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0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0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0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0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0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0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0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0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0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0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0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0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0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0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0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0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0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0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0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0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0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0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0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0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0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0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0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0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0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0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0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0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0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0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0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0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0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0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0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0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0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0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0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0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0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0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0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0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0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0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0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0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0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0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0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0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0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0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0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0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0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0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0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0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0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0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0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0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0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0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0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0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0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0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0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0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0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0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0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0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0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0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0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0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0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0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0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0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0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0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0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0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0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0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0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0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0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0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0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0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0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0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0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0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0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0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0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0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0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0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0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0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0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0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0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0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0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0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0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0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0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0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0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0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0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0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0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0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0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0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0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0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0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0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0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0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0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0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0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0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0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0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0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0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0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0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0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0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0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0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0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0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0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0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0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0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0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0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0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0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0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0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0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0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0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0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0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0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0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0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0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0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0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0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0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0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0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0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0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0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0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0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0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0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0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0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0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0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0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0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0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0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0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0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0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0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0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0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0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0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0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0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0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0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0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0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0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0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0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0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0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0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0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0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0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0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0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0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0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0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0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0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0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0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0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0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0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0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0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0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0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0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0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0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0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0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0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0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0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0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0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0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0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0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0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0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0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0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0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0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0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0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0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0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0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0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0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0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0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0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0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0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0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0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0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0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0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0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0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0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0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0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0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0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0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0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0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0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0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0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0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0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0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0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0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0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0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0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0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0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0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0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0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0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0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0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0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0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0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0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0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0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0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0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0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0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0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0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0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0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0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0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0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0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0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0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0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0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0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0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0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0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0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0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0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0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0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0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0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0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0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0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0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0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0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0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0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0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0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0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0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0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0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0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0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0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0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0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0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0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0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0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0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0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0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0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0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0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0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0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0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0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0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0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0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0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0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0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0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0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0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0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0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0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0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0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0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0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0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0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0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0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0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0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0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0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0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0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0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0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0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0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0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0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0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0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0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0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0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0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0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0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0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0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0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0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0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0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0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0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0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0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0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0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0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0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0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0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0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0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0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0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0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0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0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0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0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0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0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0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0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0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0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0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0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0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0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0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0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0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0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0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0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0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0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0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0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0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0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0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0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0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0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0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0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0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0.21" right="0.17" top="0.33" bottom="0.35" header="0" footer="0"/>
  <pageSetup paperSize="9" fitToHeight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Z996"/>
  <sheetViews>
    <sheetView workbookViewId="0"/>
  </sheetViews>
  <sheetFormatPr defaultColWidth="12.6640625" defaultRowHeight="15.75" customHeight="1"/>
  <cols>
    <col min="1" max="1" width="3.44140625" customWidth="1"/>
    <col min="2" max="2" width="27.6640625" customWidth="1"/>
    <col min="3" max="3" width="8.33203125" customWidth="1"/>
    <col min="4" max="4" width="9.44140625" customWidth="1"/>
    <col min="5" max="5" width="12.33203125" customWidth="1"/>
    <col min="6" max="6" width="7.33203125" customWidth="1"/>
    <col min="7" max="7" width="6" customWidth="1"/>
    <col min="8" max="8" width="11.21875" customWidth="1"/>
    <col min="9" max="10" width="5.77734375" customWidth="1"/>
    <col min="11" max="11" width="8.33203125" customWidth="1"/>
    <col min="12" max="26" width="7.77734375" customWidth="1"/>
  </cols>
  <sheetData>
    <row r="1" spans="1:26" ht="10.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0.5" customHeight="1">
      <c r="A2" s="221" t="s">
        <v>0</v>
      </c>
      <c r="B2" s="196"/>
      <c r="C2" s="88"/>
      <c r="D2" s="88"/>
      <c r="E2" s="162" t="s">
        <v>1</v>
      </c>
      <c r="F2" s="220" t="s">
        <v>2</v>
      </c>
      <c r="G2" s="195"/>
      <c r="H2" s="196"/>
      <c r="I2" s="119"/>
      <c r="J2" s="119"/>
      <c r="K2" s="119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0.5" customHeight="1">
      <c r="A3" s="221" t="s">
        <v>3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0.5" customHeight="1">
      <c r="A4" s="221" t="s">
        <v>326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0.5" customHeight="1">
      <c r="A5" s="221" t="s">
        <v>316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0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0.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317</v>
      </c>
      <c r="F7" s="221" t="s">
        <v>318</v>
      </c>
      <c r="G7" s="195"/>
      <c r="H7" s="195"/>
      <c r="I7" s="195"/>
      <c r="J7" s="196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0.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0.5" customHeight="1">
      <c r="A9" s="200"/>
      <c r="B9" s="200"/>
      <c r="C9" s="200"/>
      <c r="D9" s="200"/>
      <c r="E9" s="199"/>
      <c r="F9" s="99">
        <v>2</v>
      </c>
      <c r="G9" s="99">
        <v>6</v>
      </c>
      <c r="H9" s="99">
        <v>2</v>
      </c>
      <c r="I9" s="99">
        <v>0</v>
      </c>
      <c r="J9" s="99">
        <v>0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8" customHeight="1">
      <c r="A10" s="122">
        <v>1</v>
      </c>
      <c r="B10" s="107" t="s">
        <v>134</v>
      </c>
      <c r="C10" s="107">
        <v>24110340</v>
      </c>
      <c r="D10" s="23" t="s">
        <v>335</v>
      </c>
      <c r="E10" s="163">
        <v>10</v>
      </c>
      <c r="F10" s="73">
        <v>2</v>
      </c>
      <c r="G10" s="73">
        <v>6</v>
      </c>
      <c r="H10" s="73">
        <v>2</v>
      </c>
      <c r="I10" s="73">
        <v>0</v>
      </c>
      <c r="J10" s="73">
        <v>0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8" customHeight="1">
      <c r="A11" s="122">
        <v>2</v>
      </c>
      <c r="B11" s="107" t="s">
        <v>136</v>
      </c>
      <c r="C11" s="107">
        <v>24110341</v>
      </c>
      <c r="D11" s="23" t="s">
        <v>335</v>
      </c>
      <c r="E11" s="163">
        <v>10</v>
      </c>
      <c r="F11" s="73">
        <v>2</v>
      </c>
      <c r="G11" s="73">
        <v>6</v>
      </c>
      <c r="H11" s="73">
        <v>2</v>
      </c>
      <c r="I11" s="73">
        <v>0</v>
      </c>
      <c r="J11" s="73">
        <v>0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8" customHeight="1">
      <c r="A12" s="122">
        <v>3</v>
      </c>
      <c r="B12" s="107" t="s">
        <v>137</v>
      </c>
      <c r="C12" s="107">
        <v>24110342</v>
      </c>
      <c r="D12" s="23" t="s">
        <v>335</v>
      </c>
      <c r="E12" s="163">
        <v>10</v>
      </c>
      <c r="F12" s="73">
        <v>2</v>
      </c>
      <c r="G12" s="73">
        <v>6</v>
      </c>
      <c r="H12" s="73">
        <v>2</v>
      </c>
      <c r="I12" s="73">
        <v>0</v>
      </c>
      <c r="J12" s="73">
        <v>0</v>
      </c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8" customHeight="1">
      <c r="A13" s="122">
        <v>4</v>
      </c>
      <c r="B13" s="107" t="s">
        <v>138</v>
      </c>
      <c r="C13" s="107">
        <v>24110343</v>
      </c>
      <c r="D13" s="23" t="s">
        <v>335</v>
      </c>
      <c r="E13" s="163">
        <v>10</v>
      </c>
      <c r="F13" s="73">
        <v>2</v>
      </c>
      <c r="G13" s="73">
        <v>6</v>
      </c>
      <c r="H13" s="73">
        <v>2</v>
      </c>
      <c r="I13" s="73">
        <v>0</v>
      </c>
      <c r="J13" s="73">
        <v>0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8" customHeight="1">
      <c r="A14" s="122">
        <v>5</v>
      </c>
      <c r="B14" s="107" t="s">
        <v>139</v>
      </c>
      <c r="C14" s="107">
        <v>24110344</v>
      </c>
      <c r="D14" s="23" t="s">
        <v>335</v>
      </c>
      <c r="E14" s="163">
        <v>10</v>
      </c>
      <c r="F14" s="73">
        <v>2</v>
      </c>
      <c r="G14" s="73">
        <v>6</v>
      </c>
      <c r="H14" s="73">
        <v>2</v>
      </c>
      <c r="I14" s="73">
        <v>0</v>
      </c>
      <c r="J14" s="73">
        <v>0</v>
      </c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8" customHeight="1">
      <c r="A15" s="122">
        <v>6</v>
      </c>
      <c r="B15" s="107" t="s">
        <v>140</v>
      </c>
      <c r="C15" s="107">
        <v>24110346</v>
      </c>
      <c r="D15" s="23" t="s">
        <v>335</v>
      </c>
      <c r="E15" s="163">
        <v>10</v>
      </c>
      <c r="F15" s="73">
        <v>2</v>
      </c>
      <c r="G15" s="73">
        <v>6</v>
      </c>
      <c r="H15" s="73">
        <v>2</v>
      </c>
      <c r="I15" s="73">
        <v>0</v>
      </c>
      <c r="J15" s="73">
        <v>0</v>
      </c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8" customHeight="1">
      <c r="A16" s="122">
        <v>7</v>
      </c>
      <c r="B16" s="107" t="s">
        <v>141</v>
      </c>
      <c r="C16" s="107">
        <v>24110347</v>
      </c>
      <c r="D16" s="23" t="s">
        <v>335</v>
      </c>
      <c r="E16" s="163">
        <v>10</v>
      </c>
      <c r="F16" s="73">
        <v>2</v>
      </c>
      <c r="G16" s="73">
        <v>6</v>
      </c>
      <c r="H16" s="73">
        <v>2</v>
      </c>
      <c r="I16" s="73">
        <v>0</v>
      </c>
      <c r="J16" s="73">
        <v>0</v>
      </c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8" customHeight="1">
      <c r="A17" s="122">
        <v>8</v>
      </c>
      <c r="B17" s="107" t="s">
        <v>142</v>
      </c>
      <c r="C17" s="107">
        <v>24110348</v>
      </c>
      <c r="D17" s="23" t="s">
        <v>335</v>
      </c>
      <c r="E17" s="163">
        <v>10</v>
      </c>
      <c r="F17" s="73">
        <v>2</v>
      </c>
      <c r="G17" s="73">
        <v>6</v>
      </c>
      <c r="H17" s="73">
        <v>2</v>
      </c>
      <c r="I17" s="73">
        <v>0</v>
      </c>
      <c r="J17" s="73">
        <v>0</v>
      </c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8" customHeight="1">
      <c r="A18" s="122">
        <v>9</v>
      </c>
      <c r="B18" s="107" t="s">
        <v>143</v>
      </c>
      <c r="C18" s="107">
        <v>24110350</v>
      </c>
      <c r="D18" s="23" t="s">
        <v>335</v>
      </c>
      <c r="E18" s="163">
        <v>10</v>
      </c>
      <c r="F18" s="73">
        <v>2</v>
      </c>
      <c r="G18" s="73">
        <v>6</v>
      </c>
      <c r="H18" s="73">
        <v>2</v>
      </c>
      <c r="I18" s="73">
        <v>0</v>
      </c>
      <c r="J18" s="73">
        <v>0</v>
      </c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8" customHeight="1">
      <c r="A19" s="122">
        <v>10</v>
      </c>
      <c r="B19" s="107" t="s">
        <v>144</v>
      </c>
      <c r="C19" s="107">
        <v>24110351</v>
      </c>
      <c r="D19" s="23" t="s">
        <v>335</v>
      </c>
      <c r="E19" s="163">
        <v>10</v>
      </c>
      <c r="F19" s="73">
        <v>2</v>
      </c>
      <c r="G19" s="73">
        <v>6</v>
      </c>
      <c r="H19" s="73">
        <v>2</v>
      </c>
      <c r="I19" s="73">
        <v>0</v>
      </c>
      <c r="J19" s="73">
        <v>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8" customHeight="1">
      <c r="A20" s="122">
        <v>11</v>
      </c>
      <c r="B20" s="107" t="s">
        <v>145</v>
      </c>
      <c r="C20" s="107">
        <v>24110352</v>
      </c>
      <c r="D20" s="23" t="s">
        <v>335</v>
      </c>
      <c r="E20" s="163">
        <v>10</v>
      </c>
      <c r="F20" s="73">
        <v>2</v>
      </c>
      <c r="G20" s="73">
        <v>6</v>
      </c>
      <c r="H20" s="73">
        <v>2</v>
      </c>
      <c r="I20" s="73">
        <v>0</v>
      </c>
      <c r="J20" s="73">
        <v>0</v>
      </c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8" customHeight="1">
      <c r="A21" s="122">
        <v>12</v>
      </c>
      <c r="B21" s="107" t="s">
        <v>146</v>
      </c>
      <c r="C21" s="107">
        <v>24110353</v>
      </c>
      <c r="D21" s="23" t="s">
        <v>335</v>
      </c>
      <c r="E21" s="163">
        <v>10</v>
      </c>
      <c r="F21" s="73">
        <v>2</v>
      </c>
      <c r="G21" s="73">
        <v>6</v>
      </c>
      <c r="H21" s="73">
        <v>2</v>
      </c>
      <c r="I21" s="73">
        <v>0</v>
      </c>
      <c r="J21" s="73">
        <v>0</v>
      </c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8" customHeight="1">
      <c r="A22" s="122">
        <v>13</v>
      </c>
      <c r="B22" s="107" t="s">
        <v>147</v>
      </c>
      <c r="C22" s="107">
        <v>24110354</v>
      </c>
      <c r="D22" s="23" t="s">
        <v>335</v>
      </c>
      <c r="E22" s="163">
        <v>10</v>
      </c>
      <c r="F22" s="73">
        <v>2</v>
      </c>
      <c r="G22" s="73">
        <v>6</v>
      </c>
      <c r="H22" s="73">
        <v>2</v>
      </c>
      <c r="I22" s="73">
        <v>0</v>
      </c>
      <c r="J22" s="73">
        <v>0</v>
      </c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8" customHeight="1">
      <c r="A23" s="122">
        <v>14</v>
      </c>
      <c r="B23" s="107" t="s">
        <v>148</v>
      </c>
      <c r="C23" s="107">
        <v>24110356</v>
      </c>
      <c r="D23" s="23" t="s">
        <v>335</v>
      </c>
      <c r="E23" s="163">
        <v>10</v>
      </c>
      <c r="F23" s="73">
        <v>2</v>
      </c>
      <c r="G23" s="73">
        <v>6</v>
      </c>
      <c r="H23" s="73">
        <v>2</v>
      </c>
      <c r="I23" s="73">
        <v>0</v>
      </c>
      <c r="J23" s="73">
        <v>0</v>
      </c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8" customHeight="1">
      <c r="A24" s="122">
        <v>15</v>
      </c>
      <c r="B24" s="107" t="s">
        <v>149</v>
      </c>
      <c r="C24" s="107">
        <v>24110357</v>
      </c>
      <c r="D24" s="23" t="s">
        <v>335</v>
      </c>
      <c r="E24" s="163">
        <v>10</v>
      </c>
      <c r="F24" s="73">
        <v>2</v>
      </c>
      <c r="G24" s="73">
        <v>6</v>
      </c>
      <c r="H24" s="73">
        <v>2</v>
      </c>
      <c r="I24" s="73">
        <v>0</v>
      </c>
      <c r="J24" s="73">
        <v>0</v>
      </c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8" customHeight="1">
      <c r="A25" s="122">
        <v>16</v>
      </c>
      <c r="B25" s="107" t="s">
        <v>150</v>
      </c>
      <c r="C25" s="107">
        <v>24110358</v>
      </c>
      <c r="D25" s="23" t="s">
        <v>335</v>
      </c>
      <c r="E25" s="163">
        <v>10</v>
      </c>
      <c r="F25" s="73">
        <v>2</v>
      </c>
      <c r="G25" s="73">
        <v>6</v>
      </c>
      <c r="H25" s="73">
        <v>2</v>
      </c>
      <c r="I25" s="73">
        <v>0</v>
      </c>
      <c r="J25" s="73">
        <v>0</v>
      </c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8" customHeight="1">
      <c r="A26" s="122">
        <v>17</v>
      </c>
      <c r="B26" s="107" t="s">
        <v>151</v>
      </c>
      <c r="C26" s="107">
        <v>24110359</v>
      </c>
      <c r="D26" s="23" t="s">
        <v>335</v>
      </c>
      <c r="E26" s="163">
        <v>10</v>
      </c>
      <c r="F26" s="73">
        <v>2</v>
      </c>
      <c r="G26" s="73">
        <v>6</v>
      </c>
      <c r="H26" s="73">
        <v>2</v>
      </c>
      <c r="I26" s="73">
        <v>0</v>
      </c>
      <c r="J26" s="73">
        <v>0</v>
      </c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8" customHeight="1">
      <c r="A27" s="122">
        <v>18</v>
      </c>
      <c r="B27" s="107" t="s">
        <v>152</v>
      </c>
      <c r="C27" s="107">
        <v>24110360</v>
      </c>
      <c r="D27" s="23" t="s">
        <v>335</v>
      </c>
      <c r="E27" s="163">
        <v>10</v>
      </c>
      <c r="F27" s="73">
        <v>2</v>
      </c>
      <c r="G27" s="73">
        <v>6</v>
      </c>
      <c r="H27" s="73">
        <v>2</v>
      </c>
      <c r="I27" s="73">
        <v>0</v>
      </c>
      <c r="J27" s="73">
        <v>0</v>
      </c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8" customHeight="1">
      <c r="A28" s="122">
        <v>19</v>
      </c>
      <c r="B28" s="107" t="s">
        <v>153</v>
      </c>
      <c r="C28" s="107">
        <v>24110361</v>
      </c>
      <c r="D28" s="23" t="s">
        <v>335</v>
      </c>
      <c r="E28" s="163">
        <v>10</v>
      </c>
      <c r="F28" s="73">
        <v>2</v>
      </c>
      <c r="G28" s="73">
        <v>6</v>
      </c>
      <c r="H28" s="73">
        <v>2</v>
      </c>
      <c r="I28" s="73">
        <v>0</v>
      </c>
      <c r="J28" s="73">
        <v>0</v>
      </c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8" customHeight="1">
      <c r="A29" s="122">
        <v>20</v>
      </c>
      <c r="B29" s="107" t="s">
        <v>154</v>
      </c>
      <c r="C29" s="107">
        <v>24110362</v>
      </c>
      <c r="D29" s="23" t="s">
        <v>335</v>
      </c>
      <c r="E29" s="163">
        <v>10</v>
      </c>
      <c r="F29" s="73">
        <v>2</v>
      </c>
      <c r="G29" s="73">
        <v>6</v>
      </c>
      <c r="H29" s="73">
        <v>2</v>
      </c>
      <c r="I29" s="73">
        <v>0</v>
      </c>
      <c r="J29" s="73">
        <v>0</v>
      </c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8" customHeight="1">
      <c r="A30" s="122">
        <v>21</v>
      </c>
      <c r="B30" s="107" t="s">
        <v>155</v>
      </c>
      <c r="C30" s="107">
        <v>24110363</v>
      </c>
      <c r="D30" s="23" t="s">
        <v>335</v>
      </c>
      <c r="E30" s="163">
        <v>10</v>
      </c>
      <c r="F30" s="73">
        <v>2</v>
      </c>
      <c r="G30" s="73">
        <v>6</v>
      </c>
      <c r="H30" s="73">
        <v>2</v>
      </c>
      <c r="I30" s="73">
        <v>0</v>
      </c>
      <c r="J30" s="73">
        <v>0</v>
      </c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8" customHeight="1">
      <c r="A31" s="122">
        <v>22</v>
      </c>
      <c r="B31" s="107" t="s">
        <v>156</v>
      </c>
      <c r="C31" s="107">
        <v>24110364</v>
      </c>
      <c r="D31" s="23" t="s">
        <v>335</v>
      </c>
      <c r="E31" s="163">
        <v>10</v>
      </c>
      <c r="F31" s="73">
        <v>1</v>
      </c>
      <c r="G31" s="73">
        <v>4</v>
      </c>
      <c r="H31" s="73">
        <v>1</v>
      </c>
      <c r="I31" s="73">
        <v>0</v>
      </c>
      <c r="J31" s="73">
        <v>0</v>
      </c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8" customHeight="1">
      <c r="A32" s="122">
        <v>23</v>
      </c>
      <c r="B32" s="107" t="s">
        <v>157</v>
      </c>
      <c r="C32" s="107">
        <v>24110365</v>
      </c>
      <c r="D32" s="23" t="s">
        <v>335</v>
      </c>
      <c r="E32" s="163">
        <v>10</v>
      </c>
      <c r="F32" s="73">
        <v>2</v>
      </c>
      <c r="G32" s="73">
        <v>6</v>
      </c>
      <c r="H32" s="73">
        <v>2</v>
      </c>
      <c r="I32" s="73">
        <v>0</v>
      </c>
      <c r="J32" s="73">
        <v>0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8" customHeight="1">
      <c r="A33" s="122">
        <v>24</v>
      </c>
      <c r="B33" s="107" t="s">
        <v>158</v>
      </c>
      <c r="C33" s="107">
        <v>24110366</v>
      </c>
      <c r="D33" s="23" t="s">
        <v>335</v>
      </c>
      <c r="E33" s="163">
        <v>10</v>
      </c>
      <c r="F33" s="73">
        <v>2</v>
      </c>
      <c r="G33" s="73">
        <v>3</v>
      </c>
      <c r="H33" s="73">
        <v>1</v>
      </c>
      <c r="I33" s="73">
        <v>0</v>
      </c>
      <c r="J33" s="73">
        <v>0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8" customHeight="1">
      <c r="A34" s="122">
        <v>25</v>
      </c>
      <c r="B34" s="107" t="s">
        <v>159</v>
      </c>
      <c r="C34" s="107">
        <v>24110367</v>
      </c>
      <c r="D34" s="23" t="s">
        <v>335</v>
      </c>
      <c r="E34" s="163">
        <v>10</v>
      </c>
      <c r="F34" s="73">
        <v>2</v>
      </c>
      <c r="G34" s="73">
        <v>6</v>
      </c>
      <c r="H34" s="73">
        <v>2</v>
      </c>
      <c r="I34" s="73">
        <v>0</v>
      </c>
      <c r="J34" s="73">
        <v>0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8" customHeight="1">
      <c r="A35" s="122">
        <v>26</v>
      </c>
      <c r="B35" s="107" t="s">
        <v>160</v>
      </c>
      <c r="C35" s="107">
        <v>24110368</v>
      </c>
      <c r="D35" s="23" t="s">
        <v>335</v>
      </c>
      <c r="E35" s="163">
        <v>10</v>
      </c>
      <c r="F35" s="73">
        <v>2</v>
      </c>
      <c r="G35" s="73">
        <v>6</v>
      </c>
      <c r="H35" s="73">
        <v>2</v>
      </c>
      <c r="I35" s="73">
        <v>0</v>
      </c>
      <c r="J35" s="73"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8" customHeight="1">
      <c r="A36" s="122">
        <v>27</v>
      </c>
      <c r="B36" s="107" t="s">
        <v>161</v>
      </c>
      <c r="C36" s="107">
        <v>24110369</v>
      </c>
      <c r="D36" s="23" t="s">
        <v>335</v>
      </c>
      <c r="E36" s="163">
        <v>10</v>
      </c>
      <c r="F36" s="73">
        <v>2</v>
      </c>
      <c r="G36" s="73">
        <v>6</v>
      </c>
      <c r="H36" s="73">
        <v>2</v>
      </c>
      <c r="I36" s="73">
        <v>0</v>
      </c>
      <c r="J36" s="73">
        <v>0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8" customHeight="1">
      <c r="A37" s="122">
        <v>28</v>
      </c>
      <c r="B37" s="107" t="s">
        <v>162</v>
      </c>
      <c r="C37" s="107">
        <v>24110370</v>
      </c>
      <c r="D37" s="23" t="s">
        <v>335</v>
      </c>
      <c r="E37" s="163">
        <v>10</v>
      </c>
      <c r="F37" s="73">
        <v>2</v>
      </c>
      <c r="G37" s="73">
        <v>6</v>
      </c>
      <c r="H37" s="73">
        <v>2</v>
      </c>
      <c r="I37" s="73">
        <v>0</v>
      </c>
      <c r="J37" s="73">
        <v>0</v>
      </c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8" customHeight="1">
      <c r="A38" s="122">
        <v>29</v>
      </c>
      <c r="B38" s="107" t="s">
        <v>163</v>
      </c>
      <c r="C38" s="107">
        <v>24110371</v>
      </c>
      <c r="D38" s="23" t="s">
        <v>335</v>
      </c>
      <c r="E38" s="163">
        <v>10</v>
      </c>
      <c r="F38" s="73">
        <v>2</v>
      </c>
      <c r="G38" s="73">
        <v>6</v>
      </c>
      <c r="H38" s="73">
        <v>2</v>
      </c>
      <c r="I38" s="73">
        <v>0</v>
      </c>
      <c r="J38" s="73">
        <v>0</v>
      </c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8" customHeight="1">
      <c r="A39" s="122">
        <v>30</v>
      </c>
      <c r="B39" s="107" t="s">
        <v>164</v>
      </c>
      <c r="C39" s="107">
        <v>24110372</v>
      </c>
      <c r="D39" s="23" t="s">
        <v>335</v>
      </c>
      <c r="E39" s="163">
        <v>10</v>
      </c>
      <c r="F39" s="73">
        <v>2</v>
      </c>
      <c r="G39" s="73">
        <v>6</v>
      </c>
      <c r="H39" s="73">
        <v>2</v>
      </c>
      <c r="I39" s="73">
        <v>0</v>
      </c>
      <c r="J39" s="73">
        <v>0</v>
      </c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8" customHeight="1">
      <c r="A40" s="122">
        <v>31</v>
      </c>
      <c r="B40" s="107" t="s">
        <v>165</v>
      </c>
      <c r="C40" s="107">
        <v>24110373</v>
      </c>
      <c r="D40" s="23" t="s">
        <v>335</v>
      </c>
      <c r="E40" s="163">
        <v>10</v>
      </c>
      <c r="F40" s="73">
        <v>2</v>
      </c>
      <c r="G40" s="73">
        <v>6</v>
      </c>
      <c r="H40" s="73">
        <v>2</v>
      </c>
      <c r="I40" s="73">
        <v>0</v>
      </c>
      <c r="J40" s="73">
        <v>0</v>
      </c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8" customHeight="1">
      <c r="A41" s="122">
        <v>32</v>
      </c>
      <c r="B41" s="107" t="s">
        <v>166</v>
      </c>
      <c r="C41" s="107">
        <v>24110374</v>
      </c>
      <c r="D41" s="23" t="s">
        <v>335</v>
      </c>
      <c r="E41" s="163">
        <v>10</v>
      </c>
      <c r="F41" s="73">
        <v>2</v>
      </c>
      <c r="G41" s="73">
        <v>6</v>
      </c>
      <c r="H41" s="73">
        <v>2</v>
      </c>
      <c r="I41" s="73">
        <v>0</v>
      </c>
      <c r="J41" s="73">
        <v>0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8" customHeight="1">
      <c r="A42" s="122">
        <v>33</v>
      </c>
      <c r="B42" s="107" t="s">
        <v>167</v>
      </c>
      <c r="C42" s="107">
        <v>24110375</v>
      </c>
      <c r="D42" s="23" t="s">
        <v>335</v>
      </c>
      <c r="E42" s="163">
        <v>10</v>
      </c>
      <c r="F42" s="73">
        <v>2</v>
      </c>
      <c r="G42" s="73">
        <v>6</v>
      </c>
      <c r="H42" s="73">
        <v>2</v>
      </c>
      <c r="I42" s="73">
        <v>0</v>
      </c>
      <c r="J42" s="73">
        <v>0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8" customHeight="1">
      <c r="A43" s="122">
        <v>34</v>
      </c>
      <c r="B43" s="107" t="s">
        <v>168</v>
      </c>
      <c r="C43" s="107">
        <v>24110376</v>
      </c>
      <c r="D43" s="23" t="s">
        <v>335</v>
      </c>
      <c r="E43" s="163">
        <v>10</v>
      </c>
      <c r="F43" s="73">
        <v>2</v>
      </c>
      <c r="G43" s="73">
        <v>6</v>
      </c>
      <c r="H43" s="73">
        <v>2</v>
      </c>
      <c r="I43" s="73">
        <v>0</v>
      </c>
      <c r="J43" s="73">
        <v>0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8" customHeight="1">
      <c r="A44" s="122">
        <v>35</v>
      </c>
      <c r="B44" s="107" t="s">
        <v>169</v>
      </c>
      <c r="C44" s="107">
        <v>24110377</v>
      </c>
      <c r="D44" s="23" t="s">
        <v>335</v>
      </c>
      <c r="E44" s="163">
        <v>10</v>
      </c>
      <c r="F44" s="73">
        <v>2</v>
      </c>
      <c r="G44" s="73">
        <v>6</v>
      </c>
      <c r="H44" s="73">
        <v>2</v>
      </c>
      <c r="I44" s="73">
        <v>0</v>
      </c>
      <c r="J44" s="73">
        <v>0</v>
      </c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8" customHeight="1">
      <c r="A45" s="122">
        <v>36</v>
      </c>
      <c r="B45" s="107" t="s">
        <v>170</v>
      </c>
      <c r="C45" s="107">
        <v>24110379</v>
      </c>
      <c r="D45" s="23" t="s">
        <v>335</v>
      </c>
      <c r="E45" s="163">
        <v>10</v>
      </c>
      <c r="F45" s="73">
        <v>2</v>
      </c>
      <c r="G45" s="73">
        <v>6</v>
      </c>
      <c r="H45" s="73">
        <v>2</v>
      </c>
      <c r="I45" s="73">
        <v>0</v>
      </c>
      <c r="J45" s="73">
        <v>0</v>
      </c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8" customHeight="1">
      <c r="A46" s="122">
        <v>37</v>
      </c>
      <c r="B46" s="107" t="s">
        <v>171</v>
      </c>
      <c r="C46" s="107">
        <v>24110380</v>
      </c>
      <c r="D46" s="23" t="s">
        <v>335</v>
      </c>
      <c r="E46" s="163">
        <v>10</v>
      </c>
      <c r="F46" s="73">
        <v>2</v>
      </c>
      <c r="G46" s="73">
        <v>6</v>
      </c>
      <c r="H46" s="73">
        <v>2</v>
      </c>
      <c r="I46" s="73">
        <v>0</v>
      </c>
      <c r="J46" s="73">
        <v>0</v>
      </c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8" customHeight="1">
      <c r="A47" s="122">
        <v>38</v>
      </c>
      <c r="B47" s="107" t="s">
        <v>172</v>
      </c>
      <c r="C47" s="107">
        <v>24110381</v>
      </c>
      <c r="D47" s="23" t="s">
        <v>335</v>
      </c>
      <c r="E47" s="163">
        <v>10</v>
      </c>
      <c r="F47" s="73">
        <v>2</v>
      </c>
      <c r="G47" s="73">
        <v>6</v>
      </c>
      <c r="H47" s="73">
        <v>2</v>
      </c>
      <c r="I47" s="73">
        <v>0</v>
      </c>
      <c r="J47" s="73">
        <v>0</v>
      </c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8" customHeight="1">
      <c r="A48" s="122">
        <v>39</v>
      </c>
      <c r="B48" s="107" t="s">
        <v>173</v>
      </c>
      <c r="C48" s="107">
        <v>24110382</v>
      </c>
      <c r="D48" s="23" t="s">
        <v>335</v>
      </c>
      <c r="E48" s="163">
        <v>10</v>
      </c>
      <c r="F48" s="73">
        <v>2</v>
      </c>
      <c r="G48" s="73">
        <v>6</v>
      </c>
      <c r="H48" s="73">
        <v>2</v>
      </c>
      <c r="I48" s="73">
        <v>0</v>
      </c>
      <c r="J48" s="73"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8" customHeight="1">
      <c r="A49" s="122">
        <v>40</v>
      </c>
      <c r="B49" s="107" t="s">
        <v>174</v>
      </c>
      <c r="C49" s="107">
        <v>24110383</v>
      </c>
      <c r="D49" s="23" t="s">
        <v>335</v>
      </c>
      <c r="E49" s="163">
        <v>10</v>
      </c>
      <c r="F49" s="73">
        <v>2</v>
      </c>
      <c r="G49" s="73">
        <v>6</v>
      </c>
      <c r="H49" s="73">
        <v>2</v>
      </c>
      <c r="I49" s="73">
        <v>0</v>
      </c>
      <c r="J49" s="73"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8" customHeight="1">
      <c r="A50" s="122">
        <v>41</v>
      </c>
      <c r="B50" s="107" t="s">
        <v>175</v>
      </c>
      <c r="C50" s="107">
        <v>24110384</v>
      </c>
      <c r="D50" s="23" t="s">
        <v>335</v>
      </c>
      <c r="E50" s="163">
        <v>10</v>
      </c>
      <c r="F50" s="73">
        <v>2</v>
      </c>
      <c r="G50" s="73">
        <v>6</v>
      </c>
      <c r="H50" s="73">
        <v>2</v>
      </c>
      <c r="I50" s="73">
        <v>0</v>
      </c>
      <c r="J50" s="73"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8" customHeight="1">
      <c r="A51" s="122">
        <v>42</v>
      </c>
      <c r="B51" s="107" t="s">
        <v>176</v>
      </c>
      <c r="C51" s="107">
        <v>24110385</v>
      </c>
      <c r="D51" s="23" t="s">
        <v>335</v>
      </c>
      <c r="E51" s="163">
        <v>10</v>
      </c>
      <c r="F51" s="73">
        <v>2</v>
      </c>
      <c r="G51" s="73">
        <v>6</v>
      </c>
      <c r="H51" s="73">
        <v>2</v>
      </c>
      <c r="I51" s="73">
        <v>0</v>
      </c>
      <c r="J51" s="73">
        <v>0</v>
      </c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8" customHeight="1">
      <c r="A52" s="122">
        <v>43</v>
      </c>
      <c r="B52" s="107" t="s">
        <v>177</v>
      </c>
      <c r="C52" s="107">
        <v>24110386</v>
      </c>
      <c r="D52" s="23" t="s">
        <v>335</v>
      </c>
      <c r="E52" s="163">
        <v>10</v>
      </c>
      <c r="F52" s="73">
        <v>2</v>
      </c>
      <c r="G52" s="73">
        <v>6</v>
      </c>
      <c r="H52" s="73">
        <v>2</v>
      </c>
      <c r="I52" s="73">
        <v>0</v>
      </c>
      <c r="J52" s="73"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8" customHeight="1">
      <c r="A53" s="122">
        <v>44</v>
      </c>
      <c r="B53" s="107" t="s">
        <v>178</v>
      </c>
      <c r="C53" s="107">
        <v>24110387</v>
      </c>
      <c r="D53" s="23" t="s">
        <v>335</v>
      </c>
      <c r="E53" s="163">
        <v>10</v>
      </c>
      <c r="F53" s="73">
        <v>2</v>
      </c>
      <c r="G53" s="73">
        <v>6</v>
      </c>
      <c r="H53" s="73">
        <v>2</v>
      </c>
      <c r="I53" s="73">
        <v>0</v>
      </c>
      <c r="J53" s="73"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8" customHeight="1">
      <c r="A54" s="122">
        <v>45</v>
      </c>
      <c r="B54" s="107" t="s">
        <v>179</v>
      </c>
      <c r="C54" s="107">
        <v>24110388</v>
      </c>
      <c r="D54" s="23" t="s">
        <v>335</v>
      </c>
      <c r="E54" s="163">
        <v>10</v>
      </c>
      <c r="F54" s="73">
        <v>2</v>
      </c>
      <c r="G54" s="73">
        <v>6</v>
      </c>
      <c r="H54" s="73">
        <v>2</v>
      </c>
      <c r="I54" s="73">
        <v>0</v>
      </c>
      <c r="J54" s="73"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8" customHeight="1">
      <c r="A55" s="122">
        <v>46</v>
      </c>
      <c r="B55" s="107" t="s">
        <v>180</v>
      </c>
      <c r="C55" s="107">
        <v>24110389</v>
      </c>
      <c r="D55" s="23" t="s">
        <v>335</v>
      </c>
      <c r="E55" s="163">
        <v>10</v>
      </c>
      <c r="F55" s="73">
        <v>2</v>
      </c>
      <c r="G55" s="73">
        <v>6</v>
      </c>
      <c r="H55" s="73">
        <v>2</v>
      </c>
      <c r="I55" s="73">
        <v>0</v>
      </c>
      <c r="J55" s="73">
        <v>0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8" customHeight="1">
      <c r="A56" s="122">
        <v>47</v>
      </c>
      <c r="B56" s="107" t="s">
        <v>181</v>
      </c>
      <c r="C56" s="107">
        <v>24110390</v>
      </c>
      <c r="D56" s="23" t="s">
        <v>335</v>
      </c>
      <c r="E56" s="163">
        <v>10</v>
      </c>
      <c r="F56" s="73">
        <v>2</v>
      </c>
      <c r="G56" s="73">
        <v>6</v>
      </c>
      <c r="H56" s="73">
        <v>2</v>
      </c>
      <c r="I56" s="73">
        <v>0</v>
      </c>
      <c r="J56" s="73"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8" customHeight="1">
      <c r="A57" s="122">
        <v>48</v>
      </c>
      <c r="B57" s="107" t="s">
        <v>182</v>
      </c>
      <c r="C57" s="107">
        <v>24110391</v>
      </c>
      <c r="D57" s="23" t="s">
        <v>335</v>
      </c>
      <c r="E57" s="163">
        <v>10</v>
      </c>
      <c r="F57" s="73">
        <v>2</v>
      </c>
      <c r="G57" s="73">
        <v>3</v>
      </c>
      <c r="H57" s="73">
        <v>1</v>
      </c>
      <c r="I57" s="73">
        <v>0</v>
      </c>
      <c r="J57" s="73"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8" customHeight="1">
      <c r="A58" s="122">
        <v>49</v>
      </c>
      <c r="B58" s="107" t="s">
        <v>183</v>
      </c>
      <c r="C58" s="107">
        <v>24110392</v>
      </c>
      <c r="D58" s="23" t="s">
        <v>335</v>
      </c>
      <c r="E58" s="163">
        <v>10</v>
      </c>
      <c r="F58" s="73">
        <v>2</v>
      </c>
      <c r="G58" s="73">
        <v>6</v>
      </c>
      <c r="H58" s="73">
        <v>2</v>
      </c>
      <c r="I58" s="73">
        <v>0</v>
      </c>
      <c r="J58" s="73"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8" customHeight="1">
      <c r="A59" s="122">
        <v>50</v>
      </c>
      <c r="B59" s="107" t="s">
        <v>184</v>
      </c>
      <c r="C59" s="107">
        <v>24110393</v>
      </c>
      <c r="D59" s="23" t="s">
        <v>335</v>
      </c>
      <c r="E59" s="163">
        <v>10</v>
      </c>
      <c r="F59" s="73">
        <v>2</v>
      </c>
      <c r="G59" s="73">
        <v>6</v>
      </c>
      <c r="H59" s="73">
        <v>2</v>
      </c>
      <c r="I59" s="73">
        <v>0</v>
      </c>
      <c r="J59" s="73">
        <v>0</v>
      </c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8" customHeight="1">
      <c r="A60" s="122">
        <v>51</v>
      </c>
      <c r="B60" s="107" t="s">
        <v>185</v>
      </c>
      <c r="C60" s="107">
        <v>24110394</v>
      </c>
      <c r="D60" s="23" t="s">
        <v>335</v>
      </c>
      <c r="E60" s="163">
        <v>10</v>
      </c>
      <c r="F60" s="73">
        <v>2</v>
      </c>
      <c r="G60" s="73">
        <v>6</v>
      </c>
      <c r="H60" s="73">
        <v>2</v>
      </c>
      <c r="I60" s="73">
        <v>0</v>
      </c>
      <c r="J60" s="73">
        <v>0</v>
      </c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8" customHeight="1">
      <c r="A61" s="122">
        <v>52</v>
      </c>
      <c r="B61" s="107" t="s">
        <v>186</v>
      </c>
      <c r="C61" s="107">
        <v>24110395</v>
      </c>
      <c r="D61" s="23" t="s">
        <v>335</v>
      </c>
      <c r="E61" s="163">
        <v>10</v>
      </c>
      <c r="F61" s="73">
        <v>2</v>
      </c>
      <c r="G61" s="73">
        <v>6</v>
      </c>
      <c r="H61" s="73">
        <v>2</v>
      </c>
      <c r="I61" s="73">
        <v>0</v>
      </c>
      <c r="J61" s="73"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8" customHeight="1">
      <c r="A62" s="122">
        <v>53</v>
      </c>
      <c r="B62" s="107" t="s">
        <v>187</v>
      </c>
      <c r="C62" s="107">
        <v>24110396</v>
      </c>
      <c r="D62" s="23" t="s">
        <v>335</v>
      </c>
      <c r="E62" s="163">
        <v>10</v>
      </c>
      <c r="F62" s="73">
        <v>2</v>
      </c>
      <c r="G62" s="73">
        <v>6</v>
      </c>
      <c r="H62" s="73">
        <v>2</v>
      </c>
      <c r="I62" s="73">
        <v>0</v>
      </c>
      <c r="J62" s="73"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8" customHeight="1">
      <c r="A63" s="122">
        <v>54</v>
      </c>
      <c r="B63" s="107" t="s">
        <v>188</v>
      </c>
      <c r="C63" s="107">
        <v>24110397</v>
      </c>
      <c r="D63" s="23" t="s">
        <v>335</v>
      </c>
      <c r="E63" s="163">
        <v>10</v>
      </c>
      <c r="F63" s="73">
        <v>2</v>
      </c>
      <c r="G63" s="73">
        <v>6</v>
      </c>
      <c r="H63" s="73">
        <v>2</v>
      </c>
      <c r="I63" s="73">
        <v>0</v>
      </c>
      <c r="J63" s="73"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8" customHeight="1">
      <c r="A64" s="122">
        <v>55</v>
      </c>
      <c r="B64" s="107" t="s">
        <v>189</v>
      </c>
      <c r="C64" s="107">
        <v>24110398</v>
      </c>
      <c r="D64" s="23" t="s">
        <v>335</v>
      </c>
      <c r="E64" s="163">
        <v>10</v>
      </c>
      <c r="F64" s="73">
        <v>2</v>
      </c>
      <c r="G64" s="73">
        <v>6</v>
      </c>
      <c r="H64" s="73">
        <v>2</v>
      </c>
      <c r="I64" s="73">
        <v>0</v>
      </c>
      <c r="J64" s="73">
        <v>0</v>
      </c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8" customHeight="1">
      <c r="A65" s="122">
        <v>56</v>
      </c>
      <c r="B65" s="107" t="s">
        <v>190</v>
      </c>
      <c r="C65" s="107">
        <v>24110399</v>
      </c>
      <c r="D65" s="23" t="s">
        <v>335</v>
      </c>
      <c r="E65" s="163">
        <v>10</v>
      </c>
      <c r="F65" s="73">
        <v>1</v>
      </c>
      <c r="G65" s="73">
        <v>3</v>
      </c>
      <c r="H65" s="73">
        <v>2</v>
      </c>
      <c r="I65" s="73">
        <v>0</v>
      </c>
      <c r="J65" s="73"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8" customHeight="1">
      <c r="A66" s="122">
        <v>57</v>
      </c>
      <c r="B66" s="107" t="s">
        <v>191</v>
      </c>
      <c r="C66" s="107">
        <v>24110400</v>
      </c>
      <c r="D66" s="23" t="s">
        <v>335</v>
      </c>
      <c r="E66" s="163">
        <v>10</v>
      </c>
      <c r="F66" s="73">
        <v>2</v>
      </c>
      <c r="G66" s="73">
        <v>6</v>
      </c>
      <c r="H66" s="73">
        <v>2</v>
      </c>
      <c r="I66" s="73">
        <v>0</v>
      </c>
      <c r="J66" s="73"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8" customHeight="1">
      <c r="A67" s="122">
        <v>58</v>
      </c>
      <c r="B67" s="107" t="s">
        <v>192</v>
      </c>
      <c r="C67" s="107">
        <v>24110401</v>
      </c>
      <c r="D67" s="23" t="s">
        <v>335</v>
      </c>
      <c r="E67" s="163">
        <v>10</v>
      </c>
      <c r="F67" s="73">
        <v>2</v>
      </c>
      <c r="G67" s="73">
        <v>6</v>
      </c>
      <c r="H67" s="73">
        <v>2</v>
      </c>
      <c r="I67" s="73">
        <v>0</v>
      </c>
      <c r="J67" s="73"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8" customHeight="1">
      <c r="A68" s="122">
        <v>59</v>
      </c>
      <c r="B68" s="189" t="s">
        <v>193</v>
      </c>
      <c r="C68" s="107">
        <v>24110402</v>
      </c>
      <c r="D68" s="23" t="s">
        <v>335</v>
      </c>
      <c r="E68" s="163">
        <v>10</v>
      </c>
      <c r="F68" s="73">
        <v>2</v>
      </c>
      <c r="G68" s="73">
        <v>6</v>
      </c>
      <c r="H68" s="73">
        <v>2</v>
      </c>
      <c r="I68" s="73">
        <v>0</v>
      </c>
      <c r="J68" s="73">
        <v>0</v>
      </c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8" customHeight="1">
      <c r="A69" s="122">
        <v>60</v>
      </c>
      <c r="B69" s="107" t="s">
        <v>194</v>
      </c>
      <c r="C69" s="107">
        <v>24110403</v>
      </c>
      <c r="D69" s="23" t="s">
        <v>335</v>
      </c>
      <c r="E69" s="163">
        <v>10</v>
      </c>
      <c r="F69" s="73">
        <v>2</v>
      </c>
      <c r="G69" s="73">
        <v>6</v>
      </c>
      <c r="H69" s="73">
        <v>2</v>
      </c>
      <c r="I69" s="73">
        <v>0</v>
      </c>
      <c r="J69" s="73"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8" customHeight="1">
      <c r="A70" s="122">
        <v>61</v>
      </c>
      <c r="B70" s="107" t="s">
        <v>195</v>
      </c>
      <c r="C70" s="107">
        <v>24110405</v>
      </c>
      <c r="D70" s="23" t="s">
        <v>335</v>
      </c>
      <c r="E70" s="163">
        <v>10</v>
      </c>
      <c r="F70" s="73">
        <v>2</v>
      </c>
      <c r="G70" s="73">
        <v>6</v>
      </c>
      <c r="H70" s="73">
        <v>2</v>
      </c>
      <c r="I70" s="73">
        <v>0</v>
      </c>
      <c r="J70" s="73"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8" customHeight="1">
      <c r="A71" s="122">
        <v>62</v>
      </c>
      <c r="B71" s="107" t="s">
        <v>196</v>
      </c>
      <c r="C71" s="107">
        <v>24110406</v>
      </c>
      <c r="D71" s="23" t="s">
        <v>335</v>
      </c>
      <c r="E71" s="163">
        <v>10</v>
      </c>
      <c r="F71" s="73">
        <v>2</v>
      </c>
      <c r="G71" s="73">
        <v>6</v>
      </c>
      <c r="H71" s="73">
        <v>2</v>
      </c>
      <c r="I71" s="73">
        <v>0</v>
      </c>
      <c r="J71" s="73"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8" customHeight="1">
      <c r="A72" s="122">
        <v>63</v>
      </c>
      <c r="B72" s="107" t="s">
        <v>197</v>
      </c>
      <c r="C72" s="107">
        <v>24110407</v>
      </c>
      <c r="D72" s="23" t="s">
        <v>335</v>
      </c>
      <c r="E72" s="163">
        <v>10</v>
      </c>
      <c r="F72" s="73">
        <v>2</v>
      </c>
      <c r="G72" s="73">
        <v>6</v>
      </c>
      <c r="H72" s="73">
        <v>2</v>
      </c>
      <c r="I72" s="73">
        <v>0</v>
      </c>
      <c r="J72" s="73">
        <v>0</v>
      </c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8" customHeight="1">
      <c r="A73" s="122">
        <v>64</v>
      </c>
      <c r="B73" s="107" t="s">
        <v>198</v>
      </c>
      <c r="C73" s="107">
        <v>24110408</v>
      </c>
      <c r="D73" s="23" t="s">
        <v>335</v>
      </c>
      <c r="E73" s="163">
        <v>10</v>
      </c>
      <c r="F73" s="73">
        <v>2</v>
      </c>
      <c r="G73" s="73">
        <v>6</v>
      </c>
      <c r="H73" s="73">
        <v>2</v>
      </c>
      <c r="I73" s="73">
        <v>0</v>
      </c>
      <c r="J73" s="73"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8" customHeight="1">
      <c r="A74" s="122">
        <v>65</v>
      </c>
      <c r="B74" s="107" t="s">
        <v>199</v>
      </c>
      <c r="C74" s="107">
        <v>24110409</v>
      </c>
      <c r="D74" s="23" t="s">
        <v>335</v>
      </c>
      <c r="E74" s="163">
        <v>10</v>
      </c>
      <c r="F74" s="73">
        <v>2</v>
      </c>
      <c r="G74" s="73">
        <v>6</v>
      </c>
      <c r="H74" s="73">
        <v>2</v>
      </c>
      <c r="I74" s="73">
        <v>0</v>
      </c>
      <c r="J74" s="73"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8" customHeight="1">
      <c r="A75" s="122">
        <v>66</v>
      </c>
      <c r="B75" s="107" t="s">
        <v>200</v>
      </c>
      <c r="C75" s="107">
        <v>24110411</v>
      </c>
      <c r="D75" s="23" t="s">
        <v>335</v>
      </c>
      <c r="E75" s="163">
        <v>10</v>
      </c>
      <c r="F75" s="73">
        <v>2</v>
      </c>
      <c r="G75" s="73">
        <v>6</v>
      </c>
      <c r="H75" s="73">
        <v>2</v>
      </c>
      <c r="I75" s="73">
        <v>0</v>
      </c>
      <c r="J75" s="73"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8" customHeight="1">
      <c r="A76" s="122">
        <v>67</v>
      </c>
      <c r="B76" s="107" t="s">
        <v>201</v>
      </c>
      <c r="C76" s="107">
        <v>24110412</v>
      </c>
      <c r="D76" s="23" t="s">
        <v>335</v>
      </c>
      <c r="E76" s="163">
        <v>10</v>
      </c>
      <c r="F76" s="73">
        <v>2</v>
      </c>
      <c r="G76" s="73">
        <v>2</v>
      </c>
      <c r="H76" s="73">
        <v>2</v>
      </c>
      <c r="I76" s="73">
        <v>0</v>
      </c>
      <c r="J76" s="73">
        <v>0</v>
      </c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8" customHeight="1">
      <c r="A77" s="122">
        <v>68</v>
      </c>
      <c r="B77" s="107" t="s">
        <v>202</v>
      </c>
      <c r="C77" s="107">
        <v>24110413</v>
      </c>
      <c r="D77" s="23" t="s">
        <v>335</v>
      </c>
      <c r="E77" s="163">
        <v>10</v>
      </c>
      <c r="F77" s="73">
        <v>2</v>
      </c>
      <c r="G77" s="73">
        <v>6</v>
      </c>
      <c r="H77" s="73">
        <v>2</v>
      </c>
      <c r="I77" s="73">
        <v>0</v>
      </c>
      <c r="J77" s="73">
        <v>0</v>
      </c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8" customHeight="1">
      <c r="A78" s="122">
        <v>69</v>
      </c>
      <c r="B78" s="107" t="s">
        <v>203</v>
      </c>
      <c r="C78" s="107">
        <v>24110414</v>
      </c>
      <c r="D78" s="23" t="s">
        <v>335</v>
      </c>
      <c r="E78" s="163">
        <v>10</v>
      </c>
      <c r="F78" s="73">
        <v>2</v>
      </c>
      <c r="G78" s="73">
        <v>6</v>
      </c>
      <c r="H78" s="73">
        <v>2</v>
      </c>
      <c r="I78" s="73">
        <v>0</v>
      </c>
      <c r="J78" s="73">
        <v>0</v>
      </c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8" customHeight="1">
      <c r="A79" s="122">
        <v>70</v>
      </c>
      <c r="B79" s="107" t="s">
        <v>204</v>
      </c>
      <c r="C79" s="107">
        <v>24110415</v>
      </c>
      <c r="D79" s="23" t="s">
        <v>335</v>
      </c>
      <c r="E79" s="163">
        <v>10</v>
      </c>
      <c r="F79" s="73">
        <v>2</v>
      </c>
      <c r="G79" s="73">
        <v>6</v>
      </c>
      <c r="H79" s="73">
        <v>2</v>
      </c>
      <c r="I79" s="73">
        <v>0</v>
      </c>
      <c r="J79" s="73">
        <v>0</v>
      </c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8" customHeight="1">
      <c r="A80" s="122">
        <v>71</v>
      </c>
      <c r="B80" s="107" t="s">
        <v>205</v>
      </c>
      <c r="C80" s="107">
        <v>24110416</v>
      </c>
      <c r="D80" s="23" t="s">
        <v>335</v>
      </c>
      <c r="E80" s="163">
        <v>10</v>
      </c>
      <c r="F80" s="73">
        <v>2</v>
      </c>
      <c r="G80" s="73">
        <v>6</v>
      </c>
      <c r="H80" s="73">
        <v>2</v>
      </c>
      <c r="I80" s="73">
        <v>0</v>
      </c>
      <c r="J80" s="73">
        <v>0</v>
      </c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8" customHeight="1">
      <c r="A81" s="122">
        <v>72</v>
      </c>
      <c r="B81" s="107" t="s">
        <v>206</v>
      </c>
      <c r="C81" s="107">
        <v>24110417</v>
      </c>
      <c r="D81" s="23" t="s">
        <v>335</v>
      </c>
      <c r="E81" s="163">
        <v>10</v>
      </c>
      <c r="F81" s="73">
        <v>2</v>
      </c>
      <c r="G81" s="73">
        <v>6</v>
      </c>
      <c r="H81" s="73">
        <v>2</v>
      </c>
      <c r="I81" s="73">
        <v>0</v>
      </c>
      <c r="J81" s="73">
        <v>0</v>
      </c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8" customHeight="1">
      <c r="A82" s="122">
        <v>73</v>
      </c>
      <c r="B82" s="107" t="s">
        <v>207</v>
      </c>
      <c r="C82" s="107">
        <v>24110982</v>
      </c>
      <c r="D82" s="23" t="s">
        <v>335</v>
      </c>
      <c r="E82" s="163">
        <v>10</v>
      </c>
      <c r="F82" s="73">
        <v>2</v>
      </c>
      <c r="G82" s="73">
        <v>6</v>
      </c>
      <c r="H82" s="73">
        <v>2</v>
      </c>
      <c r="I82" s="73">
        <v>0</v>
      </c>
      <c r="J82" s="73">
        <v>0</v>
      </c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8" customHeight="1">
      <c r="A83" s="122">
        <v>74</v>
      </c>
      <c r="B83" s="107" t="s">
        <v>208</v>
      </c>
      <c r="C83" s="190">
        <v>24110808</v>
      </c>
      <c r="D83" s="23" t="s">
        <v>335</v>
      </c>
      <c r="E83" s="163">
        <v>10</v>
      </c>
      <c r="F83" s="73">
        <v>2</v>
      </c>
      <c r="G83" s="73">
        <v>6</v>
      </c>
      <c r="H83" s="73">
        <v>2</v>
      </c>
      <c r="I83" s="73">
        <v>0</v>
      </c>
      <c r="J83" s="73">
        <v>0</v>
      </c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8" customHeight="1">
      <c r="A84" s="122">
        <v>75</v>
      </c>
      <c r="B84" s="107" t="s">
        <v>209</v>
      </c>
      <c r="C84" s="107">
        <v>24111196</v>
      </c>
      <c r="D84" s="23" t="s">
        <v>335</v>
      </c>
      <c r="E84" s="163">
        <v>10</v>
      </c>
      <c r="F84" s="73">
        <v>2</v>
      </c>
      <c r="G84" s="73">
        <v>6</v>
      </c>
      <c r="H84" s="73">
        <v>2</v>
      </c>
      <c r="I84" s="73">
        <v>0</v>
      </c>
      <c r="J84" s="73">
        <v>0</v>
      </c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8" customHeight="1">
      <c r="A85" s="122">
        <v>76</v>
      </c>
      <c r="B85" s="107" t="s">
        <v>210</v>
      </c>
      <c r="C85" s="107">
        <v>24110575</v>
      </c>
      <c r="D85" s="23" t="s">
        <v>335</v>
      </c>
      <c r="E85" s="163">
        <v>10</v>
      </c>
      <c r="F85" s="73">
        <v>2</v>
      </c>
      <c r="G85" s="73">
        <v>3</v>
      </c>
      <c r="H85" s="73">
        <v>1</v>
      </c>
      <c r="I85" s="73">
        <v>0</v>
      </c>
      <c r="J85" s="73">
        <v>0</v>
      </c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8" customHeight="1">
      <c r="A86" s="122">
        <v>77</v>
      </c>
      <c r="B86" s="107" t="s">
        <v>211</v>
      </c>
      <c r="C86" s="107">
        <v>24110259</v>
      </c>
      <c r="D86" s="23" t="s">
        <v>335</v>
      </c>
      <c r="E86" s="163">
        <v>10</v>
      </c>
      <c r="F86" s="73">
        <v>2</v>
      </c>
      <c r="G86" s="73">
        <v>6</v>
      </c>
      <c r="H86" s="73">
        <v>2</v>
      </c>
      <c r="I86" s="73">
        <v>0</v>
      </c>
      <c r="J86" s="73">
        <v>0</v>
      </c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8" customHeight="1">
      <c r="A87" s="122">
        <v>78</v>
      </c>
      <c r="B87" s="107" t="s">
        <v>212</v>
      </c>
      <c r="C87" s="107">
        <v>24110618</v>
      </c>
      <c r="D87" s="23" t="s">
        <v>335</v>
      </c>
      <c r="E87" s="163">
        <v>10</v>
      </c>
      <c r="F87" s="73">
        <v>2</v>
      </c>
      <c r="G87" s="73">
        <v>6</v>
      </c>
      <c r="H87" s="73">
        <v>2</v>
      </c>
      <c r="I87" s="73">
        <v>0</v>
      </c>
      <c r="J87" s="73">
        <v>0</v>
      </c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8" customHeight="1">
      <c r="A88" s="122">
        <v>79</v>
      </c>
      <c r="B88" s="107" t="s">
        <v>213</v>
      </c>
      <c r="C88" s="107">
        <v>25120038</v>
      </c>
      <c r="D88" s="23" t="s">
        <v>335</v>
      </c>
      <c r="E88" s="163">
        <v>10</v>
      </c>
      <c r="F88" s="73">
        <v>2</v>
      </c>
      <c r="G88" s="73">
        <v>6</v>
      </c>
      <c r="H88" s="73">
        <v>2</v>
      </c>
      <c r="I88" s="73">
        <v>0</v>
      </c>
      <c r="J88" s="73">
        <v>0</v>
      </c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8" customHeight="1">
      <c r="A89" s="122">
        <v>80</v>
      </c>
      <c r="B89" s="107" t="s">
        <v>214</v>
      </c>
      <c r="C89" s="107">
        <v>25120039</v>
      </c>
      <c r="D89" s="23" t="s">
        <v>335</v>
      </c>
      <c r="E89" s="163">
        <v>10</v>
      </c>
      <c r="F89" s="73">
        <v>2</v>
      </c>
      <c r="G89" s="73">
        <v>6</v>
      </c>
      <c r="H89" s="73">
        <v>2</v>
      </c>
      <c r="I89" s="73">
        <v>0</v>
      </c>
      <c r="J89" s="73">
        <v>0</v>
      </c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8" customHeight="1">
      <c r="A90" s="122">
        <v>81</v>
      </c>
      <c r="B90" s="107" t="s">
        <v>215</v>
      </c>
      <c r="C90" s="107">
        <v>25120040</v>
      </c>
      <c r="D90" s="23" t="s">
        <v>335</v>
      </c>
      <c r="E90" s="164">
        <v>10</v>
      </c>
      <c r="F90" s="73">
        <v>2</v>
      </c>
      <c r="G90" s="73">
        <v>6</v>
      </c>
      <c r="H90" s="73">
        <v>2</v>
      </c>
      <c r="I90" s="73">
        <v>0</v>
      </c>
      <c r="J90" s="73">
        <v>0</v>
      </c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8" customHeight="1">
      <c r="A91" s="122">
        <v>82</v>
      </c>
      <c r="B91" s="107" t="s">
        <v>216</v>
      </c>
      <c r="C91" s="107">
        <v>25120041</v>
      </c>
      <c r="D91" s="23" t="s">
        <v>335</v>
      </c>
      <c r="E91" s="164">
        <v>10</v>
      </c>
      <c r="F91" s="73">
        <v>2</v>
      </c>
      <c r="G91" s="73">
        <v>6</v>
      </c>
      <c r="H91" s="73">
        <v>2</v>
      </c>
      <c r="I91" s="73">
        <v>0</v>
      </c>
      <c r="J91" s="73">
        <v>0</v>
      </c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8" customHeight="1">
      <c r="A92" s="122">
        <v>83</v>
      </c>
      <c r="B92" s="107" t="s">
        <v>217</v>
      </c>
      <c r="C92" s="107">
        <v>25120042</v>
      </c>
      <c r="D92" s="23" t="s">
        <v>335</v>
      </c>
      <c r="E92" s="164">
        <v>10</v>
      </c>
      <c r="F92" s="73">
        <v>2</v>
      </c>
      <c r="G92" s="73">
        <v>6</v>
      </c>
      <c r="H92" s="73">
        <v>2</v>
      </c>
      <c r="I92" s="73">
        <v>0</v>
      </c>
      <c r="J92" s="73">
        <v>0</v>
      </c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8" customHeight="1">
      <c r="A93" s="122">
        <v>84</v>
      </c>
      <c r="B93" s="107" t="s">
        <v>218</v>
      </c>
      <c r="C93" s="107">
        <v>25120043</v>
      </c>
      <c r="D93" s="23" t="s">
        <v>335</v>
      </c>
      <c r="E93" s="164">
        <v>10</v>
      </c>
      <c r="F93" s="73">
        <v>2</v>
      </c>
      <c r="G93" s="73">
        <v>6</v>
      </c>
      <c r="H93" s="73">
        <v>2</v>
      </c>
      <c r="I93" s="73">
        <v>0</v>
      </c>
      <c r="J93" s="73">
        <v>0</v>
      </c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8" customHeight="1">
      <c r="A94" s="122">
        <v>85</v>
      </c>
      <c r="B94" s="107" t="s">
        <v>154</v>
      </c>
      <c r="C94" s="107">
        <v>25120044</v>
      </c>
      <c r="D94" s="23" t="s">
        <v>335</v>
      </c>
      <c r="E94" s="164">
        <v>10</v>
      </c>
      <c r="F94" s="73">
        <v>2</v>
      </c>
      <c r="G94" s="73">
        <v>6</v>
      </c>
      <c r="H94" s="73">
        <v>2</v>
      </c>
      <c r="I94" s="73">
        <v>0</v>
      </c>
      <c r="J94" s="73">
        <v>0</v>
      </c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8" customHeight="1">
      <c r="A95" s="122">
        <v>86</v>
      </c>
      <c r="B95" s="52" t="s">
        <v>336</v>
      </c>
      <c r="C95" s="76">
        <v>24120036</v>
      </c>
      <c r="D95" s="23" t="s">
        <v>335</v>
      </c>
      <c r="E95" s="164">
        <v>10</v>
      </c>
      <c r="F95" s="73">
        <v>2</v>
      </c>
      <c r="G95" s="73">
        <v>6</v>
      </c>
      <c r="H95" s="73">
        <v>2</v>
      </c>
      <c r="I95" s="73">
        <v>0</v>
      </c>
      <c r="J95" s="73">
        <v>0</v>
      </c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8" customHeight="1">
      <c r="A96" s="124"/>
      <c r="B96" s="165"/>
      <c r="C96" s="166"/>
      <c r="D96" s="166"/>
      <c r="E96" s="167"/>
      <c r="F96" s="129">
        <f>COUNTIF(F10:F95,"&gt;=01")</f>
        <v>86</v>
      </c>
      <c r="G96" s="129">
        <f>COUNTIF(G10:G95,"&gt;=3")</f>
        <v>85</v>
      </c>
      <c r="H96" s="129">
        <f>COUNTIF(H10:H95,"&gt;=1")</f>
        <v>86</v>
      </c>
      <c r="I96" s="129">
        <f t="shared" ref="I96:J96" si="0">COUNTIF(I10:I95,"&gt;=0.5")</f>
        <v>0</v>
      </c>
      <c r="J96" s="129">
        <f t="shared" si="0"/>
        <v>0</v>
      </c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8" customHeight="1">
      <c r="A97" s="124"/>
      <c r="B97" s="118" t="s">
        <v>114</v>
      </c>
      <c r="C97" s="166"/>
      <c r="D97" s="166"/>
      <c r="E97" s="167"/>
      <c r="F97" s="129">
        <f t="shared" ref="F97:H97" si="1">(F96/90)*100</f>
        <v>95.555555555555557</v>
      </c>
      <c r="G97" s="129">
        <f t="shared" si="1"/>
        <v>94.444444444444443</v>
      </c>
      <c r="H97" s="129">
        <f t="shared" si="1"/>
        <v>95.555555555555557</v>
      </c>
      <c r="I97" s="129">
        <f t="shared" ref="I97:J97" si="2">(I96/86)*100</f>
        <v>0</v>
      </c>
      <c r="J97" s="129">
        <f t="shared" si="2"/>
        <v>0</v>
      </c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8" customHeight="1">
      <c r="A98" s="124"/>
      <c r="B98" s="165" t="s">
        <v>115</v>
      </c>
      <c r="C98" s="166"/>
      <c r="D98" s="166"/>
      <c r="E98" s="167"/>
      <c r="F98" s="129">
        <v>3</v>
      </c>
      <c r="G98" s="129">
        <v>3</v>
      </c>
      <c r="H98" s="129">
        <v>3</v>
      </c>
      <c r="I98" s="129">
        <v>0</v>
      </c>
      <c r="J98" s="129">
        <v>0</v>
      </c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0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0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0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0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0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0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0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0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0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0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0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0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0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0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0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0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0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0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0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0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0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0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0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0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0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0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0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0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0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0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0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0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0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0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0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0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0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0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0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0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0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0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0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0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0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0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0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0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0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0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0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0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0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0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0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0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0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0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0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0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0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0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0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0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0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0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0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0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0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0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0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0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0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0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0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0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0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0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0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0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0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0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0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0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0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0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0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0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0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0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0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0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0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0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0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0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0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0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0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0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0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0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0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0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0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0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0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0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0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0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0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0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0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0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0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0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0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0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0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0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0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0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0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0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0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0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0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0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0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0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0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0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0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0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0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0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0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0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0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0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0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0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0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0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0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0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0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0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0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0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0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0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0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0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0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0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0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0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0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0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0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0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0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0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0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0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0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0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0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0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0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0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0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0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0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0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0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0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0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0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0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0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0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0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0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0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0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0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0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0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0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0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0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0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0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0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0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0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0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0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0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0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0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0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0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0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0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0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0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0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0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0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0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0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0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0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0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0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0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0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0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0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0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0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0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0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0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0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0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0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0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0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0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0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0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0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0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0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0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0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0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0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0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0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0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0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0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0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0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0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0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0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0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0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0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0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0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0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0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0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0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0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0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0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0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0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0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0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0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0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0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0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0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0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0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0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0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0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0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0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0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0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0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0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0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0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0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0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0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0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0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0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0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0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0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0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0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0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0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0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0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0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0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0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0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0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0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0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0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0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0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0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0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0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0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0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0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0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0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0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0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0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0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0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0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0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0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0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0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0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0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0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0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0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0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0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0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0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0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0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0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0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0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0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0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0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0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0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0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0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0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0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0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0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0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0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0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0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0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0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0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0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0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0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0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0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0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0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0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0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0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0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0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0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0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0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0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0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0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0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0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0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0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0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0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0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0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0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0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0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0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0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0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0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0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0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0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0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0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0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0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0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0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0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0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0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0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0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0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0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0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0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0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0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0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0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0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0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0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0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0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0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0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0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0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0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0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0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0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0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0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0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0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0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0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0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0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0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0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0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0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0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0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0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0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0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0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0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0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0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0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0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0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0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0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0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0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0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0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0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0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0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0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0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0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0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0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0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0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0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0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0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0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0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0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0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0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0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0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0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0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0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0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0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0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0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0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0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0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0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0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0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0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0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0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0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0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0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0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0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0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0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0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0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0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0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0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0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0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0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0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0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0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0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0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0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0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0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0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0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0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0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0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0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0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0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0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0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0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0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0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0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0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0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0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0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0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0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0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0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0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0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0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0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0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0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0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0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0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0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0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0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0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0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0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0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0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0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0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0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0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0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0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0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0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0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0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0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0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0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0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0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0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0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0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0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0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0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0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0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0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0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0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0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0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0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0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0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0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0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0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0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0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0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0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0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0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0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0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0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0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0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0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0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0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0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0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0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0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0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0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0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0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0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0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0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0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0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0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0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0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0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0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0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0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0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0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0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0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0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0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0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0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0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0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0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0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0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0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0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0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0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0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0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0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0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0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0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0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0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0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0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0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0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0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0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0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0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0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0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0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0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0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0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0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0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0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0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0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0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0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0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0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0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0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0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0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0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0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0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0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0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0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0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0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0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0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0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0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0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0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0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0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0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0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0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0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0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0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0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0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0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0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0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0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0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0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0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0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0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0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0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0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0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0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0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0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0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0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0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0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0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0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0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0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0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0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0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0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0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0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0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0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0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0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0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0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0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0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0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0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0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0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0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0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0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0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0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0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0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0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0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0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0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0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0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0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0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0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0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0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0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0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0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0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0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0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0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0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0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0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0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0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0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0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0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0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0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0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0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0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0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0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0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0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0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0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0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0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0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0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0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0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0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0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0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0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0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0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0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0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0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0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0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0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0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0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0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0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0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0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0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0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0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0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0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0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0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0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0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0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0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0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0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0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0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0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0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0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0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0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0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0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0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0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0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0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0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0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0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0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0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0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0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0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0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0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0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0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0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0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0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0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0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0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0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0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0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0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0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0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0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0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0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0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0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0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0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0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0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0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0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0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0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0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0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0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0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0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0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0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0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0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0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0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0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0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0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0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0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0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0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0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0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0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0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0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0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0.16" right="0.12" top="0.33" bottom="0.3" header="0" footer="0"/>
  <pageSetup paperSize="9" fitToHeight="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Z996"/>
  <sheetViews>
    <sheetView workbookViewId="0">
      <selection activeCell="I6" sqref="I6"/>
    </sheetView>
  </sheetViews>
  <sheetFormatPr defaultColWidth="12.6640625" defaultRowHeight="15.75" customHeight="1"/>
  <cols>
    <col min="1" max="1" width="3.44140625" customWidth="1"/>
    <col min="2" max="2" width="24.88671875" customWidth="1"/>
    <col min="3" max="3" width="8.33203125" customWidth="1"/>
    <col min="4" max="4" width="7.44140625" customWidth="1"/>
    <col min="5" max="5" width="12.77734375" customWidth="1"/>
    <col min="6" max="6" width="8.6640625" customWidth="1"/>
    <col min="7" max="9" width="9.109375" customWidth="1"/>
    <col min="10" max="10" width="11.44140625" customWidth="1"/>
    <col min="11" max="26" width="7.77734375" customWidth="1"/>
  </cols>
  <sheetData>
    <row r="1" spans="1:26" ht="9.7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9.75" customHeight="1">
      <c r="A2" s="221" t="s">
        <v>0</v>
      </c>
      <c r="B2" s="196"/>
      <c r="C2" s="88"/>
      <c r="D2" s="88"/>
      <c r="E2" s="130" t="s">
        <v>1</v>
      </c>
      <c r="F2" s="220" t="s">
        <v>2</v>
      </c>
      <c r="G2" s="195"/>
      <c r="H2" s="195"/>
      <c r="I2" s="127"/>
      <c r="J2" s="127"/>
      <c r="K2" s="127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9.75" customHeight="1">
      <c r="A3" s="221" t="s">
        <v>3</v>
      </c>
      <c r="B3" s="196"/>
      <c r="C3" s="88"/>
      <c r="D3" s="88"/>
      <c r="E3" s="130">
        <v>1</v>
      </c>
      <c r="F3" s="220" t="s">
        <v>122</v>
      </c>
      <c r="G3" s="195"/>
      <c r="H3" s="196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9.75" customHeight="1">
      <c r="A4" s="221" t="s">
        <v>321</v>
      </c>
      <c r="B4" s="196"/>
      <c r="C4" s="88"/>
      <c r="D4" s="88"/>
      <c r="E4" s="130">
        <v>2</v>
      </c>
      <c r="F4" s="223" t="s">
        <v>124</v>
      </c>
      <c r="G4" s="195"/>
      <c r="H4" s="196"/>
      <c r="I4" s="121"/>
      <c r="J4" s="121"/>
      <c r="K4" s="121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9.75" customHeight="1">
      <c r="A5" s="221" t="s">
        <v>316</v>
      </c>
      <c r="B5" s="196"/>
      <c r="C5" s="88"/>
      <c r="D5" s="88"/>
      <c r="E5" s="130">
        <v>3</v>
      </c>
      <c r="F5" s="220" t="s">
        <v>126</v>
      </c>
      <c r="G5" s="195"/>
      <c r="H5" s="196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9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9.75" customHeight="1">
      <c r="A7" s="219" t="s">
        <v>307</v>
      </c>
      <c r="B7" s="219" t="s">
        <v>231</v>
      </c>
      <c r="C7" s="219" t="s">
        <v>232</v>
      </c>
      <c r="D7" s="219" t="s">
        <v>233</v>
      </c>
      <c r="E7" s="219" t="s">
        <v>308</v>
      </c>
      <c r="F7" s="221" t="s">
        <v>322</v>
      </c>
      <c r="G7" s="195"/>
      <c r="H7" s="195"/>
      <c r="I7" s="195"/>
      <c r="J7" s="196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9.75" customHeight="1">
      <c r="A8" s="199"/>
      <c r="B8" s="199"/>
      <c r="C8" s="199"/>
      <c r="D8" s="199"/>
      <c r="E8" s="199"/>
      <c r="F8" s="154" t="s">
        <v>29</v>
      </c>
      <c r="G8" s="154" t="s">
        <v>30</v>
      </c>
      <c r="H8" s="154" t="s">
        <v>31</v>
      </c>
      <c r="I8" s="154" t="s">
        <v>32</v>
      </c>
      <c r="J8" s="154" t="s">
        <v>33</v>
      </c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9.75" customHeight="1">
      <c r="A9" s="200"/>
      <c r="B9" s="200"/>
      <c r="C9" s="200"/>
      <c r="D9" s="200"/>
      <c r="E9" s="199"/>
      <c r="F9" s="99">
        <v>1</v>
      </c>
      <c r="G9" s="99">
        <v>1</v>
      </c>
      <c r="H9" s="99">
        <v>1</v>
      </c>
      <c r="I9" s="99">
        <v>1</v>
      </c>
      <c r="J9" s="99">
        <v>1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9.75" customHeight="1">
      <c r="A10" s="122">
        <v>1</v>
      </c>
      <c r="B10" s="107" t="s">
        <v>134</v>
      </c>
      <c r="C10" s="107">
        <v>24110340</v>
      </c>
      <c r="D10" s="23" t="s">
        <v>335</v>
      </c>
      <c r="E10" s="83">
        <v>5</v>
      </c>
      <c r="F10" s="132">
        <v>1</v>
      </c>
      <c r="G10" s="132">
        <v>1</v>
      </c>
      <c r="H10" s="132">
        <v>1</v>
      </c>
      <c r="I10" s="132">
        <v>1</v>
      </c>
      <c r="J10" s="132">
        <v>1</v>
      </c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9.75" customHeight="1">
      <c r="A11" s="122">
        <v>2</v>
      </c>
      <c r="B11" s="107" t="s">
        <v>136</v>
      </c>
      <c r="C11" s="107">
        <v>24110341</v>
      </c>
      <c r="D11" s="23" t="s">
        <v>335</v>
      </c>
      <c r="E11" s="83">
        <v>5</v>
      </c>
      <c r="F11" s="132">
        <v>1</v>
      </c>
      <c r="G11" s="132">
        <v>1</v>
      </c>
      <c r="H11" s="132">
        <v>1</v>
      </c>
      <c r="I11" s="132">
        <v>1</v>
      </c>
      <c r="J11" s="132">
        <v>1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9.75" customHeight="1">
      <c r="A12" s="122">
        <v>3</v>
      </c>
      <c r="B12" s="107" t="s">
        <v>137</v>
      </c>
      <c r="C12" s="107">
        <v>24110342</v>
      </c>
      <c r="D12" s="23" t="s">
        <v>335</v>
      </c>
      <c r="E12" s="83">
        <v>5</v>
      </c>
      <c r="F12" s="132">
        <v>1</v>
      </c>
      <c r="G12" s="132">
        <v>1</v>
      </c>
      <c r="H12" s="132">
        <v>1</v>
      </c>
      <c r="I12" s="132">
        <v>1</v>
      </c>
      <c r="J12" s="132">
        <v>1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9.75" customHeight="1">
      <c r="A13" s="122">
        <v>4</v>
      </c>
      <c r="B13" s="107" t="s">
        <v>138</v>
      </c>
      <c r="C13" s="107">
        <v>24110343</v>
      </c>
      <c r="D13" s="23" t="s">
        <v>335</v>
      </c>
      <c r="E13" s="83">
        <v>5</v>
      </c>
      <c r="F13" s="132">
        <v>1</v>
      </c>
      <c r="G13" s="132">
        <v>1</v>
      </c>
      <c r="H13" s="132">
        <v>1</v>
      </c>
      <c r="I13" s="132">
        <v>1</v>
      </c>
      <c r="J13" s="132">
        <v>1</v>
      </c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9.75" customHeight="1">
      <c r="A14" s="122">
        <v>5</v>
      </c>
      <c r="B14" s="107" t="s">
        <v>139</v>
      </c>
      <c r="C14" s="107">
        <v>24110344</v>
      </c>
      <c r="D14" s="23" t="s">
        <v>335</v>
      </c>
      <c r="E14" s="83">
        <v>5</v>
      </c>
      <c r="F14" s="132">
        <v>1</v>
      </c>
      <c r="G14" s="132">
        <v>1</v>
      </c>
      <c r="H14" s="132">
        <v>1</v>
      </c>
      <c r="I14" s="132">
        <v>1</v>
      </c>
      <c r="J14" s="132">
        <v>1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9.75" customHeight="1">
      <c r="A15" s="122">
        <v>6</v>
      </c>
      <c r="B15" s="107" t="s">
        <v>140</v>
      </c>
      <c r="C15" s="107">
        <v>24110346</v>
      </c>
      <c r="D15" s="23" t="s">
        <v>335</v>
      </c>
      <c r="E15" s="83">
        <v>5</v>
      </c>
      <c r="F15" s="132">
        <v>1</v>
      </c>
      <c r="G15" s="132">
        <v>1</v>
      </c>
      <c r="H15" s="132">
        <v>1</v>
      </c>
      <c r="I15" s="132">
        <v>1</v>
      </c>
      <c r="J15" s="132">
        <v>1</v>
      </c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9.75" customHeight="1">
      <c r="A16" s="122">
        <v>7</v>
      </c>
      <c r="B16" s="107" t="s">
        <v>141</v>
      </c>
      <c r="C16" s="107">
        <v>24110347</v>
      </c>
      <c r="D16" s="23" t="s">
        <v>335</v>
      </c>
      <c r="E16" s="83">
        <v>5</v>
      </c>
      <c r="F16" s="132">
        <v>1</v>
      </c>
      <c r="G16" s="132">
        <v>1</v>
      </c>
      <c r="H16" s="132">
        <v>1</v>
      </c>
      <c r="I16" s="132">
        <v>1</v>
      </c>
      <c r="J16" s="132">
        <v>1</v>
      </c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9.75" customHeight="1">
      <c r="A17" s="122">
        <v>8</v>
      </c>
      <c r="B17" s="107" t="s">
        <v>142</v>
      </c>
      <c r="C17" s="107">
        <v>24110348</v>
      </c>
      <c r="D17" s="23" t="s">
        <v>335</v>
      </c>
      <c r="E17" s="83">
        <v>5</v>
      </c>
      <c r="F17" s="132">
        <v>1</v>
      </c>
      <c r="G17" s="132">
        <v>1</v>
      </c>
      <c r="H17" s="132">
        <v>1</v>
      </c>
      <c r="I17" s="132">
        <v>1</v>
      </c>
      <c r="J17" s="132">
        <v>1</v>
      </c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9.75" customHeight="1">
      <c r="A18" s="122">
        <v>9</v>
      </c>
      <c r="B18" s="107" t="s">
        <v>143</v>
      </c>
      <c r="C18" s="107">
        <v>24110350</v>
      </c>
      <c r="D18" s="23" t="s">
        <v>335</v>
      </c>
      <c r="E18" s="83">
        <v>5</v>
      </c>
      <c r="F18" s="132">
        <v>1</v>
      </c>
      <c r="G18" s="132">
        <v>1</v>
      </c>
      <c r="H18" s="132">
        <v>1</v>
      </c>
      <c r="I18" s="132">
        <v>1</v>
      </c>
      <c r="J18" s="132">
        <v>1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9.75" customHeight="1">
      <c r="A19" s="122">
        <v>10</v>
      </c>
      <c r="B19" s="107" t="s">
        <v>144</v>
      </c>
      <c r="C19" s="107">
        <v>24110351</v>
      </c>
      <c r="D19" s="23" t="s">
        <v>335</v>
      </c>
      <c r="E19" s="83">
        <v>5</v>
      </c>
      <c r="F19" s="132">
        <v>1</v>
      </c>
      <c r="G19" s="132">
        <v>1</v>
      </c>
      <c r="H19" s="132">
        <v>1</v>
      </c>
      <c r="I19" s="132">
        <v>1</v>
      </c>
      <c r="J19" s="132">
        <v>1</v>
      </c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9.75" customHeight="1">
      <c r="A20" s="122">
        <v>11</v>
      </c>
      <c r="B20" s="107" t="s">
        <v>145</v>
      </c>
      <c r="C20" s="107">
        <v>24110352</v>
      </c>
      <c r="D20" s="23" t="s">
        <v>335</v>
      </c>
      <c r="E20" s="83">
        <v>5</v>
      </c>
      <c r="F20" s="132">
        <v>1</v>
      </c>
      <c r="G20" s="132">
        <v>1</v>
      </c>
      <c r="H20" s="132">
        <v>1</v>
      </c>
      <c r="I20" s="132">
        <v>1</v>
      </c>
      <c r="J20" s="132">
        <v>1</v>
      </c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9.75" customHeight="1">
      <c r="A21" s="122">
        <v>12</v>
      </c>
      <c r="B21" s="107" t="s">
        <v>146</v>
      </c>
      <c r="C21" s="107">
        <v>24110353</v>
      </c>
      <c r="D21" s="23" t="s">
        <v>335</v>
      </c>
      <c r="E21" s="83">
        <v>5</v>
      </c>
      <c r="F21" s="132">
        <v>1</v>
      </c>
      <c r="G21" s="132">
        <v>1</v>
      </c>
      <c r="H21" s="132">
        <v>1</v>
      </c>
      <c r="I21" s="132">
        <v>1</v>
      </c>
      <c r="J21" s="132">
        <v>1</v>
      </c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9.75" customHeight="1">
      <c r="A22" s="122">
        <v>13</v>
      </c>
      <c r="B22" s="107" t="s">
        <v>147</v>
      </c>
      <c r="C22" s="107">
        <v>24110354</v>
      </c>
      <c r="D22" s="23" t="s">
        <v>335</v>
      </c>
      <c r="E22" s="83">
        <v>5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9.75" customHeight="1">
      <c r="A23" s="122">
        <v>14</v>
      </c>
      <c r="B23" s="107" t="s">
        <v>148</v>
      </c>
      <c r="C23" s="107">
        <v>24110356</v>
      </c>
      <c r="D23" s="23" t="s">
        <v>335</v>
      </c>
      <c r="E23" s="83">
        <v>5</v>
      </c>
      <c r="F23" s="132">
        <v>1</v>
      </c>
      <c r="G23" s="132">
        <v>1</v>
      </c>
      <c r="H23" s="132">
        <v>1</v>
      </c>
      <c r="I23" s="132">
        <v>1</v>
      </c>
      <c r="J23" s="132">
        <v>1</v>
      </c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9.75" customHeight="1">
      <c r="A24" s="122">
        <v>15</v>
      </c>
      <c r="B24" s="107" t="s">
        <v>149</v>
      </c>
      <c r="C24" s="107">
        <v>24110357</v>
      </c>
      <c r="D24" s="23" t="s">
        <v>335</v>
      </c>
      <c r="E24" s="83">
        <v>5</v>
      </c>
      <c r="F24" s="132">
        <v>1</v>
      </c>
      <c r="G24" s="132">
        <v>1</v>
      </c>
      <c r="H24" s="132">
        <v>1</v>
      </c>
      <c r="I24" s="132">
        <v>1</v>
      </c>
      <c r="J24" s="132">
        <v>1</v>
      </c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9.75" customHeight="1">
      <c r="A25" s="122">
        <v>16</v>
      </c>
      <c r="B25" s="107" t="s">
        <v>150</v>
      </c>
      <c r="C25" s="107">
        <v>24110358</v>
      </c>
      <c r="D25" s="23" t="s">
        <v>335</v>
      </c>
      <c r="E25" s="83">
        <v>5</v>
      </c>
      <c r="F25" s="132">
        <v>1</v>
      </c>
      <c r="G25" s="132">
        <v>1</v>
      </c>
      <c r="H25" s="132">
        <v>1</v>
      </c>
      <c r="I25" s="132">
        <v>1</v>
      </c>
      <c r="J25" s="132">
        <v>1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9.75" customHeight="1">
      <c r="A26" s="122">
        <v>17</v>
      </c>
      <c r="B26" s="107" t="s">
        <v>151</v>
      </c>
      <c r="C26" s="107">
        <v>24110359</v>
      </c>
      <c r="D26" s="23" t="s">
        <v>335</v>
      </c>
      <c r="E26" s="83">
        <v>5</v>
      </c>
      <c r="F26" s="132">
        <v>1</v>
      </c>
      <c r="G26" s="132">
        <v>1</v>
      </c>
      <c r="H26" s="132">
        <v>1</v>
      </c>
      <c r="I26" s="132">
        <v>1</v>
      </c>
      <c r="J26" s="132">
        <v>1</v>
      </c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9.75" customHeight="1">
      <c r="A27" s="122">
        <v>18</v>
      </c>
      <c r="B27" s="107" t="s">
        <v>152</v>
      </c>
      <c r="C27" s="107">
        <v>24110360</v>
      </c>
      <c r="D27" s="23" t="s">
        <v>335</v>
      </c>
      <c r="E27" s="83">
        <v>5</v>
      </c>
      <c r="F27" s="132">
        <v>1</v>
      </c>
      <c r="G27" s="132">
        <v>1</v>
      </c>
      <c r="H27" s="132">
        <v>1</v>
      </c>
      <c r="I27" s="132">
        <v>1</v>
      </c>
      <c r="J27" s="132">
        <v>1</v>
      </c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9.75" customHeight="1">
      <c r="A28" s="122">
        <v>19</v>
      </c>
      <c r="B28" s="107" t="s">
        <v>153</v>
      </c>
      <c r="C28" s="107">
        <v>24110361</v>
      </c>
      <c r="D28" s="23" t="s">
        <v>335</v>
      </c>
      <c r="E28" s="83">
        <v>5</v>
      </c>
      <c r="F28" s="132">
        <v>1</v>
      </c>
      <c r="G28" s="132">
        <v>1</v>
      </c>
      <c r="H28" s="132">
        <v>1</v>
      </c>
      <c r="I28" s="132">
        <v>1</v>
      </c>
      <c r="J28" s="132">
        <v>1</v>
      </c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9.75" customHeight="1">
      <c r="A29" s="122">
        <v>20</v>
      </c>
      <c r="B29" s="107" t="s">
        <v>154</v>
      </c>
      <c r="C29" s="107">
        <v>24110362</v>
      </c>
      <c r="D29" s="23" t="s">
        <v>335</v>
      </c>
      <c r="E29" s="168">
        <v>5</v>
      </c>
      <c r="F29" s="132">
        <v>1</v>
      </c>
      <c r="G29" s="132">
        <v>1</v>
      </c>
      <c r="H29" s="132">
        <v>1</v>
      </c>
      <c r="I29" s="132">
        <v>1</v>
      </c>
      <c r="J29" s="132">
        <v>1</v>
      </c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9.75" customHeight="1">
      <c r="A30" s="122">
        <v>21</v>
      </c>
      <c r="B30" s="107" t="s">
        <v>155</v>
      </c>
      <c r="C30" s="107">
        <v>24110363</v>
      </c>
      <c r="D30" s="23" t="s">
        <v>335</v>
      </c>
      <c r="E30" s="168">
        <v>5</v>
      </c>
      <c r="F30" s="132">
        <v>1</v>
      </c>
      <c r="G30" s="132">
        <v>1</v>
      </c>
      <c r="H30" s="132">
        <v>1</v>
      </c>
      <c r="I30" s="132">
        <v>1</v>
      </c>
      <c r="J30" s="132">
        <v>1</v>
      </c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9.75" customHeight="1">
      <c r="A31" s="122">
        <v>22</v>
      </c>
      <c r="B31" s="107" t="s">
        <v>156</v>
      </c>
      <c r="C31" s="107">
        <v>24110364</v>
      </c>
      <c r="D31" s="23" t="s">
        <v>335</v>
      </c>
      <c r="E31" s="168">
        <v>5</v>
      </c>
      <c r="F31" s="132">
        <v>1</v>
      </c>
      <c r="G31" s="132">
        <v>1</v>
      </c>
      <c r="H31" s="132">
        <v>1</v>
      </c>
      <c r="I31" s="132">
        <v>1</v>
      </c>
      <c r="J31" s="132">
        <v>1</v>
      </c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9.75" customHeight="1">
      <c r="A32" s="122">
        <v>23</v>
      </c>
      <c r="B32" s="107" t="s">
        <v>157</v>
      </c>
      <c r="C32" s="107">
        <v>24110365</v>
      </c>
      <c r="D32" s="23" t="s">
        <v>335</v>
      </c>
      <c r="E32" s="168">
        <v>5</v>
      </c>
      <c r="F32" s="132">
        <v>1</v>
      </c>
      <c r="G32" s="132">
        <v>1</v>
      </c>
      <c r="H32" s="132">
        <v>1</v>
      </c>
      <c r="I32" s="132">
        <v>1</v>
      </c>
      <c r="J32" s="132">
        <v>1</v>
      </c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9.75" customHeight="1">
      <c r="A33" s="122">
        <v>24</v>
      </c>
      <c r="B33" s="107" t="s">
        <v>158</v>
      </c>
      <c r="C33" s="107">
        <v>24110366</v>
      </c>
      <c r="D33" s="23" t="s">
        <v>335</v>
      </c>
      <c r="E33" s="83">
        <v>5</v>
      </c>
      <c r="F33" s="132">
        <v>1</v>
      </c>
      <c r="G33" s="132">
        <v>1</v>
      </c>
      <c r="H33" s="132">
        <v>1</v>
      </c>
      <c r="I33" s="132">
        <v>1</v>
      </c>
      <c r="J33" s="132">
        <v>1</v>
      </c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9.75" customHeight="1">
      <c r="A34" s="122">
        <v>25</v>
      </c>
      <c r="B34" s="107" t="s">
        <v>159</v>
      </c>
      <c r="C34" s="107">
        <v>24110367</v>
      </c>
      <c r="D34" s="23" t="s">
        <v>335</v>
      </c>
      <c r="E34" s="83">
        <v>5</v>
      </c>
      <c r="F34" s="132">
        <v>1</v>
      </c>
      <c r="G34" s="132">
        <v>1</v>
      </c>
      <c r="H34" s="132">
        <v>1</v>
      </c>
      <c r="I34" s="132">
        <v>1</v>
      </c>
      <c r="J34" s="132">
        <v>1</v>
      </c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9.75" customHeight="1">
      <c r="A35" s="122">
        <v>26</v>
      </c>
      <c r="B35" s="107" t="s">
        <v>160</v>
      </c>
      <c r="C35" s="107">
        <v>24110368</v>
      </c>
      <c r="D35" s="23" t="s">
        <v>335</v>
      </c>
      <c r="E35" s="83">
        <v>5</v>
      </c>
      <c r="F35" s="132">
        <v>1</v>
      </c>
      <c r="G35" s="132">
        <v>1</v>
      </c>
      <c r="H35" s="132">
        <v>1</v>
      </c>
      <c r="I35" s="132">
        <v>1</v>
      </c>
      <c r="J35" s="132">
        <v>1</v>
      </c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9.75" customHeight="1">
      <c r="A36" s="122">
        <v>27</v>
      </c>
      <c r="B36" s="107" t="s">
        <v>161</v>
      </c>
      <c r="C36" s="107">
        <v>24110369</v>
      </c>
      <c r="D36" s="23" t="s">
        <v>335</v>
      </c>
      <c r="E36" s="83">
        <v>5</v>
      </c>
      <c r="F36" s="132">
        <v>1</v>
      </c>
      <c r="G36" s="132">
        <v>1</v>
      </c>
      <c r="H36" s="132">
        <v>1</v>
      </c>
      <c r="I36" s="132">
        <v>1</v>
      </c>
      <c r="J36" s="132">
        <v>1</v>
      </c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9.75" customHeight="1">
      <c r="A37" s="122">
        <v>28</v>
      </c>
      <c r="B37" s="107" t="s">
        <v>162</v>
      </c>
      <c r="C37" s="107">
        <v>24110370</v>
      </c>
      <c r="D37" s="23" t="s">
        <v>335</v>
      </c>
      <c r="E37" s="83">
        <v>5</v>
      </c>
      <c r="F37" s="132">
        <v>1</v>
      </c>
      <c r="G37" s="132">
        <v>1</v>
      </c>
      <c r="H37" s="132">
        <v>1</v>
      </c>
      <c r="I37" s="132">
        <v>1</v>
      </c>
      <c r="J37" s="132">
        <v>1</v>
      </c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9.75" customHeight="1">
      <c r="A38" s="122">
        <v>29</v>
      </c>
      <c r="B38" s="107" t="s">
        <v>163</v>
      </c>
      <c r="C38" s="107">
        <v>24110371</v>
      </c>
      <c r="D38" s="23" t="s">
        <v>335</v>
      </c>
      <c r="E38" s="83">
        <v>5</v>
      </c>
      <c r="F38" s="132">
        <v>1</v>
      </c>
      <c r="G38" s="132">
        <v>1</v>
      </c>
      <c r="H38" s="132">
        <v>1</v>
      </c>
      <c r="I38" s="132">
        <v>1</v>
      </c>
      <c r="J38" s="132">
        <v>1</v>
      </c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9.75" customHeight="1">
      <c r="A39" s="122">
        <v>30</v>
      </c>
      <c r="B39" s="107" t="s">
        <v>164</v>
      </c>
      <c r="C39" s="107">
        <v>24110372</v>
      </c>
      <c r="D39" s="23" t="s">
        <v>335</v>
      </c>
      <c r="E39" s="83">
        <v>5</v>
      </c>
      <c r="F39" s="132">
        <v>1</v>
      </c>
      <c r="G39" s="132">
        <v>1</v>
      </c>
      <c r="H39" s="132">
        <v>1</v>
      </c>
      <c r="I39" s="132">
        <v>1</v>
      </c>
      <c r="J39" s="132">
        <v>1</v>
      </c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9.75" customHeight="1">
      <c r="A40" s="122">
        <v>31</v>
      </c>
      <c r="B40" s="107" t="s">
        <v>165</v>
      </c>
      <c r="C40" s="107">
        <v>24110373</v>
      </c>
      <c r="D40" s="23" t="s">
        <v>335</v>
      </c>
      <c r="E40" s="83">
        <v>4</v>
      </c>
      <c r="F40" s="132">
        <v>1</v>
      </c>
      <c r="G40" s="132">
        <v>1</v>
      </c>
      <c r="H40" s="132">
        <v>1</v>
      </c>
      <c r="I40" s="132">
        <v>1</v>
      </c>
      <c r="J40" s="132">
        <v>1</v>
      </c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9.75" customHeight="1">
      <c r="A41" s="122">
        <v>32</v>
      </c>
      <c r="B41" s="107" t="s">
        <v>166</v>
      </c>
      <c r="C41" s="107">
        <v>24110374</v>
      </c>
      <c r="D41" s="23" t="s">
        <v>335</v>
      </c>
      <c r="E41" s="83">
        <v>5</v>
      </c>
      <c r="F41" s="132">
        <v>1</v>
      </c>
      <c r="G41" s="132">
        <v>1</v>
      </c>
      <c r="H41" s="132">
        <v>1</v>
      </c>
      <c r="I41" s="132">
        <v>1</v>
      </c>
      <c r="J41" s="132">
        <v>1</v>
      </c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9.75" customHeight="1">
      <c r="A42" s="122">
        <v>33</v>
      </c>
      <c r="B42" s="107" t="s">
        <v>167</v>
      </c>
      <c r="C42" s="107">
        <v>24110375</v>
      </c>
      <c r="D42" s="23" t="s">
        <v>335</v>
      </c>
      <c r="E42" s="83">
        <v>5</v>
      </c>
      <c r="F42" s="132">
        <v>1</v>
      </c>
      <c r="G42" s="132">
        <v>1</v>
      </c>
      <c r="H42" s="132">
        <v>1</v>
      </c>
      <c r="I42" s="132">
        <v>1</v>
      </c>
      <c r="J42" s="132">
        <v>1</v>
      </c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9.75" customHeight="1">
      <c r="A43" s="122">
        <v>34</v>
      </c>
      <c r="B43" s="107" t="s">
        <v>168</v>
      </c>
      <c r="C43" s="107">
        <v>24110376</v>
      </c>
      <c r="D43" s="23" t="s">
        <v>335</v>
      </c>
      <c r="E43" s="168">
        <v>5</v>
      </c>
      <c r="F43" s="132">
        <v>1</v>
      </c>
      <c r="G43" s="132">
        <v>1</v>
      </c>
      <c r="H43" s="132">
        <v>1</v>
      </c>
      <c r="I43" s="132">
        <v>1</v>
      </c>
      <c r="J43" s="132">
        <v>1</v>
      </c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9.75" customHeight="1">
      <c r="A44" s="122">
        <v>35</v>
      </c>
      <c r="B44" s="107" t="s">
        <v>169</v>
      </c>
      <c r="C44" s="107">
        <v>24110377</v>
      </c>
      <c r="D44" s="23" t="s">
        <v>335</v>
      </c>
      <c r="E44" s="83">
        <v>5</v>
      </c>
      <c r="F44" s="132">
        <v>1</v>
      </c>
      <c r="G44" s="132">
        <v>1</v>
      </c>
      <c r="H44" s="132">
        <v>1</v>
      </c>
      <c r="I44" s="132">
        <v>1</v>
      </c>
      <c r="J44" s="132">
        <v>1</v>
      </c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9.75" customHeight="1">
      <c r="A45" s="122">
        <v>36</v>
      </c>
      <c r="B45" s="107" t="s">
        <v>170</v>
      </c>
      <c r="C45" s="107">
        <v>24110379</v>
      </c>
      <c r="D45" s="23" t="s">
        <v>335</v>
      </c>
      <c r="E45" s="83">
        <v>5</v>
      </c>
      <c r="F45" s="132">
        <v>1</v>
      </c>
      <c r="G45" s="132">
        <v>1</v>
      </c>
      <c r="H45" s="132">
        <v>1</v>
      </c>
      <c r="I45" s="132">
        <v>1</v>
      </c>
      <c r="J45" s="132">
        <v>1</v>
      </c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9.75" customHeight="1">
      <c r="A46" s="122">
        <v>37</v>
      </c>
      <c r="B46" s="107" t="s">
        <v>171</v>
      </c>
      <c r="C46" s="107">
        <v>24110380</v>
      </c>
      <c r="D46" s="23" t="s">
        <v>335</v>
      </c>
      <c r="E46" s="83">
        <v>5</v>
      </c>
      <c r="F46" s="132">
        <v>1</v>
      </c>
      <c r="G46" s="132">
        <v>1</v>
      </c>
      <c r="H46" s="132">
        <v>1</v>
      </c>
      <c r="I46" s="132">
        <v>1</v>
      </c>
      <c r="J46" s="132">
        <v>1</v>
      </c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9.75" customHeight="1">
      <c r="A47" s="122">
        <v>38</v>
      </c>
      <c r="B47" s="107" t="s">
        <v>172</v>
      </c>
      <c r="C47" s="107">
        <v>24110381</v>
      </c>
      <c r="D47" s="23" t="s">
        <v>335</v>
      </c>
      <c r="E47" s="83">
        <v>4</v>
      </c>
      <c r="F47" s="132">
        <v>1</v>
      </c>
      <c r="G47" s="132">
        <v>1</v>
      </c>
      <c r="H47" s="132">
        <v>1</v>
      </c>
      <c r="I47" s="132">
        <v>1</v>
      </c>
      <c r="J47" s="132">
        <v>1</v>
      </c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9.75" customHeight="1">
      <c r="A48" s="122">
        <v>39</v>
      </c>
      <c r="B48" s="107" t="s">
        <v>173</v>
      </c>
      <c r="C48" s="107">
        <v>24110382</v>
      </c>
      <c r="D48" s="23" t="s">
        <v>335</v>
      </c>
      <c r="E48" s="83">
        <v>4</v>
      </c>
      <c r="F48" s="132">
        <v>1</v>
      </c>
      <c r="G48" s="132">
        <v>1</v>
      </c>
      <c r="H48" s="132">
        <v>1</v>
      </c>
      <c r="I48" s="132">
        <v>1</v>
      </c>
      <c r="J48" s="132">
        <v>1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9.75" customHeight="1">
      <c r="A49" s="122">
        <v>40</v>
      </c>
      <c r="B49" s="107" t="s">
        <v>174</v>
      </c>
      <c r="C49" s="107">
        <v>24110383</v>
      </c>
      <c r="D49" s="23" t="s">
        <v>335</v>
      </c>
      <c r="E49" s="83">
        <v>5</v>
      </c>
      <c r="F49" s="132">
        <v>1</v>
      </c>
      <c r="G49" s="132">
        <v>1</v>
      </c>
      <c r="H49" s="132">
        <v>1</v>
      </c>
      <c r="I49" s="132">
        <v>1</v>
      </c>
      <c r="J49" s="132">
        <v>1</v>
      </c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9.75" customHeight="1">
      <c r="A50" s="122">
        <v>41</v>
      </c>
      <c r="B50" s="107" t="s">
        <v>175</v>
      </c>
      <c r="C50" s="107">
        <v>24110384</v>
      </c>
      <c r="D50" s="23" t="s">
        <v>335</v>
      </c>
      <c r="E50" s="83">
        <v>5</v>
      </c>
      <c r="F50" s="132">
        <v>1</v>
      </c>
      <c r="G50" s="132">
        <v>1</v>
      </c>
      <c r="H50" s="132">
        <v>1</v>
      </c>
      <c r="I50" s="132">
        <v>1</v>
      </c>
      <c r="J50" s="132">
        <v>1</v>
      </c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9.75" customHeight="1">
      <c r="A51" s="122">
        <v>42</v>
      </c>
      <c r="B51" s="107" t="s">
        <v>176</v>
      </c>
      <c r="C51" s="107">
        <v>24110385</v>
      </c>
      <c r="D51" s="23" t="s">
        <v>335</v>
      </c>
      <c r="E51" s="83">
        <v>5</v>
      </c>
      <c r="F51" s="132">
        <v>1</v>
      </c>
      <c r="G51" s="132">
        <v>1</v>
      </c>
      <c r="H51" s="132">
        <v>1</v>
      </c>
      <c r="I51" s="132">
        <v>1</v>
      </c>
      <c r="J51" s="132">
        <v>1</v>
      </c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9.75" customHeight="1">
      <c r="A52" s="122">
        <v>43</v>
      </c>
      <c r="B52" s="107" t="s">
        <v>177</v>
      </c>
      <c r="C52" s="107">
        <v>24110386</v>
      </c>
      <c r="D52" s="23" t="s">
        <v>335</v>
      </c>
      <c r="E52" s="83">
        <v>5</v>
      </c>
      <c r="F52" s="132">
        <v>1</v>
      </c>
      <c r="G52" s="132">
        <v>1</v>
      </c>
      <c r="H52" s="132">
        <v>1</v>
      </c>
      <c r="I52" s="132">
        <v>1</v>
      </c>
      <c r="J52" s="132">
        <v>1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9.75" customHeight="1">
      <c r="A53" s="122">
        <v>44</v>
      </c>
      <c r="B53" s="107" t="s">
        <v>178</v>
      </c>
      <c r="C53" s="107">
        <v>24110387</v>
      </c>
      <c r="D53" s="23" t="s">
        <v>335</v>
      </c>
      <c r="E53" s="83">
        <v>5</v>
      </c>
      <c r="F53" s="132">
        <v>1</v>
      </c>
      <c r="G53" s="132">
        <v>1</v>
      </c>
      <c r="H53" s="132">
        <v>1</v>
      </c>
      <c r="I53" s="132">
        <v>1</v>
      </c>
      <c r="J53" s="132">
        <v>1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9.75" customHeight="1">
      <c r="A54" s="122">
        <v>45</v>
      </c>
      <c r="B54" s="107" t="s">
        <v>179</v>
      </c>
      <c r="C54" s="107">
        <v>24110388</v>
      </c>
      <c r="D54" s="23" t="s">
        <v>335</v>
      </c>
      <c r="E54" s="83">
        <v>5</v>
      </c>
      <c r="F54" s="132">
        <v>1</v>
      </c>
      <c r="G54" s="132">
        <v>1</v>
      </c>
      <c r="H54" s="132">
        <v>1</v>
      </c>
      <c r="I54" s="132">
        <v>1</v>
      </c>
      <c r="J54" s="132">
        <v>1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9.75" customHeight="1">
      <c r="A55" s="122">
        <v>46</v>
      </c>
      <c r="B55" s="107" t="s">
        <v>180</v>
      </c>
      <c r="C55" s="107">
        <v>24110389</v>
      </c>
      <c r="D55" s="23" t="s">
        <v>335</v>
      </c>
      <c r="E55" s="83">
        <v>5</v>
      </c>
      <c r="F55" s="132">
        <v>1</v>
      </c>
      <c r="G55" s="132">
        <v>1</v>
      </c>
      <c r="H55" s="132">
        <v>1</v>
      </c>
      <c r="I55" s="132">
        <v>1</v>
      </c>
      <c r="J55" s="132">
        <v>1</v>
      </c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9.75" customHeight="1">
      <c r="A56" s="122">
        <v>47</v>
      </c>
      <c r="B56" s="107" t="s">
        <v>181</v>
      </c>
      <c r="C56" s="107">
        <v>24110390</v>
      </c>
      <c r="D56" s="23" t="s">
        <v>335</v>
      </c>
      <c r="E56" s="83">
        <v>5</v>
      </c>
      <c r="F56" s="132">
        <v>1</v>
      </c>
      <c r="G56" s="132">
        <v>1</v>
      </c>
      <c r="H56" s="132">
        <v>1</v>
      </c>
      <c r="I56" s="132">
        <v>1</v>
      </c>
      <c r="J56" s="132">
        <v>1</v>
      </c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9.75" customHeight="1">
      <c r="A57" s="122">
        <v>48</v>
      </c>
      <c r="B57" s="107" t="s">
        <v>182</v>
      </c>
      <c r="C57" s="107">
        <v>24110391</v>
      </c>
      <c r="D57" s="23" t="s">
        <v>335</v>
      </c>
      <c r="E57" s="83">
        <v>5</v>
      </c>
      <c r="F57" s="132">
        <v>1</v>
      </c>
      <c r="G57" s="132">
        <v>1</v>
      </c>
      <c r="H57" s="132">
        <v>1</v>
      </c>
      <c r="I57" s="132">
        <v>1</v>
      </c>
      <c r="J57" s="132">
        <v>1</v>
      </c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9.75" customHeight="1">
      <c r="A58" s="122">
        <v>49</v>
      </c>
      <c r="B58" s="107" t="s">
        <v>183</v>
      </c>
      <c r="C58" s="107">
        <v>24110392</v>
      </c>
      <c r="D58" s="23" t="s">
        <v>335</v>
      </c>
      <c r="E58" s="83">
        <v>5</v>
      </c>
      <c r="F58" s="132">
        <v>1</v>
      </c>
      <c r="G58" s="132">
        <v>1</v>
      </c>
      <c r="H58" s="132">
        <v>1</v>
      </c>
      <c r="I58" s="132">
        <v>1</v>
      </c>
      <c r="J58" s="132">
        <v>1</v>
      </c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9.75" customHeight="1">
      <c r="A59" s="122">
        <v>50</v>
      </c>
      <c r="B59" s="107" t="s">
        <v>184</v>
      </c>
      <c r="C59" s="107">
        <v>24110393</v>
      </c>
      <c r="D59" s="23" t="s">
        <v>335</v>
      </c>
      <c r="E59" s="83">
        <v>5</v>
      </c>
      <c r="F59" s="132">
        <v>1</v>
      </c>
      <c r="G59" s="132">
        <v>1</v>
      </c>
      <c r="H59" s="132">
        <v>1</v>
      </c>
      <c r="I59" s="132">
        <v>1</v>
      </c>
      <c r="J59" s="132">
        <v>1</v>
      </c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9.75" customHeight="1">
      <c r="A60" s="122">
        <v>51</v>
      </c>
      <c r="B60" s="107" t="s">
        <v>185</v>
      </c>
      <c r="C60" s="107">
        <v>24110394</v>
      </c>
      <c r="D60" s="23" t="s">
        <v>335</v>
      </c>
      <c r="E60" s="83">
        <v>5</v>
      </c>
      <c r="F60" s="132">
        <v>1</v>
      </c>
      <c r="G60" s="132">
        <v>1</v>
      </c>
      <c r="H60" s="132">
        <v>1</v>
      </c>
      <c r="I60" s="132">
        <v>1</v>
      </c>
      <c r="J60" s="132">
        <v>1</v>
      </c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9.75" customHeight="1">
      <c r="A61" s="122">
        <v>52</v>
      </c>
      <c r="B61" s="107" t="s">
        <v>186</v>
      </c>
      <c r="C61" s="107">
        <v>24110395</v>
      </c>
      <c r="D61" s="23" t="s">
        <v>335</v>
      </c>
      <c r="E61" s="83">
        <v>5</v>
      </c>
      <c r="F61" s="132">
        <v>1</v>
      </c>
      <c r="G61" s="132">
        <v>1</v>
      </c>
      <c r="H61" s="132">
        <v>1</v>
      </c>
      <c r="I61" s="132">
        <v>1</v>
      </c>
      <c r="J61" s="132">
        <v>1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9.75" customHeight="1">
      <c r="A62" s="122">
        <v>53</v>
      </c>
      <c r="B62" s="107" t="s">
        <v>187</v>
      </c>
      <c r="C62" s="107">
        <v>24110396</v>
      </c>
      <c r="D62" s="23" t="s">
        <v>335</v>
      </c>
      <c r="E62" s="83">
        <v>5</v>
      </c>
      <c r="F62" s="132">
        <v>1</v>
      </c>
      <c r="G62" s="132">
        <v>1</v>
      </c>
      <c r="H62" s="132">
        <v>1</v>
      </c>
      <c r="I62" s="132">
        <v>1</v>
      </c>
      <c r="J62" s="132">
        <v>1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9.75" customHeight="1">
      <c r="A63" s="122">
        <v>54</v>
      </c>
      <c r="B63" s="107" t="s">
        <v>188</v>
      </c>
      <c r="C63" s="107">
        <v>24110397</v>
      </c>
      <c r="D63" s="23" t="s">
        <v>335</v>
      </c>
      <c r="E63" s="83">
        <v>5</v>
      </c>
      <c r="F63" s="132">
        <v>1</v>
      </c>
      <c r="G63" s="132">
        <v>1</v>
      </c>
      <c r="H63" s="132">
        <v>1</v>
      </c>
      <c r="I63" s="132">
        <v>1</v>
      </c>
      <c r="J63" s="132">
        <v>1</v>
      </c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9.75" customHeight="1">
      <c r="A64" s="122">
        <v>55</v>
      </c>
      <c r="B64" s="107" t="s">
        <v>189</v>
      </c>
      <c r="C64" s="107">
        <v>24110398</v>
      </c>
      <c r="D64" s="23" t="s">
        <v>335</v>
      </c>
      <c r="E64" s="83">
        <v>5</v>
      </c>
      <c r="F64" s="132">
        <v>1</v>
      </c>
      <c r="G64" s="132">
        <v>1</v>
      </c>
      <c r="H64" s="132">
        <v>1</v>
      </c>
      <c r="I64" s="132">
        <v>1</v>
      </c>
      <c r="J64" s="132">
        <v>1</v>
      </c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9.75" customHeight="1">
      <c r="A65" s="122">
        <v>56</v>
      </c>
      <c r="B65" s="107" t="s">
        <v>190</v>
      </c>
      <c r="C65" s="107">
        <v>24110399</v>
      </c>
      <c r="D65" s="23" t="s">
        <v>335</v>
      </c>
      <c r="E65" s="83">
        <v>5</v>
      </c>
      <c r="F65" s="132">
        <v>0</v>
      </c>
      <c r="G65" s="132">
        <v>0</v>
      </c>
      <c r="H65" s="132">
        <v>0</v>
      </c>
      <c r="I65" s="132">
        <v>0</v>
      </c>
      <c r="J65" s="132">
        <v>0</v>
      </c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9.75" customHeight="1">
      <c r="A66" s="122">
        <v>57</v>
      </c>
      <c r="B66" s="107" t="s">
        <v>191</v>
      </c>
      <c r="C66" s="107">
        <v>24110400</v>
      </c>
      <c r="D66" s="23" t="s">
        <v>335</v>
      </c>
      <c r="E66" s="83">
        <v>5</v>
      </c>
      <c r="F66" s="132">
        <v>1</v>
      </c>
      <c r="G66" s="132">
        <v>1</v>
      </c>
      <c r="H66" s="132">
        <v>1</v>
      </c>
      <c r="I66" s="132">
        <v>1</v>
      </c>
      <c r="J66" s="132">
        <v>1</v>
      </c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9.75" customHeight="1">
      <c r="A67" s="122">
        <v>58</v>
      </c>
      <c r="B67" s="107" t="s">
        <v>192</v>
      </c>
      <c r="C67" s="107">
        <v>24110401</v>
      </c>
      <c r="D67" s="23" t="s">
        <v>335</v>
      </c>
      <c r="E67" s="83">
        <v>5</v>
      </c>
      <c r="F67" s="132">
        <v>0</v>
      </c>
      <c r="G67" s="132">
        <v>0</v>
      </c>
      <c r="H67" s="132">
        <v>0</v>
      </c>
      <c r="I67" s="132">
        <v>0</v>
      </c>
      <c r="J67" s="132">
        <v>0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9.75" customHeight="1">
      <c r="A68" s="122">
        <v>59</v>
      </c>
      <c r="B68" s="189" t="s">
        <v>193</v>
      </c>
      <c r="C68" s="107">
        <v>24110402</v>
      </c>
      <c r="D68" s="23" t="s">
        <v>335</v>
      </c>
      <c r="E68" s="83">
        <v>5</v>
      </c>
      <c r="F68" s="132">
        <v>1</v>
      </c>
      <c r="G68" s="132">
        <v>1</v>
      </c>
      <c r="H68" s="132">
        <v>1</v>
      </c>
      <c r="I68" s="132">
        <v>1</v>
      </c>
      <c r="J68" s="132">
        <v>1</v>
      </c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9.75" customHeight="1">
      <c r="A69" s="122">
        <v>60</v>
      </c>
      <c r="B69" s="107" t="s">
        <v>194</v>
      </c>
      <c r="C69" s="107">
        <v>24110403</v>
      </c>
      <c r="D69" s="23" t="s">
        <v>335</v>
      </c>
      <c r="E69" s="83">
        <v>5</v>
      </c>
      <c r="F69" s="132">
        <v>1</v>
      </c>
      <c r="G69" s="132">
        <v>1</v>
      </c>
      <c r="H69" s="132">
        <v>1</v>
      </c>
      <c r="I69" s="132">
        <v>1</v>
      </c>
      <c r="J69" s="132">
        <v>1</v>
      </c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9.75" customHeight="1">
      <c r="A70" s="122">
        <v>61</v>
      </c>
      <c r="B70" s="107" t="s">
        <v>195</v>
      </c>
      <c r="C70" s="107">
        <v>24110405</v>
      </c>
      <c r="D70" s="23" t="s">
        <v>335</v>
      </c>
      <c r="E70" s="83">
        <v>5</v>
      </c>
      <c r="F70" s="132">
        <v>1</v>
      </c>
      <c r="G70" s="132">
        <v>1</v>
      </c>
      <c r="H70" s="132">
        <v>1</v>
      </c>
      <c r="I70" s="132">
        <v>1</v>
      </c>
      <c r="J70" s="132">
        <v>1</v>
      </c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9.75" customHeight="1">
      <c r="A71" s="122">
        <v>62</v>
      </c>
      <c r="B71" s="107" t="s">
        <v>196</v>
      </c>
      <c r="C71" s="107">
        <v>24110406</v>
      </c>
      <c r="D71" s="23" t="s">
        <v>335</v>
      </c>
      <c r="E71" s="83">
        <v>4</v>
      </c>
      <c r="F71" s="132">
        <v>1</v>
      </c>
      <c r="G71" s="132">
        <v>1</v>
      </c>
      <c r="H71" s="132">
        <v>1</v>
      </c>
      <c r="I71" s="132">
        <v>1</v>
      </c>
      <c r="J71" s="132">
        <v>1</v>
      </c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9.75" customHeight="1">
      <c r="A72" s="122">
        <v>63</v>
      </c>
      <c r="B72" s="107" t="s">
        <v>197</v>
      </c>
      <c r="C72" s="107">
        <v>24110407</v>
      </c>
      <c r="D72" s="23" t="s">
        <v>335</v>
      </c>
      <c r="E72" s="83">
        <v>5</v>
      </c>
      <c r="F72" s="132">
        <v>1</v>
      </c>
      <c r="G72" s="132">
        <v>1</v>
      </c>
      <c r="H72" s="132">
        <v>1</v>
      </c>
      <c r="I72" s="132">
        <v>1</v>
      </c>
      <c r="J72" s="132">
        <v>1</v>
      </c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9.75" customHeight="1">
      <c r="A73" s="122">
        <v>64</v>
      </c>
      <c r="B73" s="107" t="s">
        <v>198</v>
      </c>
      <c r="C73" s="107">
        <v>24110408</v>
      </c>
      <c r="D73" s="23" t="s">
        <v>335</v>
      </c>
      <c r="E73" s="83">
        <v>5</v>
      </c>
      <c r="F73" s="132">
        <v>1</v>
      </c>
      <c r="G73" s="132">
        <v>1</v>
      </c>
      <c r="H73" s="132">
        <v>1</v>
      </c>
      <c r="I73" s="132">
        <v>1</v>
      </c>
      <c r="J73" s="132">
        <v>1</v>
      </c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9.75" customHeight="1">
      <c r="A74" s="122">
        <v>65</v>
      </c>
      <c r="B74" s="107" t="s">
        <v>199</v>
      </c>
      <c r="C74" s="107">
        <v>24110409</v>
      </c>
      <c r="D74" s="23" t="s">
        <v>335</v>
      </c>
      <c r="E74" s="83">
        <v>5</v>
      </c>
      <c r="F74" s="132">
        <v>1</v>
      </c>
      <c r="G74" s="132">
        <v>1</v>
      </c>
      <c r="H74" s="132">
        <v>1</v>
      </c>
      <c r="I74" s="132">
        <v>1</v>
      </c>
      <c r="J74" s="132">
        <v>1</v>
      </c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9.75" customHeight="1">
      <c r="A75" s="122">
        <v>66</v>
      </c>
      <c r="B75" s="107" t="s">
        <v>200</v>
      </c>
      <c r="C75" s="107">
        <v>24110411</v>
      </c>
      <c r="D75" s="23" t="s">
        <v>335</v>
      </c>
      <c r="E75" s="83">
        <v>5</v>
      </c>
      <c r="F75" s="132">
        <v>1</v>
      </c>
      <c r="G75" s="132">
        <v>1</v>
      </c>
      <c r="H75" s="132">
        <v>1</v>
      </c>
      <c r="I75" s="132">
        <v>1</v>
      </c>
      <c r="J75" s="132">
        <v>1</v>
      </c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9.75" customHeight="1">
      <c r="A76" s="122">
        <v>67</v>
      </c>
      <c r="B76" s="107" t="s">
        <v>201</v>
      </c>
      <c r="C76" s="107">
        <v>24110412</v>
      </c>
      <c r="D76" s="23" t="s">
        <v>335</v>
      </c>
      <c r="E76" s="83">
        <v>5</v>
      </c>
      <c r="F76" s="132">
        <v>1</v>
      </c>
      <c r="G76" s="132">
        <v>1</v>
      </c>
      <c r="H76" s="132">
        <v>1</v>
      </c>
      <c r="I76" s="132">
        <v>1</v>
      </c>
      <c r="J76" s="132">
        <v>1</v>
      </c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9.75" customHeight="1">
      <c r="A77" s="122">
        <v>68</v>
      </c>
      <c r="B77" s="107" t="s">
        <v>202</v>
      </c>
      <c r="C77" s="107">
        <v>24110413</v>
      </c>
      <c r="D77" s="23" t="s">
        <v>335</v>
      </c>
      <c r="E77" s="83">
        <v>5</v>
      </c>
      <c r="F77" s="132">
        <v>1</v>
      </c>
      <c r="G77" s="132">
        <v>1</v>
      </c>
      <c r="H77" s="132">
        <v>1</v>
      </c>
      <c r="I77" s="132">
        <v>1</v>
      </c>
      <c r="J77" s="132">
        <v>1</v>
      </c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9.75" customHeight="1">
      <c r="A78" s="122">
        <v>69</v>
      </c>
      <c r="B78" s="107" t="s">
        <v>203</v>
      </c>
      <c r="C78" s="107">
        <v>24110414</v>
      </c>
      <c r="D78" s="23" t="s">
        <v>335</v>
      </c>
      <c r="E78" s="83">
        <v>5</v>
      </c>
      <c r="F78" s="132">
        <v>1</v>
      </c>
      <c r="G78" s="132">
        <v>1</v>
      </c>
      <c r="H78" s="132">
        <v>1</v>
      </c>
      <c r="I78" s="132">
        <v>1</v>
      </c>
      <c r="J78" s="132">
        <v>1</v>
      </c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9.75" customHeight="1">
      <c r="A79" s="122">
        <v>70</v>
      </c>
      <c r="B79" s="107" t="s">
        <v>204</v>
      </c>
      <c r="C79" s="107">
        <v>24110415</v>
      </c>
      <c r="D79" s="23" t="s">
        <v>335</v>
      </c>
      <c r="E79" s="83">
        <v>5</v>
      </c>
      <c r="F79" s="132">
        <v>1</v>
      </c>
      <c r="G79" s="132">
        <v>1</v>
      </c>
      <c r="H79" s="132">
        <v>1</v>
      </c>
      <c r="I79" s="132">
        <v>1</v>
      </c>
      <c r="J79" s="132">
        <v>1</v>
      </c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9.75" customHeight="1">
      <c r="A80" s="122">
        <v>71</v>
      </c>
      <c r="B80" s="107" t="s">
        <v>205</v>
      </c>
      <c r="C80" s="107">
        <v>24110416</v>
      </c>
      <c r="D80" s="23" t="s">
        <v>335</v>
      </c>
      <c r="E80" s="83">
        <v>4</v>
      </c>
      <c r="F80" s="132">
        <v>1</v>
      </c>
      <c r="G80" s="132">
        <v>1</v>
      </c>
      <c r="H80" s="132">
        <v>1</v>
      </c>
      <c r="I80" s="132">
        <v>1</v>
      </c>
      <c r="J80" s="132">
        <v>1</v>
      </c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9.75" customHeight="1">
      <c r="A81" s="122">
        <v>72</v>
      </c>
      <c r="B81" s="107" t="s">
        <v>206</v>
      </c>
      <c r="C81" s="107">
        <v>24110417</v>
      </c>
      <c r="D81" s="23" t="s">
        <v>335</v>
      </c>
      <c r="E81" s="168">
        <v>4</v>
      </c>
      <c r="F81" s="132">
        <v>1</v>
      </c>
      <c r="G81" s="132">
        <v>1</v>
      </c>
      <c r="H81" s="132">
        <v>1</v>
      </c>
      <c r="I81" s="132">
        <v>1</v>
      </c>
      <c r="J81" s="132">
        <v>1</v>
      </c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9.75" customHeight="1">
      <c r="A82" s="122">
        <v>73</v>
      </c>
      <c r="B82" s="107" t="s">
        <v>207</v>
      </c>
      <c r="C82" s="107">
        <v>24110982</v>
      </c>
      <c r="D82" s="23" t="s">
        <v>335</v>
      </c>
      <c r="E82" s="83">
        <v>5</v>
      </c>
      <c r="F82" s="132">
        <v>1</v>
      </c>
      <c r="G82" s="132">
        <v>1</v>
      </c>
      <c r="H82" s="132">
        <v>1</v>
      </c>
      <c r="I82" s="132">
        <v>1</v>
      </c>
      <c r="J82" s="132">
        <v>1</v>
      </c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9.75" customHeight="1">
      <c r="A83" s="122">
        <v>74</v>
      </c>
      <c r="B83" s="107" t="s">
        <v>208</v>
      </c>
      <c r="C83" s="190">
        <v>24110808</v>
      </c>
      <c r="D83" s="23" t="s">
        <v>335</v>
      </c>
      <c r="E83" s="169">
        <v>5</v>
      </c>
      <c r="F83" s="132">
        <v>1</v>
      </c>
      <c r="G83" s="132">
        <v>1</v>
      </c>
      <c r="H83" s="132">
        <v>1</v>
      </c>
      <c r="I83" s="132">
        <v>1</v>
      </c>
      <c r="J83" s="132">
        <v>1</v>
      </c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9.75" customHeight="1">
      <c r="A84" s="122">
        <v>75</v>
      </c>
      <c r="B84" s="107" t="s">
        <v>209</v>
      </c>
      <c r="C84" s="107">
        <v>24111196</v>
      </c>
      <c r="D84" s="23" t="s">
        <v>335</v>
      </c>
      <c r="E84" s="169">
        <v>5</v>
      </c>
      <c r="F84" s="132">
        <v>1</v>
      </c>
      <c r="G84" s="132">
        <v>1</v>
      </c>
      <c r="H84" s="132">
        <v>1</v>
      </c>
      <c r="I84" s="132">
        <v>1</v>
      </c>
      <c r="J84" s="132">
        <v>1</v>
      </c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9.75" customHeight="1">
      <c r="A85" s="122">
        <v>76</v>
      </c>
      <c r="B85" s="107" t="s">
        <v>210</v>
      </c>
      <c r="C85" s="107">
        <v>24110575</v>
      </c>
      <c r="D85" s="23" t="s">
        <v>335</v>
      </c>
      <c r="E85" s="169">
        <v>5</v>
      </c>
      <c r="F85" s="132">
        <v>0</v>
      </c>
      <c r="G85" s="132">
        <v>0</v>
      </c>
      <c r="H85" s="132">
        <v>0</v>
      </c>
      <c r="I85" s="132">
        <v>0</v>
      </c>
      <c r="J85" s="132">
        <v>0</v>
      </c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9.75" customHeight="1">
      <c r="A86" s="122">
        <v>77</v>
      </c>
      <c r="B86" s="107" t="s">
        <v>211</v>
      </c>
      <c r="C86" s="107">
        <v>24110259</v>
      </c>
      <c r="D86" s="23" t="s">
        <v>335</v>
      </c>
      <c r="E86" s="169">
        <v>5</v>
      </c>
      <c r="F86" s="132">
        <v>1</v>
      </c>
      <c r="G86" s="132">
        <v>1</v>
      </c>
      <c r="H86" s="132">
        <v>1</v>
      </c>
      <c r="I86" s="132">
        <v>1</v>
      </c>
      <c r="J86" s="132">
        <v>1</v>
      </c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9.75" customHeight="1">
      <c r="A87" s="122">
        <v>78</v>
      </c>
      <c r="B87" s="107" t="s">
        <v>212</v>
      </c>
      <c r="C87" s="107">
        <v>24110618</v>
      </c>
      <c r="D87" s="23" t="s">
        <v>335</v>
      </c>
      <c r="E87" s="169">
        <v>5</v>
      </c>
      <c r="F87" s="132">
        <v>1</v>
      </c>
      <c r="G87" s="132">
        <v>1</v>
      </c>
      <c r="H87" s="132">
        <v>1</v>
      </c>
      <c r="I87" s="132">
        <v>1</v>
      </c>
      <c r="J87" s="132">
        <v>1</v>
      </c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9.75" customHeight="1">
      <c r="A88" s="122">
        <v>79</v>
      </c>
      <c r="B88" s="107" t="s">
        <v>213</v>
      </c>
      <c r="C88" s="107">
        <v>25120038</v>
      </c>
      <c r="D88" s="23" t="s">
        <v>335</v>
      </c>
      <c r="E88" s="169">
        <v>4</v>
      </c>
      <c r="F88" s="132">
        <v>1</v>
      </c>
      <c r="G88" s="132">
        <v>1</v>
      </c>
      <c r="H88" s="132">
        <v>1</v>
      </c>
      <c r="I88" s="132">
        <v>1</v>
      </c>
      <c r="J88" s="132">
        <v>1</v>
      </c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9.75" customHeight="1">
      <c r="A89" s="122">
        <v>80</v>
      </c>
      <c r="B89" s="107" t="s">
        <v>214</v>
      </c>
      <c r="C89" s="107">
        <v>25120039</v>
      </c>
      <c r="D89" s="23" t="s">
        <v>335</v>
      </c>
      <c r="E89" s="169">
        <v>4</v>
      </c>
      <c r="F89" s="132">
        <v>0</v>
      </c>
      <c r="G89" s="132">
        <v>0</v>
      </c>
      <c r="H89" s="132">
        <v>0</v>
      </c>
      <c r="I89" s="132">
        <v>0</v>
      </c>
      <c r="J89" s="132">
        <v>0</v>
      </c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9.75" customHeight="1">
      <c r="A90" s="122">
        <v>81</v>
      </c>
      <c r="B90" s="107" t="s">
        <v>215</v>
      </c>
      <c r="C90" s="107">
        <v>25120040</v>
      </c>
      <c r="D90" s="23" t="s">
        <v>335</v>
      </c>
      <c r="E90" s="169">
        <v>5</v>
      </c>
      <c r="F90" s="132">
        <v>1</v>
      </c>
      <c r="G90" s="132">
        <v>1</v>
      </c>
      <c r="H90" s="132">
        <v>1</v>
      </c>
      <c r="I90" s="132">
        <v>1</v>
      </c>
      <c r="J90" s="132">
        <v>1</v>
      </c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9.75" customHeight="1">
      <c r="A91" s="122">
        <v>82</v>
      </c>
      <c r="B91" s="107" t="s">
        <v>216</v>
      </c>
      <c r="C91" s="107">
        <v>25120041</v>
      </c>
      <c r="D91" s="23" t="s">
        <v>335</v>
      </c>
      <c r="E91" s="169">
        <v>5</v>
      </c>
      <c r="F91" s="132">
        <v>1</v>
      </c>
      <c r="G91" s="132">
        <v>1</v>
      </c>
      <c r="H91" s="132">
        <v>1</v>
      </c>
      <c r="I91" s="132">
        <v>1</v>
      </c>
      <c r="J91" s="132">
        <v>1</v>
      </c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9.75" customHeight="1">
      <c r="A92" s="122">
        <v>83</v>
      </c>
      <c r="B92" s="107" t="s">
        <v>217</v>
      </c>
      <c r="C92" s="107">
        <v>25120042</v>
      </c>
      <c r="D92" s="23" t="s">
        <v>335</v>
      </c>
      <c r="E92" s="169">
        <v>4</v>
      </c>
      <c r="F92" s="132">
        <v>1</v>
      </c>
      <c r="G92" s="132">
        <v>1</v>
      </c>
      <c r="H92" s="132">
        <v>1</v>
      </c>
      <c r="I92" s="132">
        <v>1</v>
      </c>
      <c r="J92" s="132">
        <v>1</v>
      </c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9.75" customHeight="1">
      <c r="A93" s="122">
        <v>84</v>
      </c>
      <c r="B93" s="107" t="s">
        <v>218</v>
      </c>
      <c r="C93" s="107">
        <v>25120043</v>
      </c>
      <c r="D93" s="23" t="s">
        <v>335</v>
      </c>
      <c r="E93" s="169">
        <v>5</v>
      </c>
      <c r="F93" s="132">
        <v>1</v>
      </c>
      <c r="G93" s="132">
        <v>1</v>
      </c>
      <c r="H93" s="132">
        <v>1</v>
      </c>
      <c r="I93" s="132">
        <v>1</v>
      </c>
      <c r="J93" s="132">
        <v>1</v>
      </c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9.75" customHeight="1">
      <c r="A94" s="122">
        <v>85</v>
      </c>
      <c r="B94" s="107" t="s">
        <v>154</v>
      </c>
      <c r="C94" s="107">
        <v>25120044</v>
      </c>
      <c r="D94" s="23" t="s">
        <v>335</v>
      </c>
      <c r="E94" s="169">
        <v>5</v>
      </c>
      <c r="F94" s="132">
        <v>1</v>
      </c>
      <c r="G94" s="132">
        <v>1</v>
      </c>
      <c r="H94" s="132">
        <v>1</v>
      </c>
      <c r="I94" s="132">
        <v>1</v>
      </c>
      <c r="J94" s="132">
        <v>1</v>
      </c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" customHeight="1">
      <c r="A95" s="122">
        <v>86</v>
      </c>
      <c r="B95" s="52" t="s">
        <v>336</v>
      </c>
      <c r="C95" s="76">
        <v>24120036</v>
      </c>
      <c r="D95" s="23" t="s">
        <v>335</v>
      </c>
      <c r="E95" s="169">
        <v>5</v>
      </c>
      <c r="F95" s="132">
        <v>1</v>
      </c>
      <c r="G95" s="132">
        <v>1</v>
      </c>
      <c r="H95" s="132">
        <v>1</v>
      </c>
      <c r="I95" s="132">
        <v>1</v>
      </c>
      <c r="J95" s="132">
        <v>1</v>
      </c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9.75" customHeight="1">
      <c r="A96" s="124"/>
      <c r="B96" s="170"/>
      <c r="C96" s="171"/>
      <c r="D96" s="172"/>
      <c r="E96" s="169"/>
      <c r="F96" s="99"/>
      <c r="G96" s="99"/>
      <c r="H96" s="99"/>
      <c r="I96" s="99"/>
      <c r="J96" s="99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9.75" customHeight="1">
      <c r="A97" s="88"/>
      <c r="B97" s="165" t="s">
        <v>113</v>
      </c>
      <c r="C97" s="173"/>
      <c r="D97" s="166"/>
      <c r="E97" s="166"/>
      <c r="F97" s="73">
        <f t="shared" ref="F97:J97" si="0">COUNTIF(F10:F95,"&gt;=0.5")</f>
        <v>81</v>
      </c>
      <c r="G97" s="73">
        <f t="shared" si="0"/>
        <v>81</v>
      </c>
      <c r="H97" s="73">
        <f t="shared" si="0"/>
        <v>81</v>
      </c>
      <c r="I97" s="73">
        <f t="shared" si="0"/>
        <v>81</v>
      </c>
      <c r="J97" s="73">
        <f t="shared" si="0"/>
        <v>81</v>
      </c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9.75" customHeight="1">
      <c r="A98" s="88"/>
      <c r="B98" s="118" t="s">
        <v>114</v>
      </c>
      <c r="C98" s="173"/>
      <c r="D98" s="166"/>
      <c r="E98" s="166"/>
      <c r="F98" s="73">
        <f t="shared" ref="F98:J98" si="1">(F97/90)*100</f>
        <v>90</v>
      </c>
      <c r="G98" s="73">
        <f t="shared" si="1"/>
        <v>90</v>
      </c>
      <c r="H98" s="73">
        <f t="shared" si="1"/>
        <v>90</v>
      </c>
      <c r="I98" s="73">
        <f t="shared" si="1"/>
        <v>90</v>
      </c>
      <c r="J98" s="73">
        <f t="shared" si="1"/>
        <v>90</v>
      </c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9.75" customHeight="1">
      <c r="A99" s="88"/>
      <c r="B99" s="165" t="s">
        <v>115</v>
      </c>
      <c r="C99" s="173"/>
      <c r="D99" s="166"/>
      <c r="E99" s="166"/>
      <c r="F99" s="154">
        <v>3</v>
      </c>
      <c r="G99" s="154">
        <v>3</v>
      </c>
      <c r="H99" s="154">
        <v>3</v>
      </c>
      <c r="I99" s="154">
        <v>3</v>
      </c>
      <c r="J99" s="154">
        <v>3</v>
      </c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9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9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9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9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9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9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9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9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9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9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9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9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9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9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9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9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9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9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9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9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9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9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9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9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9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9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9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9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9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9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9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9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9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9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9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9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9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9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9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9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9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9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9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9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9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9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9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9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9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9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9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9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9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9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9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9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9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9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9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9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9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9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9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9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9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9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9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9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9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9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9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9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9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9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9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9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9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9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9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9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9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9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9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9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9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9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9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9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9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9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9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9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9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9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9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9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9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9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9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9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9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9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9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9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9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9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9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9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9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9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9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9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9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9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9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9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9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9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9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9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9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9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9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9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9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9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9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9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9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9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9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9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9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9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9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9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9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9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9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9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9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9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9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9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9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9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9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9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9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9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9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9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9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9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9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9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9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9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9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9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9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9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9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9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9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9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9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9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9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9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9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9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9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9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9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9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9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9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9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9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9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9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9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9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9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9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9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9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9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9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9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9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9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9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9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9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9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9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9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9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9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9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9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9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9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9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9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9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9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9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9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9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9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9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9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9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9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9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9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9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9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9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9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9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9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9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9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9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9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9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9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9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9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9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9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9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9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9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9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9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9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9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9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9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9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9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9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9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9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9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9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9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9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9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9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9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9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9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9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9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9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9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9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9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9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9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9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9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9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9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9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9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9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9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9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9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9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9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9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9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9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9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9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9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9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9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9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9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9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9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9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9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9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9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9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9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9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9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9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9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9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9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9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9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9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9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9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9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9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9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9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9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9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9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9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9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9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9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9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9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9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9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9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9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9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9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9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9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9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9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9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9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9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9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9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9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9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9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9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9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9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9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9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9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9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9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9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9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9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9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9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9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9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9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9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9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9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9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9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9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9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9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9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9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9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9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9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9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9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9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9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9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9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9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9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9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9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9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9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9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9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9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9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9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9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9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9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9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9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9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9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9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9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9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9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9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9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9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9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9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9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9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9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9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9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9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9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9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9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9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9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9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9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9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9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9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9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9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9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9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9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9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9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9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9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9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9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9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9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9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9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9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9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9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9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9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9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9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9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9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9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9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9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9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9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9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9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9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9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9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9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9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9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9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9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9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9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9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9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9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9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9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9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9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9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9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9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9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9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9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9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9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9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9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9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9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9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9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9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9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9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9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9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9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9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9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9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9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9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9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9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9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9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9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9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9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9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9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9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9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9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9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9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9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9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9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9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9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9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9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9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9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9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9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9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9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9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9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9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9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9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9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9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9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9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9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9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9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9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9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9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9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9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9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9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9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9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9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9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9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9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9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9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9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9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9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9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9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9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9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9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9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9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9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9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9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9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9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9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9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9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9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9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9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9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9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9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9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9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9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9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9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9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9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9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9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9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9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9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9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9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9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9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9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9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9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9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9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9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9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9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9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9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9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9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9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9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9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9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9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9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9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9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9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9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9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9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9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9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9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9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9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9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9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9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9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9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9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9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9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9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9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9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9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9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9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9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9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9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9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9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9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9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9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9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9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9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9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9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9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9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9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9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9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9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9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9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9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9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9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9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9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9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9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9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9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9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9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9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9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9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9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9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9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9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9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9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9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9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9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9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9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9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9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9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9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9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9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9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9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9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9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9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9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9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9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9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9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9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9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9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9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9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9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9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9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9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9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9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9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9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9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9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9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9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9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9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9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9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9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9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9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9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9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9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9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9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9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9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9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9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9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9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9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9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9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9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9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9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9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9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9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9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9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9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9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9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9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9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9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9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9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9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9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9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9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9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9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9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9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9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9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9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9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9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9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9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9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9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9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9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9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9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9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9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9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9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9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9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9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9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9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9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9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9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9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9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9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9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9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9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9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9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9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9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9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9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9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9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9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9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9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9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9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9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9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9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9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9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9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9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9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9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9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9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9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9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9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9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9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9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9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9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9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9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9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9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9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9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9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9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9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9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9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9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9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9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9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9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9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9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9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9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9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9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9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9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9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9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9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9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9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9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9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9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9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9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9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9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9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9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9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9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9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9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9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9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9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9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9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9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9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9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9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9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9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9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9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9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9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9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9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9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9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9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9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9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9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9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9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9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9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9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9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9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9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9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9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9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9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9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9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9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9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9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9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9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</sheetData>
  <mergeCells count="14">
    <mergeCell ref="E7:E9"/>
    <mergeCell ref="F7:J7"/>
    <mergeCell ref="A2:B2"/>
    <mergeCell ref="F2:H2"/>
    <mergeCell ref="A3:B3"/>
    <mergeCell ref="F3:H3"/>
    <mergeCell ref="A4:B4"/>
    <mergeCell ref="F4:H4"/>
    <mergeCell ref="F5:H5"/>
    <mergeCell ref="A5:B5"/>
    <mergeCell ref="A7:A9"/>
    <mergeCell ref="B7:B9"/>
    <mergeCell ref="C7:C9"/>
    <mergeCell ref="D7:D9"/>
  </mergeCells>
  <pageMargins left="1" right="1" top="1" bottom="1" header="0" footer="0"/>
  <pageSetup paperSize="9" fitToHeight="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J97"/>
  <sheetViews>
    <sheetView tabSelected="1" workbookViewId="0">
      <selection activeCell="L18" sqref="L18"/>
    </sheetView>
  </sheetViews>
  <sheetFormatPr defaultColWidth="12.6640625" defaultRowHeight="15.75" customHeight="1"/>
  <cols>
    <col min="2" max="2" width="26.88671875" customWidth="1"/>
    <col min="4" max="4" width="15.21875" customWidth="1"/>
    <col min="5" max="5" width="18.21875" customWidth="1"/>
    <col min="7" max="7" width="18.21875" customWidth="1"/>
    <col min="8" max="8" width="16.44140625" customWidth="1"/>
  </cols>
  <sheetData>
    <row r="1" spans="1:10" ht="13.8">
      <c r="A1" s="197" t="s">
        <v>0</v>
      </c>
      <c r="B1" s="248"/>
      <c r="C1" s="61"/>
      <c r="D1" s="62"/>
      <c r="E1" s="38" t="s">
        <v>1</v>
      </c>
      <c r="F1" s="197" t="s">
        <v>2</v>
      </c>
      <c r="G1" s="247"/>
      <c r="H1" s="247"/>
      <c r="I1" s="248"/>
      <c r="J1" s="37"/>
    </row>
    <row r="2" spans="1:10" ht="13.8">
      <c r="A2" s="197" t="s">
        <v>3</v>
      </c>
      <c r="B2" s="248"/>
      <c r="C2" s="61"/>
      <c r="D2" s="62"/>
      <c r="E2" s="40">
        <v>1</v>
      </c>
      <c r="F2" s="203" t="s">
        <v>122</v>
      </c>
      <c r="G2" s="245"/>
      <c r="H2" s="245"/>
      <c r="I2" s="246"/>
      <c r="J2" s="81"/>
    </row>
    <row r="3" spans="1:10" ht="13.8">
      <c r="A3" s="197" t="s">
        <v>123</v>
      </c>
      <c r="B3" s="248"/>
      <c r="C3" s="61"/>
      <c r="D3" s="62"/>
      <c r="E3" s="40">
        <v>2</v>
      </c>
      <c r="F3" s="203" t="s">
        <v>124</v>
      </c>
      <c r="G3" s="245"/>
      <c r="H3" s="245"/>
      <c r="I3" s="246"/>
      <c r="J3" s="81"/>
    </row>
    <row r="4" spans="1:10" ht="13.8">
      <c r="A4" s="197" t="s">
        <v>125</v>
      </c>
      <c r="B4" s="248"/>
      <c r="C4" s="61"/>
      <c r="D4" s="62"/>
      <c r="E4" s="40">
        <v>3</v>
      </c>
      <c r="F4" s="203" t="s">
        <v>126</v>
      </c>
      <c r="G4" s="245"/>
      <c r="H4" s="245"/>
      <c r="I4" s="246"/>
      <c r="J4" s="81"/>
    </row>
    <row r="5" spans="1:10" ht="13.8">
      <c r="A5" s="63"/>
      <c r="B5" s="63"/>
      <c r="C5" s="61"/>
      <c r="D5" s="62"/>
      <c r="E5" s="39"/>
      <c r="F5" s="79"/>
      <c r="G5" s="39"/>
      <c r="H5" s="39"/>
    </row>
    <row r="6" spans="1:10" ht="13.2" customHeight="1">
      <c r="A6" s="198" t="s">
        <v>11</v>
      </c>
      <c r="B6" s="198" t="s">
        <v>128</v>
      </c>
      <c r="C6" s="201" t="s">
        <v>13</v>
      </c>
      <c r="D6" s="202" t="s">
        <v>14</v>
      </c>
      <c r="E6" s="198" t="s">
        <v>222</v>
      </c>
      <c r="F6" s="204" t="s">
        <v>223</v>
      </c>
      <c r="G6" s="198" t="s">
        <v>224</v>
      </c>
      <c r="H6" s="198" t="s">
        <v>225</v>
      </c>
      <c r="I6" s="198" t="s">
        <v>226</v>
      </c>
    </row>
    <row r="7" spans="1:10" ht="13.2">
      <c r="A7" s="241"/>
      <c r="B7" s="241"/>
      <c r="C7" s="239"/>
      <c r="D7" s="237"/>
      <c r="E7" s="241"/>
      <c r="F7" s="243"/>
      <c r="G7" s="241"/>
      <c r="H7" s="241"/>
      <c r="I7" s="241"/>
    </row>
    <row r="8" spans="1:10" ht="13.2">
      <c r="A8" s="242"/>
      <c r="B8" s="242"/>
      <c r="C8" s="240"/>
      <c r="D8" s="238"/>
      <c r="E8" s="242"/>
      <c r="F8" s="244"/>
      <c r="G8" s="242"/>
      <c r="H8" s="242"/>
      <c r="I8" s="242"/>
    </row>
    <row r="9" spans="1:10" ht="15.75" customHeight="1">
      <c r="A9" s="43">
        <f t="shared" ref="A9:A93" si="0">ROW(9:9)-8</f>
        <v>1</v>
      </c>
      <c r="B9" s="48" t="s">
        <v>134</v>
      </c>
      <c r="C9" s="49">
        <v>24110340</v>
      </c>
      <c r="D9" s="23" t="s">
        <v>335</v>
      </c>
      <c r="E9" s="150">
        <v>17.5</v>
      </c>
      <c r="F9" s="155">
        <v>5</v>
      </c>
      <c r="G9" s="163">
        <v>10</v>
      </c>
      <c r="H9" s="83">
        <v>5</v>
      </c>
      <c r="I9" s="193">
        <f t="shared" ref="I9:I94" si="1">SUM(E9:H9)</f>
        <v>37.5</v>
      </c>
    </row>
    <row r="10" spans="1:10" ht="15.75" customHeight="1">
      <c r="A10" s="43">
        <f t="shared" si="0"/>
        <v>2</v>
      </c>
      <c r="B10" s="48" t="s">
        <v>136</v>
      </c>
      <c r="C10" s="49">
        <v>24110341</v>
      </c>
      <c r="D10" s="23" t="s">
        <v>335</v>
      </c>
      <c r="E10" s="150">
        <v>17</v>
      </c>
      <c r="F10" s="191">
        <v>5</v>
      </c>
      <c r="G10" s="163">
        <v>10</v>
      </c>
      <c r="H10" s="83">
        <v>5</v>
      </c>
      <c r="I10" s="193">
        <f t="shared" si="1"/>
        <v>37</v>
      </c>
    </row>
    <row r="11" spans="1:10" ht="15.75" customHeight="1">
      <c r="A11" s="43">
        <f t="shared" si="0"/>
        <v>3</v>
      </c>
      <c r="B11" s="48" t="s">
        <v>137</v>
      </c>
      <c r="C11" s="49">
        <v>24110342</v>
      </c>
      <c r="D11" s="23" t="s">
        <v>335</v>
      </c>
      <c r="E11" s="150">
        <v>16</v>
      </c>
      <c r="F11" s="155">
        <v>5</v>
      </c>
      <c r="G11" s="163">
        <v>10</v>
      </c>
      <c r="H11" s="83">
        <v>5</v>
      </c>
      <c r="I11" s="193">
        <f t="shared" si="1"/>
        <v>36</v>
      </c>
    </row>
    <row r="12" spans="1:10" ht="15.75" customHeight="1">
      <c r="A12" s="43">
        <f t="shared" si="0"/>
        <v>4</v>
      </c>
      <c r="B12" s="48" t="s">
        <v>138</v>
      </c>
      <c r="C12" s="49">
        <v>24110343</v>
      </c>
      <c r="D12" s="23" t="s">
        <v>335</v>
      </c>
      <c r="E12" s="150">
        <v>13</v>
      </c>
      <c r="F12" s="191">
        <v>5</v>
      </c>
      <c r="G12" s="163">
        <v>10</v>
      </c>
      <c r="H12" s="83">
        <v>5</v>
      </c>
      <c r="I12" s="193">
        <f t="shared" si="1"/>
        <v>33</v>
      </c>
    </row>
    <row r="13" spans="1:10" ht="15.75" customHeight="1">
      <c r="A13" s="43">
        <f t="shared" si="0"/>
        <v>5</v>
      </c>
      <c r="B13" s="48" t="s">
        <v>139</v>
      </c>
      <c r="C13" s="49">
        <v>24110344</v>
      </c>
      <c r="D13" s="23" t="s">
        <v>335</v>
      </c>
      <c r="E13" s="150">
        <v>19</v>
      </c>
      <c r="F13" s="155">
        <v>5</v>
      </c>
      <c r="G13" s="163">
        <v>10</v>
      </c>
      <c r="H13" s="83">
        <v>5</v>
      </c>
      <c r="I13" s="193">
        <f t="shared" si="1"/>
        <v>39</v>
      </c>
    </row>
    <row r="14" spans="1:10" ht="15.75" customHeight="1">
      <c r="A14" s="43">
        <f t="shared" si="0"/>
        <v>6</v>
      </c>
      <c r="B14" s="48" t="s">
        <v>140</v>
      </c>
      <c r="C14" s="49">
        <v>24110346</v>
      </c>
      <c r="D14" s="23" t="s">
        <v>335</v>
      </c>
      <c r="E14" s="150">
        <v>19</v>
      </c>
      <c r="F14" s="191">
        <v>5</v>
      </c>
      <c r="G14" s="163">
        <v>10</v>
      </c>
      <c r="H14" s="83">
        <v>5</v>
      </c>
      <c r="I14" s="193">
        <f t="shared" si="1"/>
        <v>39</v>
      </c>
    </row>
    <row r="15" spans="1:10" ht="15.75" customHeight="1">
      <c r="A15" s="43">
        <f t="shared" si="0"/>
        <v>7</v>
      </c>
      <c r="B15" s="48" t="s">
        <v>141</v>
      </c>
      <c r="C15" s="49">
        <v>24110347</v>
      </c>
      <c r="D15" s="23" t="s">
        <v>335</v>
      </c>
      <c r="E15" s="150">
        <v>19</v>
      </c>
      <c r="F15" s="155">
        <v>5</v>
      </c>
      <c r="G15" s="163">
        <v>10</v>
      </c>
      <c r="H15" s="83">
        <v>5</v>
      </c>
      <c r="I15" s="193">
        <f t="shared" si="1"/>
        <v>39</v>
      </c>
    </row>
    <row r="16" spans="1:10" ht="15.75" customHeight="1">
      <c r="A16" s="43">
        <f t="shared" si="0"/>
        <v>8</v>
      </c>
      <c r="B16" s="48" t="s">
        <v>142</v>
      </c>
      <c r="C16" s="49">
        <v>24110348</v>
      </c>
      <c r="D16" s="23" t="s">
        <v>335</v>
      </c>
      <c r="E16" s="150">
        <v>15</v>
      </c>
      <c r="F16" s="191">
        <v>5</v>
      </c>
      <c r="G16" s="163">
        <v>10</v>
      </c>
      <c r="H16" s="83">
        <v>5</v>
      </c>
      <c r="I16" s="193">
        <f t="shared" si="1"/>
        <v>35</v>
      </c>
    </row>
    <row r="17" spans="1:9" ht="15.75" customHeight="1">
      <c r="A17" s="43">
        <f t="shared" si="0"/>
        <v>9</v>
      </c>
      <c r="B17" s="48" t="s">
        <v>143</v>
      </c>
      <c r="C17" s="49">
        <v>24110350</v>
      </c>
      <c r="D17" s="23" t="s">
        <v>335</v>
      </c>
      <c r="E17" s="150">
        <v>7.5</v>
      </c>
      <c r="F17" s="155">
        <v>5</v>
      </c>
      <c r="G17" s="163">
        <v>10</v>
      </c>
      <c r="H17" s="83">
        <v>5</v>
      </c>
      <c r="I17" s="193">
        <f t="shared" si="1"/>
        <v>27.5</v>
      </c>
    </row>
    <row r="18" spans="1:9" ht="15.75" customHeight="1">
      <c r="A18" s="43">
        <f t="shared" si="0"/>
        <v>10</v>
      </c>
      <c r="B18" s="48" t="s">
        <v>144</v>
      </c>
      <c r="C18" s="49">
        <v>24110351</v>
      </c>
      <c r="D18" s="23" t="s">
        <v>335</v>
      </c>
      <c r="E18" s="150">
        <v>19</v>
      </c>
      <c r="F18" s="191">
        <v>5</v>
      </c>
      <c r="G18" s="163">
        <v>10</v>
      </c>
      <c r="H18" s="83">
        <v>5</v>
      </c>
      <c r="I18" s="193">
        <f t="shared" si="1"/>
        <v>39</v>
      </c>
    </row>
    <row r="19" spans="1:9" ht="15.75" customHeight="1">
      <c r="A19" s="43">
        <f t="shared" si="0"/>
        <v>11</v>
      </c>
      <c r="B19" s="48" t="s">
        <v>145</v>
      </c>
      <c r="C19" s="49">
        <v>24110352</v>
      </c>
      <c r="D19" s="23" t="s">
        <v>335</v>
      </c>
      <c r="E19" s="150">
        <v>17</v>
      </c>
      <c r="F19" s="155">
        <v>5</v>
      </c>
      <c r="G19" s="163">
        <v>10</v>
      </c>
      <c r="H19" s="83">
        <v>5</v>
      </c>
      <c r="I19" s="193">
        <f t="shared" si="1"/>
        <v>37</v>
      </c>
    </row>
    <row r="20" spans="1:9" ht="15.75" customHeight="1">
      <c r="A20" s="43">
        <f t="shared" si="0"/>
        <v>12</v>
      </c>
      <c r="B20" s="48" t="s">
        <v>146</v>
      </c>
      <c r="C20" s="49">
        <v>24110353</v>
      </c>
      <c r="D20" s="23" t="s">
        <v>335</v>
      </c>
      <c r="E20" s="150">
        <v>16</v>
      </c>
      <c r="F20" s="191">
        <v>5</v>
      </c>
      <c r="G20" s="163">
        <v>10</v>
      </c>
      <c r="H20" s="83">
        <v>5</v>
      </c>
      <c r="I20" s="193">
        <f t="shared" si="1"/>
        <v>36</v>
      </c>
    </row>
    <row r="21" spans="1:9" ht="15.75" customHeight="1">
      <c r="A21" s="43">
        <f t="shared" si="0"/>
        <v>13</v>
      </c>
      <c r="B21" s="48" t="s">
        <v>147</v>
      </c>
      <c r="C21" s="49">
        <v>24110354</v>
      </c>
      <c r="D21" s="23" t="s">
        <v>335</v>
      </c>
      <c r="E21" s="150">
        <v>19.5</v>
      </c>
      <c r="F21" s="155">
        <v>5</v>
      </c>
      <c r="G21" s="163">
        <v>10</v>
      </c>
      <c r="H21" s="83">
        <v>5</v>
      </c>
      <c r="I21" s="193">
        <f t="shared" si="1"/>
        <v>39.5</v>
      </c>
    </row>
    <row r="22" spans="1:9" ht="15.75" customHeight="1">
      <c r="A22" s="43">
        <f t="shared" si="0"/>
        <v>14</v>
      </c>
      <c r="B22" s="48" t="s">
        <v>148</v>
      </c>
      <c r="C22" s="49">
        <v>24110356</v>
      </c>
      <c r="D22" s="23" t="s">
        <v>335</v>
      </c>
      <c r="E22" s="150">
        <v>17.5</v>
      </c>
      <c r="F22" s="191">
        <v>5</v>
      </c>
      <c r="G22" s="163">
        <v>10</v>
      </c>
      <c r="H22" s="83">
        <v>5</v>
      </c>
      <c r="I22" s="193">
        <f t="shared" si="1"/>
        <v>37.5</v>
      </c>
    </row>
    <row r="23" spans="1:9" ht="15.75" customHeight="1">
      <c r="A23" s="43">
        <f t="shared" si="0"/>
        <v>15</v>
      </c>
      <c r="B23" s="48" t="s">
        <v>149</v>
      </c>
      <c r="C23" s="49">
        <v>24110357</v>
      </c>
      <c r="D23" s="23" t="s">
        <v>335</v>
      </c>
      <c r="E23" s="150">
        <v>18</v>
      </c>
      <c r="F23" s="155">
        <v>5</v>
      </c>
      <c r="G23" s="163">
        <v>10</v>
      </c>
      <c r="H23" s="83">
        <v>5</v>
      </c>
      <c r="I23" s="193">
        <f t="shared" si="1"/>
        <v>38</v>
      </c>
    </row>
    <row r="24" spans="1:9" ht="15.75" customHeight="1">
      <c r="A24" s="43">
        <f t="shared" si="0"/>
        <v>16</v>
      </c>
      <c r="B24" s="48" t="s">
        <v>150</v>
      </c>
      <c r="C24" s="49">
        <v>24110358</v>
      </c>
      <c r="D24" s="23" t="s">
        <v>335</v>
      </c>
      <c r="E24" s="150">
        <v>18</v>
      </c>
      <c r="F24" s="191">
        <v>4</v>
      </c>
      <c r="G24" s="163">
        <v>10</v>
      </c>
      <c r="H24" s="83">
        <v>5</v>
      </c>
      <c r="I24" s="193">
        <f t="shared" si="1"/>
        <v>37</v>
      </c>
    </row>
    <row r="25" spans="1:9" ht="15.75" customHeight="1">
      <c r="A25" s="43">
        <f t="shared" si="0"/>
        <v>17</v>
      </c>
      <c r="B25" s="48" t="s">
        <v>151</v>
      </c>
      <c r="C25" s="49">
        <v>24110359</v>
      </c>
      <c r="D25" s="23" t="s">
        <v>335</v>
      </c>
      <c r="E25" s="150">
        <v>19</v>
      </c>
      <c r="F25" s="155">
        <v>5</v>
      </c>
      <c r="G25" s="163">
        <v>10</v>
      </c>
      <c r="H25" s="83">
        <v>5</v>
      </c>
      <c r="I25" s="193">
        <f t="shared" si="1"/>
        <v>39</v>
      </c>
    </row>
    <row r="26" spans="1:9" ht="15.75" customHeight="1">
      <c r="A26" s="43">
        <f t="shared" si="0"/>
        <v>18</v>
      </c>
      <c r="B26" s="48" t="s">
        <v>152</v>
      </c>
      <c r="C26" s="49">
        <v>24110360</v>
      </c>
      <c r="D26" s="23" t="s">
        <v>335</v>
      </c>
      <c r="E26" s="150">
        <v>19</v>
      </c>
      <c r="F26" s="191">
        <v>5</v>
      </c>
      <c r="G26" s="163">
        <v>10</v>
      </c>
      <c r="H26" s="83">
        <v>5</v>
      </c>
      <c r="I26" s="193">
        <f t="shared" si="1"/>
        <v>39</v>
      </c>
    </row>
    <row r="27" spans="1:9" ht="15.75" customHeight="1">
      <c r="A27" s="43">
        <f t="shared" si="0"/>
        <v>19</v>
      </c>
      <c r="B27" s="48" t="s">
        <v>153</v>
      </c>
      <c r="C27" s="49">
        <v>24110361</v>
      </c>
      <c r="D27" s="23" t="s">
        <v>335</v>
      </c>
      <c r="E27" s="150">
        <v>20</v>
      </c>
      <c r="F27" s="155">
        <v>5</v>
      </c>
      <c r="G27" s="163">
        <v>10</v>
      </c>
      <c r="H27" s="83">
        <v>5</v>
      </c>
      <c r="I27" s="193">
        <f t="shared" si="1"/>
        <v>40</v>
      </c>
    </row>
    <row r="28" spans="1:9" ht="14.4">
      <c r="A28" s="43">
        <f t="shared" si="0"/>
        <v>20</v>
      </c>
      <c r="B28" s="48" t="s">
        <v>154</v>
      </c>
      <c r="C28" s="49">
        <v>24110362</v>
      </c>
      <c r="D28" s="23" t="s">
        <v>335</v>
      </c>
      <c r="E28" s="150">
        <v>20</v>
      </c>
      <c r="F28" s="191">
        <v>5</v>
      </c>
      <c r="G28" s="163">
        <v>10</v>
      </c>
      <c r="H28" s="168">
        <v>5</v>
      </c>
      <c r="I28" s="193">
        <f t="shared" si="1"/>
        <v>40</v>
      </c>
    </row>
    <row r="29" spans="1:9" ht="14.4">
      <c r="A29" s="43">
        <f t="shared" si="0"/>
        <v>21</v>
      </c>
      <c r="B29" s="48" t="s">
        <v>155</v>
      </c>
      <c r="C29" s="49">
        <v>24110363</v>
      </c>
      <c r="D29" s="23" t="s">
        <v>335</v>
      </c>
      <c r="E29" s="151">
        <v>17.5</v>
      </c>
      <c r="F29" s="155">
        <v>5</v>
      </c>
      <c r="G29" s="163">
        <v>10</v>
      </c>
      <c r="H29" s="168">
        <v>5</v>
      </c>
      <c r="I29" s="193">
        <f t="shared" si="1"/>
        <v>37.5</v>
      </c>
    </row>
    <row r="30" spans="1:9" ht="14.4">
      <c r="A30" s="43">
        <f t="shared" si="0"/>
        <v>22</v>
      </c>
      <c r="B30" s="48" t="s">
        <v>156</v>
      </c>
      <c r="C30" s="49">
        <v>24110364</v>
      </c>
      <c r="D30" s="23" t="s">
        <v>335</v>
      </c>
      <c r="E30" s="150">
        <v>15</v>
      </c>
      <c r="F30" s="191">
        <v>5</v>
      </c>
      <c r="G30" s="163">
        <v>10</v>
      </c>
      <c r="H30" s="168">
        <v>5</v>
      </c>
      <c r="I30" s="193">
        <f t="shared" si="1"/>
        <v>35</v>
      </c>
    </row>
    <row r="31" spans="1:9" ht="14.4">
      <c r="A31" s="43">
        <f t="shared" si="0"/>
        <v>23</v>
      </c>
      <c r="B31" s="48" t="s">
        <v>157</v>
      </c>
      <c r="C31" s="49">
        <v>24110365</v>
      </c>
      <c r="D31" s="23" t="s">
        <v>335</v>
      </c>
      <c r="E31" s="150">
        <v>20</v>
      </c>
      <c r="F31" s="155">
        <v>5</v>
      </c>
      <c r="G31" s="163">
        <v>10</v>
      </c>
      <c r="H31" s="168">
        <v>5</v>
      </c>
      <c r="I31" s="193">
        <f t="shared" si="1"/>
        <v>40</v>
      </c>
    </row>
    <row r="32" spans="1:9" ht="14.4">
      <c r="A32" s="43">
        <f t="shared" si="0"/>
        <v>24</v>
      </c>
      <c r="B32" s="48" t="s">
        <v>158</v>
      </c>
      <c r="C32" s="49">
        <v>24110366</v>
      </c>
      <c r="D32" s="23" t="s">
        <v>335</v>
      </c>
      <c r="E32" s="150">
        <v>15.5</v>
      </c>
      <c r="F32" s="191">
        <v>5</v>
      </c>
      <c r="G32" s="163">
        <v>10</v>
      </c>
      <c r="H32" s="83">
        <v>5</v>
      </c>
      <c r="I32" s="193">
        <f t="shared" si="1"/>
        <v>35.5</v>
      </c>
    </row>
    <row r="33" spans="1:9" ht="14.4">
      <c r="A33" s="43">
        <f t="shared" si="0"/>
        <v>25</v>
      </c>
      <c r="B33" s="48" t="s">
        <v>159</v>
      </c>
      <c r="C33" s="49">
        <v>24110367</v>
      </c>
      <c r="D33" s="23" t="s">
        <v>335</v>
      </c>
      <c r="E33" s="150">
        <v>14.5</v>
      </c>
      <c r="F33" s="155">
        <v>5</v>
      </c>
      <c r="G33" s="163">
        <v>10</v>
      </c>
      <c r="H33" s="83">
        <v>5</v>
      </c>
      <c r="I33" s="193">
        <f t="shared" si="1"/>
        <v>34.5</v>
      </c>
    </row>
    <row r="34" spans="1:9" ht="14.4">
      <c r="A34" s="43">
        <f t="shared" si="0"/>
        <v>26</v>
      </c>
      <c r="B34" s="48" t="s">
        <v>160</v>
      </c>
      <c r="C34" s="49">
        <v>24110368</v>
      </c>
      <c r="D34" s="23" t="s">
        <v>335</v>
      </c>
      <c r="E34" s="150">
        <v>17</v>
      </c>
      <c r="F34" s="191">
        <v>5</v>
      </c>
      <c r="G34" s="163">
        <v>10</v>
      </c>
      <c r="H34" s="83">
        <v>5</v>
      </c>
      <c r="I34" s="193">
        <f t="shared" si="1"/>
        <v>37</v>
      </c>
    </row>
    <row r="35" spans="1:9" ht="14.4">
      <c r="A35" s="43">
        <f t="shared" si="0"/>
        <v>27</v>
      </c>
      <c r="B35" s="48" t="s">
        <v>161</v>
      </c>
      <c r="C35" s="49">
        <v>24110369</v>
      </c>
      <c r="D35" s="23" t="s">
        <v>335</v>
      </c>
      <c r="E35" s="150">
        <v>15.5</v>
      </c>
      <c r="F35" s="155">
        <v>5</v>
      </c>
      <c r="G35" s="163">
        <v>10</v>
      </c>
      <c r="H35" s="83">
        <v>5</v>
      </c>
      <c r="I35" s="193">
        <f t="shared" si="1"/>
        <v>35.5</v>
      </c>
    </row>
    <row r="36" spans="1:9" ht="14.4">
      <c r="A36" s="43">
        <f t="shared" si="0"/>
        <v>28</v>
      </c>
      <c r="B36" s="48" t="s">
        <v>162</v>
      </c>
      <c r="C36" s="49">
        <v>24110370</v>
      </c>
      <c r="D36" s="23" t="s">
        <v>335</v>
      </c>
      <c r="E36" s="150">
        <v>18.5</v>
      </c>
      <c r="F36" s="191">
        <v>5</v>
      </c>
      <c r="G36" s="163">
        <v>10</v>
      </c>
      <c r="H36" s="83">
        <v>5</v>
      </c>
      <c r="I36" s="193">
        <f t="shared" si="1"/>
        <v>38.5</v>
      </c>
    </row>
    <row r="37" spans="1:9" ht="14.4">
      <c r="A37" s="43">
        <f t="shared" si="0"/>
        <v>29</v>
      </c>
      <c r="B37" s="48" t="s">
        <v>163</v>
      </c>
      <c r="C37" s="49">
        <v>24110371</v>
      </c>
      <c r="D37" s="23" t="s">
        <v>335</v>
      </c>
      <c r="E37" s="150">
        <v>15</v>
      </c>
      <c r="F37" s="155">
        <v>5</v>
      </c>
      <c r="G37" s="163">
        <v>10</v>
      </c>
      <c r="H37" s="83">
        <v>5</v>
      </c>
      <c r="I37" s="193">
        <f t="shared" si="1"/>
        <v>35</v>
      </c>
    </row>
    <row r="38" spans="1:9" ht="14.4">
      <c r="A38" s="43">
        <f t="shared" si="0"/>
        <v>30</v>
      </c>
      <c r="B38" s="48" t="s">
        <v>164</v>
      </c>
      <c r="C38" s="49">
        <v>24110372</v>
      </c>
      <c r="D38" s="23" t="s">
        <v>335</v>
      </c>
      <c r="E38" s="150">
        <v>17.5</v>
      </c>
      <c r="F38" s="192">
        <v>5</v>
      </c>
      <c r="G38" s="163">
        <v>10</v>
      </c>
      <c r="H38" s="83">
        <v>5</v>
      </c>
      <c r="I38" s="193">
        <f t="shared" si="1"/>
        <v>37.5</v>
      </c>
    </row>
    <row r="39" spans="1:9" ht="14.4">
      <c r="A39" s="43">
        <f t="shared" si="0"/>
        <v>31</v>
      </c>
      <c r="B39" s="48" t="s">
        <v>165</v>
      </c>
      <c r="C39" s="49">
        <v>24110373</v>
      </c>
      <c r="D39" s="23" t="s">
        <v>335</v>
      </c>
      <c r="E39" s="150">
        <v>16</v>
      </c>
      <c r="F39" s="192">
        <v>5</v>
      </c>
      <c r="G39" s="163">
        <v>10</v>
      </c>
      <c r="H39" s="83">
        <v>4</v>
      </c>
      <c r="I39" s="193">
        <f t="shared" si="1"/>
        <v>35</v>
      </c>
    </row>
    <row r="40" spans="1:9" ht="14.4">
      <c r="A40" s="43">
        <f t="shared" si="0"/>
        <v>32</v>
      </c>
      <c r="B40" s="48" t="s">
        <v>166</v>
      </c>
      <c r="C40" s="49">
        <v>24110374</v>
      </c>
      <c r="D40" s="23" t="s">
        <v>335</v>
      </c>
      <c r="E40" s="150">
        <v>14.5</v>
      </c>
      <c r="F40" s="192">
        <v>5</v>
      </c>
      <c r="G40" s="163">
        <v>10</v>
      </c>
      <c r="H40" s="83">
        <v>5</v>
      </c>
      <c r="I40" s="193">
        <f t="shared" si="1"/>
        <v>34.5</v>
      </c>
    </row>
    <row r="41" spans="1:9" ht="14.4">
      <c r="A41" s="43">
        <f t="shared" si="0"/>
        <v>33</v>
      </c>
      <c r="B41" s="48" t="s">
        <v>167</v>
      </c>
      <c r="C41" s="49">
        <v>24110375</v>
      </c>
      <c r="D41" s="23" t="s">
        <v>335</v>
      </c>
      <c r="E41" s="150">
        <v>18</v>
      </c>
      <c r="F41" s="191">
        <v>5</v>
      </c>
      <c r="G41" s="163">
        <v>10</v>
      </c>
      <c r="H41" s="83">
        <v>5</v>
      </c>
      <c r="I41" s="193">
        <f t="shared" si="1"/>
        <v>38</v>
      </c>
    </row>
    <row r="42" spans="1:9" ht="14.4">
      <c r="A42" s="43">
        <f t="shared" si="0"/>
        <v>34</v>
      </c>
      <c r="B42" s="48" t="s">
        <v>168</v>
      </c>
      <c r="C42" s="49">
        <v>24110376</v>
      </c>
      <c r="D42" s="23" t="s">
        <v>335</v>
      </c>
      <c r="E42" s="150">
        <v>19</v>
      </c>
      <c r="F42" s="155">
        <v>5</v>
      </c>
      <c r="G42" s="163">
        <v>10</v>
      </c>
      <c r="H42" s="168">
        <v>5</v>
      </c>
      <c r="I42" s="193">
        <f t="shared" si="1"/>
        <v>39</v>
      </c>
    </row>
    <row r="43" spans="1:9" ht="14.4">
      <c r="A43" s="43">
        <f t="shared" si="0"/>
        <v>35</v>
      </c>
      <c r="B43" s="48" t="s">
        <v>169</v>
      </c>
      <c r="C43" s="49">
        <v>24110377</v>
      </c>
      <c r="D43" s="23" t="s">
        <v>335</v>
      </c>
      <c r="E43" s="150">
        <v>14.5</v>
      </c>
      <c r="F43" s="191">
        <v>5</v>
      </c>
      <c r="G43" s="163">
        <v>10</v>
      </c>
      <c r="H43" s="83">
        <v>5</v>
      </c>
      <c r="I43" s="193">
        <f t="shared" si="1"/>
        <v>34.5</v>
      </c>
    </row>
    <row r="44" spans="1:9" ht="14.4">
      <c r="A44" s="43">
        <f t="shared" si="0"/>
        <v>36</v>
      </c>
      <c r="B44" s="48" t="s">
        <v>170</v>
      </c>
      <c r="C44" s="49">
        <v>24110379</v>
      </c>
      <c r="D44" s="23" t="s">
        <v>335</v>
      </c>
      <c r="E44" s="150">
        <v>5.5</v>
      </c>
      <c r="F44" s="155">
        <v>5</v>
      </c>
      <c r="G44" s="163">
        <v>10</v>
      </c>
      <c r="H44" s="83">
        <v>5</v>
      </c>
      <c r="I44" s="193">
        <f t="shared" si="1"/>
        <v>25.5</v>
      </c>
    </row>
    <row r="45" spans="1:9" ht="14.4">
      <c r="A45" s="43">
        <f t="shared" si="0"/>
        <v>37</v>
      </c>
      <c r="B45" s="48" t="s">
        <v>171</v>
      </c>
      <c r="C45" s="49">
        <v>24110380</v>
      </c>
      <c r="D45" s="23" t="s">
        <v>335</v>
      </c>
      <c r="E45" s="150">
        <v>15.5</v>
      </c>
      <c r="F45" s="191">
        <v>5</v>
      </c>
      <c r="G45" s="163">
        <v>10</v>
      </c>
      <c r="H45" s="83">
        <v>5</v>
      </c>
      <c r="I45" s="193">
        <f t="shared" si="1"/>
        <v>35.5</v>
      </c>
    </row>
    <row r="46" spans="1:9" ht="14.4">
      <c r="A46" s="43">
        <f t="shared" si="0"/>
        <v>38</v>
      </c>
      <c r="B46" s="48" t="s">
        <v>172</v>
      </c>
      <c r="C46" s="49">
        <v>24110381</v>
      </c>
      <c r="D46" s="23" t="s">
        <v>335</v>
      </c>
      <c r="E46" s="150">
        <v>16.5</v>
      </c>
      <c r="F46" s="155">
        <v>5</v>
      </c>
      <c r="G46" s="163">
        <v>10</v>
      </c>
      <c r="H46" s="83">
        <v>4</v>
      </c>
      <c r="I46" s="193">
        <f t="shared" si="1"/>
        <v>35.5</v>
      </c>
    </row>
    <row r="47" spans="1:9" ht="14.4">
      <c r="A47" s="43">
        <f t="shared" si="0"/>
        <v>39</v>
      </c>
      <c r="B47" s="48" t="s">
        <v>173</v>
      </c>
      <c r="C47" s="49">
        <v>24110382</v>
      </c>
      <c r="D47" s="23" t="s">
        <v>335</v>
      </c>
      <c r="E47" s="150">
        <v>9</v>
      </c>
      <c r="F47" s="191">
        <v>5</v>
      </c>
      <c r="G47" s="163">
        <v>10</v>
      </c>
      <c r="H47" s="83">
        <v>4</v>
      </c>
      <c r="I47" s="193">
        <f t="shared" si="1"/>
        <v>28</v>
      </c>
    </row>
    <row r="48" spans="1:9" ht="14.4">
      <c r="A48" s="43">
        <f t="shared" si="0"/>
        <v>40</v>
      </c>
      <c r="B48" s="48" t="s">
        <v>174</v>
      </c>
      <c r="C48" s="49">
        <v>24110383</v>
      </c>
      <c r="D48" s="23" t="s">
        <v>335</v>
      </c>
      <c r="E48" s="150">
        <v>20</v>
      </c>
      <c r="F48" s="155">
        <v>5</v>
      </c>
      <c r="G48" s="163">
        <v>10</v>
      </c>
      <c r="H48" s="83">
        <v>5</v>
      </c>
      <c r="I48" s="193">
        <f t="shared" si="1"/>
        <v>40</v>
      </c>
    </row>
    <row r="49" spans="1:9" ht="14.4">
      <c r="A49" s="43">
        <f t="shared" si="0"/>
        <v>41</v>
      </c>
      <c r="B49" s="48" t="s">
        <v>175</v>
      </c>
      <c r="C49" s="49">
        <v>24110384</v>
      </c>
      <c r="D49" s="23" t="s">
        <v>335</v>
      </c>
      <c r="E49" s="150">
        <v>20</v>
      </c>
      <c r="F49" s="191">
        <v>5</v>
      </c>
      <c r="G49" s="163">
        <v>10</v>
      </c>
      <c r="H49" s="83">
        <v>5</v>
      </c>
      <c r="I49" s="193">
        <f t="shared" si="1"/>
        <v>40</v>
      </c>
    </row>
    <row r="50" spans="1:9" ht="14.4">
      <c r="A50" s="43">
        <f t="shared" si="0"/>
        <v>42</v>
      </c>
      <c r="B50" s="48" t="s">
        <v>176</v>
      </c>
      <c r="C50" s="49">
        <v>24110385</v>
      </c>
      <c r="D50" s="23" t="s">
        <v>335</v>
      </c>
      <c r="E50" s="150">
        <v>20</v>
      </c>
      <c r="F50" s="155">
        <v>5</v>
      </c>
      <c r="G50" s="163">
        <v>10</v>
      </c>
      <c r="H50" s="83">
        <v>5</v>
      </c>
      <c r="I50" s="193">
        <f t="shared" si="1"/>
        <v>40</v>
      </c>
    </row>
    <row r="51" spans="1:9" ht="14.4">
      <c r="A51" s="43">
        <f t="shared" si="0"/>
        <v>43</v>
      </c>
      <c r="B51" s="48" t="s">
        <v>177</v>
      </c>
      <c r="C51" s="49">
        <v>24110386</v>
      </c>
      <c r="D51" s="23" t="s">
        <v>335</v>
      </c>
      <c r="E51" s="150">
        <v>19.5</v>
      </c>
      <c r="F51" s="191">
        <v>5</v>
      </c>
      <c r="G51" s="163">
        <v>10</v>
      </c>
      <c r="H51" s="83">
        <v>5</v>
      </c>
      <c r="I51" s="193">
        <f t="shared" si="1"/>
        <v>39.5</v>
      </c>
    </row>
    <row r="52" spans="1:9" ht="14.4">
      <c r="A52" s="43">
        <f t="shared" si="0"/>
        <v>44</v>
      </c>
      <c r="B52" s="48" t="s">
        <v>178</v>
      </c>
      <c r="C52" s="49">
        <v>24110387</v>
      </c>
      <c r="D52" s="23" t="s">
        <v>335</v>
      </c>
      <c r="E52" s="150">
        <v>19</v>
      </c>
      <c r="F52" s="155">
        <v>5</v>
      </c>
      <c r="G52" s="163">
        <v>10</v>
      </c>
      <c r="H52" s="83">
        <v>5</v>
      </c>
      <c r="I52" s="193">
        <f t="shared" si="1"/>
        <v>39</v>
      </c>
    </row>
    <row r="53" spans="1:9" ht="14.4">
      <c r="A53" s="43">
        <f t="shared" si="0"/>
        <v>45</v>
      </c>
      <c r="B53" s="48" t="s">
        <v>179</v>
      </c>
      <c r="C53" s="49">
        <v>24110388</v>
      </c>
      <c r="D53" s="23" t="s">
        <v>335</v>
      </c>
      <c r="E53" s="150">
        <v>20</v>
      </c>
      <c r="F53" s="191">
        <v>5</v>
      </c>
      <c r="G53" s="163">
        <v>10</v>
      </c>
      <c r="H53" s="83">
        <v>5</v>
      </c>
      <c r="I53" s="193">
        <f t="shared" si="1"/>
        <v>40</v>
      </c>
    </row>
    <row r="54" spans="1:9" ht="14.4">
      <c r="A54" s="43">
        <f t="shared" si="0"/>
        <v>46</v>
      </c>
      <c r="B54" s="48" t="s">
        <v>180</v>
      </c>
      <c r="C54" s="49">
        <v>24110389</v>
      </c>
      <c r="D54" s="23" t="s">
        <v>335</v>
      </c>
      <c r="E54" s="150">
        <v>20</v>
      </c>
      <c r="F54" s="155">
        <v>4</v>
      </c>
      <c r="G54" s="163">
        <v>10</v>
      </c>
      <c r="H54" s="83">
        <v>5</v>
      </c>
      <c r="I54" s="193">
        <f t="shared" si="1"/>
        <v>39</v>
      </c>
    </row>
    <row r="55" spans="1:9" ht="14.4">
      <c r="A55" s="43">
        <f t="shared" si="0"/>
        <v>47</v>
      </c>
      <c r="B55" s="48" t="s">
        <v>181</v>
      </c>
      <c r="C55" s="49">
        <v>24110390</v>
      </c>
      <c r="D55" s="23" t="s">
        <v>335</v>
      </c>
      <c r="E55" s="150">
        <v>17.5</v>
      </c>
      <c r="F55" s="191">
        <v>5</v>
      </c>
      <c r="G55" s="163">
        <v>10</v>
      </c>
      <c r="H55" s="83">
        <v>5</v>
      </c>
      <c r="I55" s="193">
        <f t="shared" si="1"/>
        <v>37.5</v>
      </c>
    </row>
    <row r="56" spans="1:9" ht="14.4">
      <c r="A56" s="43">
        <f t="shared" si="0"/>
        <v>48</v>
      </c>
      <c r="B56" s="48" t="s">
        <v>182</v>
      </c>
      <c r="C56" s="49">
        <v>24110391</v>
      </c>
      <c r="D56" s="23" t="s">
        <v>335</v>
      </c>
      <c r="E56" s="150">
        <v>10.5</v>
      </c>
      <c r="F56" s="155">
        <v>5</v>
      </c>
      <c r="G56" s="163">
        <v>10</v>
      </c>
      <c r="H56" s="83">
        <v>5</v>
      </c>
      <c r="I56" s="193">
        <f t="shared" si="1"/>
        <v>30.5</v>
      </c>
    </row>
    <row r="57" spans="1:9" ht="14.4">
      <c r="A57" s="43">
        <f t="shared" si="0"/>
        <v>49</v>
      </c>
      <c r="B57" s="48" t="s">
        <v>183</v>
      </c>
      <c r="C57" s="49">
        <v>24110392</v>
      </c>
      <c r="D57" s="23" t="s">
        <v>335</v>
      </c>
      <c r="E57" s="150">
        <v>17</v>
      </c>
      <c r="F57" s="191">
        <v>5</v>
      </c>
      <c r="G57" s="163">
        <v>10</v>
      </c>
      <c r="H57" s="83">
        <v>5</v>
      </c>
      <c r="I57" s="193">
        <f t="shared" si="1"/>
        <v>37</v>
      </c>
    </row>
    <row r="58" spans="1:9" ht="14.4">
      <c r="A58" s="43">
        <f t="shared" si="0"/>
        <v>50</v>
      </c>
      <c r="B58" s="48" t="s">
        <v>184</v>
      </c>
      <c r="C58" s="49">
        <v>24110393</v>
      </c>
      <c r="D58" s="23" t="s">
        <v>335</v>
      </c>
      <c r="E58" s="150">
        <v>17</v>
      </c>
      <c r="F58" s="155">
        <v>5</v>
      </c>
      <c r="G58" s="163">
        <v>10</v>
      </c>
      <c r="H58" s="83">
        <v>5</v>
      </c>
      <c r="I58" s="193">
        <f t="shared" si="1"/>
        <v>37</v>
      </c>
    </row>
    <row r="59" spans="1:9" ht="14.4">
      <c r="A59" s="43">
        <f t="shared" si="0"/>
        <v>51</v>
      </c>
      <c r="B59" s="48" t="s">
        <v>185</v>
      </c>
      <c r="C59" s="49">
        <v>24110394</v>
      </c>
      <c r="D59" s="23" t="s">
        <v>335</v>
      </c>
      <c r="E59" s="150">
        <v>13.5</v>
      </c>
      <c r="F59" s="191">
        <v>5</v>
      </c>
      <c r="G59" s="163">
        <v>10</v>
      </c>
      <c r="H59" s="83">
        <v>5</v>
      </c>
      <c r="I59" s="193">
        <f t="shared" si="1"/>
        <v>33.5</v>
      </c>
    </row>
    <row r="60" spans="1:9" ht="14.4">
      <c r="A60" s="43">
        <f t="shared" si="0"/>
        <v>52</v>
      </c>
      <c r="B60" s="48" t="s">
        <v>186</v>
      </c>
      <c r="C60" s="49">
        <v>24110395</v>
      </c>
      <c r="D60" s="23" t="s">
        <v>335</v>
      </c>
      <c r="E60" s="150">
        <v>19.5</v>
      </c>
      <c r="F60" s="155">
        <v>5</v>
      </c>
      <c r="G60" s="163">
        <v>10</v>
      </c>
      <c r="H60" s="83">
        <v>5</v>
      </c>
      <c r="I60" s="193">
        <f t="shared" si="1"/>
        <v>39.5</v>
      </c>
    </row>
    <row r="61" spans="1:9" ht="14.4">
      <c r="A61" s="43">
        <f t="shared" si="0"/>
        <v>53</v>
      </c>
      <c r="B61" s="48" t="s">
        <v>187</v>
      </c>
      <c r="C61" s="49">
        <v>24110396</v>
      </c>
      <c r="D61" s="23" t="s">
        <v>335</v>
      </c>
      <c r="E61" s="151">
        <v>14</v>
      </c>
      <c r="F61" s="191">
        <v>5</v>
      </c>
      <c r="G61" s="163">
        <v>10</v>
      </c>
      <c r="H61" s="83">
        <v>5</v>
      </c>
      <c r="I61" s="193">
        <f t="shared" si="1"/>
        <v>34</v>
      </c>
    </row>
    <row r="62" spans="1:9" ht="14.4">
      <c r="A62" s="43">
        <f t="shared" si="0"/>
        <v>54</v>
      </c>
      <c r="B62" s="48" t="s">
        <v>188</v>
      </c>
      <c r="C62" s="49">
        <v>24110397</v>
      </c>
      <c r="D62" s="23" t="s">
        <v>335</v>
      </c>
      <c r="E62" s="150">
        <v>19</v>
      </c>
      <c r="F62" s="155">
        <v>5</v>
      </c>
      <c r="G62" s="163">
        <v>10</v>
      </c>
      <c r="H62" s="83">
        <v>5</v>
      </c>
      <c r="I62" s="193">
        <f t="shared" si="1"/>
        <v>39</v>
      </c>
    </row>
    <row r="63" spans="1:9" ht="14.4">
      <c r="A63" s="43">
        <f t="shared" si="0"/>
        <v>55</v>
      </c>
      <c r="B63" s="48" t="s">
        <v>189</v>
      </c>
      <c r="C63" s="49">
        <v>24110398</v>
      </c>
      <c r="D63" s="23" t="s">
        <v>335</v>
      </c>
      <c r="E63" s="150">
        <v>19</v>
      </c>
      <c r="F63" s="191">
        <v>5</v>
      </c>
      <c r="G63" s="163">
        <v>10</v>
      </c>
      <c r="H63" s="83">
        <v>5</v>
      </c>
      <c r="I63" s="193">
        <f t="shared" si="1"/>
        <v>39</v>
      </c>
    </row>
    <row r="64" spans="1:9" ht="14.4">
      <c r="A64" s="43">
        <f t="shared" si="0"/>
        <v>56</v>
      </c>
      <c r="B64" s="48" t="s">
        <v>190</v>
      </c>
      <c r="C64" s="49">
        <v>24110399</v>
      </c>
      <c r="D64" s="23" t="s">
        <v>335</v>
      </c>
      <c r="E64" s="150">
        <v>19</v>
      </c>
      <c r="F64" s="155">
        <v>5</v>
      </c>
      <c r="G64" s="163">
        <v>10</v>
      </c>
      <c r="H64" s="83">
        <v>5</v>
      </c>
      <c r="I64" s="193">
        <f t="shared" si="1"/>
        <v>39</v>
      </c>
    </row>
    <row r="65" spans="1:9" ht="14.4">
      <c r="A65" s="43">
        <f t="shared" si="0"/>
        <v>57</v>
      </c>
      <c r="B65" s="48" t="s">
        <v>191</v>
      </c>
      <c r="C65" s="49">
        <v>24110400</v>
      </c>
      <c r="D65" s="23" t="s">
        <v>335</v>
      </c>
      <c r="E65" s="150">
        <v>13</v>
      </c>
      <c r="F65" s="192">
        <v>5</v>
      </c>
      <c r="G65" s="163">
        <v>10</v>
      </c>
      <c r="H65" s="83">
        <v>5</v>
      </c>
      <c r="I65" s="193">
        <f t="shared" si="1"/>
        <v>33</v>
      </c>
    </row>
    <row r="66" spans="1:9" ht="14.4">
      <c r="A66" s="43">
        <f t="shared" si="0"/>
        <v>58</v>
      </c>
      <c r="B66" s="48" t="s">
        <v>192</v>
      </c>
      <c r="C66" s="49">
        <v>24110401</v>
      </c>
      <c r="D66" s="23" t="s">
        <v>335</v>
      </c>
      <c r="E66" s="150">
        <v>18</v>
      </c>
      <c r="F66" s="191">
        <v>5</v>
      </c>
      <c r="G66" s="163">
        <v>10</v>
      </c>
      <c r="H66" s="83">
        <v>5</v>
      </c>
      <c r="I66" s="193">
        <f t="shared" si="1"/>
        <v>38</v>
      </c>
    </row>
    <row r="67" spans="1:9" ht="14.4">
      <c r="A67" s="43">
        <f t="shared" si="0"/>
        <v>59</v>
      </c>
      <c r="B67" s="50" t="s">
        <v>193</v>
      </c>
      <c r="C67" s="49">
        <v>24110402</v>
      </c>
      <c r="D67" s="23" t="s">
        <v>335</v>
      </c>
      <c r="E67" s="150">
        <v>17.5</v>
      </c>
      <c r="F67" s="155">
        <v>5</v>
      </c>
      <c r="G67" s="163">
        <v>10</v>
      </c>
      <c r="H67" s="83">
        <v>5</v>
      </c>
      <c r="I67" s="193">
        <f t="shared" si="1"/>
        <v>37.5</v>
      </c>
    </row>
    <row r="68" spans="1:9" ht="14.4">
      <c r="A68" s="43">
        <f t="shared" si="0"/>
        <v>60</v>
      </c>
      <c r="B68" s="48" t="s">
        <v>194</v>
      </c>
      <c r="C68" s="49">
        <v>24110403</v>
      </c>
      <c r="D68" s="23" t="s">
        <v>335</v>
      </c>
      <c r="E68" s="150">
        <v>20</v>
      </c>
      <c r="F68" s="191">
        <v>5</v>
      </c>
      <c r="G68" s="163">
        <v>10</v>
      </c>
      <c r="H68" s="83">
        <v>5</v>
      </c>
      <c r="I68" s="193">
        <f t="shared" si="1"/>
        <v>40</v>
      </c>
    </row>
    <row r="69" spans="1:9" ht="14.4">
      <c r="A69" s="43">
        <f t="shared" si="0"/>
        <v>61</v>
      </c>
      <c r="B69" s="48" t="s">
        <v>195</v>
      </c>
      <c r="C69" s="49">
        <v>24110405</v>
      </c>
      <c r="D69" s="23" t="s">
        <v>335</v>
      </c>
      <c r="E69" s="150">
        <v>12</v>
      </c>
      <c r="F69" s="155">
        <v>5</v>
      </c>
      <c r="G69" s="163">
        <v>10</v>
      </c>
      <c r="H69" s="83">
        <v>5</v>
      </c>
      <c r="I69" s="193">
        <f t="shared" si="1"/>
        <v>32</v>
      </c>
    </row>
    <row r="70" spans="1:9" ht="14.4">
      <c r="A70" s="43">
        <f t="shared" si="0"/>
        <v>62</v>
      </c>
      <c r="B70" s="48" t="s">
        <v>196</v>
      </c>
      <c r="C70" s="49">
        <v>24110406</v>
      </c>
      <c r="D70" s="23" t="s">
        <v>335</v>
      </c>
      <c r="E70" s="150">
        <v>19.5</v>
      </c>
      <c r="F70" s="191">
        <v>5</v>
      </c>
      <c r="G70" s="163">
        <v>10</v>
      </c>
      <c r="H70" s="83">
        <v>4</v>
      </c>
      <c r="I70" s="193">
        <f t="shared" si="1"/>
        <v>38.5</v>
      </c>
    </row>
    <row r="71" spans="1:9" ht="14.4">
      <c r="A71" s="43">
        <f t="shared" si="0"/>
        <v>63</v>
      </c>
      <c r="B71" s="48" t="s">
        <v>197</v>
      </c>
      <c r="C71" s="49">
        <v>24110407</v>
      </c>
      <c r="D71" s="23" t="s">
        <v>335</v>
      </c>
      <c r="E71" s="150">
        <v>13</v>
      </c>
      <c r="F71" s="155">
        <v>5</v>
      </c>
      <c r="G71" s="163">
        <v>10</v>
      </c>
      <c r="H71" s="83">
        <v>5</v>
      </c>
      <c r="I71" s="193">
        <f t="shared" si="1"/>
        <v>33</v>
      </c>
    </row>
    <row r="72" spans="1:9" ht="14.4">
      <c r="A72" s="43">
        <f t="shared" si="0"/>
        <v>64</v>
      </c>
      <c r="B72" s="48" t="s">
        <v>198</v>
      </c>
      <c r="C72" s="49">
        <v>24110408</v>
      </c>
      <c r="D72" s="23" t="s">
        <v>335</v>
      </c>
      <c r="E72" s="150">
        <v>12.5</v>
      </c>
      <c r="F72" s="191">
        <v>5</v>
      </c>
      <c r="G72" s="163">
        <v>10</v>
      </c>
      <c r="H72" s="83">
        <v>5</v>
      </c>
      <c r="I72" s="193">
        <f t="shared" si="1"/>
        <v>32.5</v>
      </c>
    </row>
    <row r="73" spans="1:9" ht="14.4">
      <c r="A73" s="43">
        <f t="shared" si="0"/>
        <v>65</v>
      </c>
      <c r="B73" s="48" t="s">
        <v>199</v>
      </c>
      <c r="C73" s="49">
        <v>24110409</v>
      </c>
      <c r="D73" s="23" t="s">
        <v>335</v>
      </c>
      <c r="E73" s="150">
        <v>8</v>
      </c>
      <c r="F73" s="155">
        <v>5</v>
      </c>
      <c r="G73" s="163">
        <v>10</v>
      </c>
      <c r="H73" s="83">
        <v>5</v>
      </c>
      <c r="I73" s="193">
        <f t="shared" si="1"/>
        <v>28</v>
      </c>
    </row>
    <row r="74" spans="1:9" ht="14.4">
      <c r="A74" s="43">
        <f t="shared" si="0"/>
        <v>66</v>
      </c>
      <c r="B74" s="48" t="s">
        <v>200</v>
      </c>
      <c r="C74" s="49">
        <v>24110411</v>
      </c>
      <c r="D74" s="23" t="s">
        <v>335</v>
      </c>
      <c r="E74" s="150">
        <v>18.5</v>
      </c>
      <c r="F74" s="191">
        <v>5</v>
      </c>
      <c r="G74" s="163">
        <v>10</v>
      </c>
      <c r="H74" s="83">
        <v>5</v>
      </c>
      <c r="I74" s="193">
        <f t="shared" si="1"/>
        <v>38.5</v>
      </c>
    </row>
    <row r="75" spans="1:9" ht="14.4">
      <c r="A75" s="43">
        <f t="shared" si="0"/>
        <v>67</v>
      </c>
      <c r="B75" s="48" t="s">
        <v>201</v>
      </c>
      <c r="C75" s="49">
        <v>24110412</v>
      </c>
      <c r="D75" s="23" t="s">
        <v>335</v>
      </c>
      <c r="E75" s="150">
        <v>11.5</v>
      </c>
      <c r="F75" s="155">
        <v>5</v>
      </c>
      <c r="G75" s="163">
        <v>10</v>
      </c>
      <c r="H75" s="83">
        <v>5</v>
      </c>
      <c r="I75" s="193">
        <f t="shared" si="1"/>
        <v>31.5</v>
      </c>
    </row>
    <row r="76" spans="1:9" ht="14.4">
      <c r="A76" s="43">
        <f t="shared" si="0"/>
        <v>68</v>
      </c>
      <c r="B76" s="48" t="s">
        <v>202</v>
      </c>
      <c r="C76" s="23">
        <v>24110413</v>
      </c>
      <c r="D76" s="23" t="s">
        <v>335</v>
      </c>
      <c r="E76" s="150" t="s">
        <v>337</v>
      </c>
      <c r="F76" s="191">
        <v>5</v>
      </c>
      <c r="G76" s="163">
        <v>10</v>
      </c>
      <c r="H76" s="83">
        <v>5</v>
      </c>
      <c r="I76" s="193">
        <f t="shared" si="1"/>
        <v>20</v>
      </c>
    </row>
    <row r="77" spans="1:9" ht="14.4">
      <c r="A77" s="43">
        <f t="shared" si="0"/>
        <v>69</v>
      </c>
      <c r="B77" s="48" t="s">
        <v>203</v>
      </c>
      <c r="C77" s="23">
        <v>24110414</v>
      </c>
      <c r="D77" s="23" t="s">
        <v>335</v>
      </c>
      <c r="E77" s="150">
        <v>11</v>
      </c>
      <c r="F77" s="155">
        <v>5</v>
      </c>
      <c r="G77" s="163">
        <v>10</v>
      </c>
      <c r="H77" s="83">
        <v>5</v>
      </c>
      <c r="I77" s="193">
        <f t="shared" si="1"/>
        <v>31</v>
      </c>
    </row>
    <row r="78" spans="1:9" ht="14.4">
      <c r="A78" s="43">
        <f t="shared" si="0"/>
        <v>70</v>
      </c>
      <c r="B78" s="48" t="s">
        <v>204</v>
      </c>
      <c r="C78" s="23">
        <v>24110415</v>
      </c>
      <c r="D78" s="23" t="s">
        <v>335</v>
      </c>
      <c r="E78" s="150">
        <v>18.5</v>
      </c>
      <c r="F78" s="191">
        <v>5</v>
      </c>
      <c r="G78" s="163">
        <v>10</v>
      </c>
      <c r="H78" s="83">
        <v>5</v>
      </c>
      <c r="I78" s="193">
        <f t="shared" si="1"/>
        <v>38.5</v>
      </c>
    </row>
    <row r="79" spans="1:9" ht="14.4">
      <c r="A79" s="43">
        <f t="shared" si="0"/>
        <v>71</v>
      </c>
      <c r="B79" s="48" t="s">
        <v>205</v>
      </c>
      <c r="C79" s="23">
        <v>24110416</v>
      </c>
      <c r="D79" s="23" t="s">
        <v>335</v>
      </c>
      <c r="E79" s="150">
        <v>16</v>
      </c>
      <c r="F79" s="155">
        <v>5</v>
      </c>
      <c r="G79" s="163">
        <v>10</v>
      </c>
      <c r="H79" s="83">
        <v>4</v>
      </c>
      <c r="I79" s="193">
        <f t="shared" si="1"/>
        <v>35</v>
      </c>
    </row>
    <row r="80" spans="1:9" ht="14.4">
      <c r="A80" s="43">
        <f t="shared" si="0"/>
        <v>72</v>
      </c>
      <c r="B80" s="48" t="s">
        <v>206</v>
      </c>
      <c r="C80" s="23">
        <v>24110417</v>
      </c>
      <c r="D80" s="23" t="s">
        <v>335</v>
      </c>
      <c r="E80" s="150">
        <v>15</v>
      </c>
      <c r="F80" s="191">
        <v>5</v>
      </c>
      <c r="G80" s="163">
        <v>10</v>
      </c>
      <c r="H80" s="168">
        <v>4</v>
      </c>
      <c r="I80" s="193">
        <f t="shared" si="1"/>
        <v>34</v>
      </c>
    </row>
    <row r="81" spans="1:10" ht="14.4">
      <c r="A81" s="43">
        <f t="shared" si="0"/>
        <v>73</v>
      </c>
      <c r="B81" s="48" t="s">
        <v>207</v>
      </c>
      <c r="C81" s="23">
        <v>24110982</v>
      </c>
      <c r="D81" s="23" t="s">
        <v>335</v>
      </c>
      <c r="E81" s="150">
        <v>19</v>
      </c>
      <c r="F81" s="155">
        <v>5</v>
      </c>
      <c r="G81" s="163">
        <v>10</v>
      </c>
      <c r="H81" s="83">
        <v>5</v>
      </c>
      <c r="I81" s="193">
        <f t="shared" si="1"/>
        <v>39</v>
      </c>
    </row>
    <row r="82" spans="1:10" ht="14.4">
      <c r="A82" s="43">
        <f t="shared" si="0"/>
        <v>74</v>
      </c>
      <c r="B82" s="50" t="s">
        <v>208</v>
      </c>
      <c r="C82" s="23">
        <v>24110808</v>
      </c>
      <c r="D82" s="23" t="s">
        <v>335</v>
      </c>
      <c r="E82" s="150">
        <v>18.5</v>
      </c>
      <c r="F82" s="191">
        <v>5</v>
      </c>
      <c r="G82" s="163">
        <v>10</v>
      </c>
      <c r="H82" s="169">
        <v>5</v>
      </c>
      <c r="I82" s="193">
        <f t="shared" si="1"/>
        <v>38.5</v>
      </c>
    </row>
    <row r="83" spans="1:10" ht="14.4">
      <c r="A83" s="43">
        <f t="shared" si="0"/>
        <v>75</v>
      </c>
      <c r="B83" s="50" t="s">
        <v>209</v>
      </c>
      <c r="C83" s="23">
        <v>24111196</v>
      </c>
      <c r="D83" s="23" t="s">
        <v>335</v>
      </c>
      <c r="E83" s="150">
        <v>19.5</v>
      </c>
      <c r="F83" s="155">
        <v>5</v>
      </c>
      <c r="G83" s="163">
        <v>10</v>
      </c>
      <c r="H83" s="169">
        <v>5</v>
      </c>
      <c r="I83" s="193">
        <f t="shared" si="1"/>
        <v>39.5</v>
      </c>
    </row>
    <row r="84" spans="1:10" ht="14.4">
      <c r="A84" s="43">
        <f t="shared" si="0"/>
        <v>76</v>
      </c>
      <c r="B84" s="50" t="s">
        <v>210</v>
      </c>
      <c r="C84" s="23">
        <v>24110575</v>
      </c>
      <c r="D84" s="23" t="s">
        <v>335</v>
      </c>
      <c r="E84" s="150">
        <v>20</v>
      </c>
      <c r="F84" s="191">
        <v>5</v>
      </c>
      <c r="G84" s="163">
        <v>10</v>
      </c>
      <c r="H84" s="169">
        <v>5</v>
      </c>
      <c r="I84" s="193">
        <f t="shared" si="1"/>
        <v>40</v>
      </c>
    </row>
    <row r="85" spans="1:10" ht="14.4">
      <c r="A85" s="43">
        <f t="shared" si="0"/>
        <v>77</v>
      </c>
      <c r="B85" s="50" t="s">
        <v>211</v>
      </c>
      <c r="C85" s="23">
        <v>24110259</v>
      </c>
      <c r="D85" s="23" t="s">
        <v>335</v>
      </c>
      <c r="E85" s="150">
        <v>20</v>
      </c>
      <c r="F85" s="155">
        <v>5</v>
      </c>
      <c r="G85" s="163">
        <v>10</v>
      </c>
      <c r="H85" s="169">
        <v>5</v>
      </c>
      <c r="I85" s="193">
        <f t="shared" si="1"/>
        <v>40</v>
      </c>
    </row>
    <row r="86" spans="1:10" ht="14.4">
      <c r="A86" s="43">
        <f t="shared" si="0"/>
        <v>78</v>
      </c>
      <c r="B86" s="50" t="s">
        <v>212</v>
      </c>
      <c r="C86" s="23">
        <v>24110618</v>
      </c>
      <c r="D86" s="23" t="s">
        <v>335</v>
      </c>
      <c r="E86" s="150">
        <v>19.5</v>
      </c>
      <c r="F86" s="159">
        <v>5</v>
      </c>
      <c r="G86" s="163">
        <v>10</v>
      </c>
      <c r="H86" s="169">
        <v>5</v>
      </c>
      <c r="I86" s="193">
        <f t="shared" si="1"/>
        <v>39.5</v>
      </c>
    </row>
    <row r="87" spans="1:10" ht="14.4">
      <c r="A87" s="43">
        <f t="shared" si="0"/>
        <v>79</v>
      </c>
      <c r="B87" s="50" t="s">
        <v>213</v>
      </c>
      <c r="C87" s="23">
        <v>25120038</v>
      </c>
      <c r="D87" s="23" t="s">
        <v>335</v>
      </c>
      <c r="E87" s="150">
        <v>8.5</v>
      </c>
      <c r="F87" s="159">
        <v>5</v>
      </c>
      <c r="G87" s="163">
        <v>10</v>
      </c>
      <c r="H87" s="169">
        <v>4</v>
      </c>
      <c r="I87" s="193">
        <f t="shared" si="1"/>
        <v>27.5</v>
      </c>
    </row>
    <row r="88" spans="1:10" ht="14.4">
      <c r="A88" s="43">
        <f t="shared" si="0"/>
        <v>80</v>
      </c>
      <c r="B88" s="50" t="s">
        <v>214</v>
      </c>
      <c r="C88" s="23">
        <v>25120039</v>
      </c>
      <c r="D88" s="23" t="s">
        <v>335</v>
      </c>
      <c r="E88" s="150">
        <v>3</v>
      </c>
      <c r="F88" s="159">
        <v>5</v>
      </c>
      <c r="G88" s="163">
        <v>10</v>
      </c>
      <c r="H88" s="169">
        <v>4</v>
      </c>
      <c r="I88" s="193">
        <f t="shared" si="1"/>
        <v>22</v>
      </c>
    </row>
    <row r="89" spans="1:10" ht="14.4">
      <c r="A89" s="43">
        <f t="shared" si="0"/>
        <v>81</v>
      </c>
      <c r="B89" s="50" t="s">
        <v>215</v>
      </c>
      <c r="C89" s="23">
        <v>25120040</v>
      </c>
      <c r="D89" s="23" t="s">
        <v>335</v>
      </c>
      <c r="E89" s="55">
        <v>7</v>
      </c>
      <c r="F89" s="159">
        <v>5</v>
      </c>
      <c r="G89" s="164">
        <v>10</v>
      </c>
      <c r="H89" s="169">
        <v>5</v>
      </c>
      <c r="I89" s="43">
        <f t="shared" si="1"/>
        <v>27</v>
      </c>
    </row>
    <row r="90" spans="1:10" ht="14.4">
      <c r="A90" s="43">
        <f t="shared" si="0"/>
        <v>82</v>
      </c>
      <c r="B90" s="50" t="s">
        <v>216</v>
      </c>
      <c r="C90" s="23">
        <v>25120041</v>
      </c>
      <c r="D90" s="23" t="s">
        <v>335</v>
      </c>
      <c r="E90" s="55">
        <v>5</v>
      </c>
      <c r="F90" s="191">
        <v>5</v>
      </c>
      <c r="G90" s="164">
        <v>10</v>
      </c>
      <c r="H90" s="169">
        <v>5</v>
      </c>
      <c r="I90" s="43">
        <f t="shared" si="1"/>
        <v>25</v>
      </c>
    </row>
    <row r="91" spans="1:10" ht="14.4">
      <c r="A91" s="43">
        <f t="shared" si="0"/>
        <v>83</v>
      </c>
      <c r="B91" s="50" t="s">
        <v>217</v>
      </c>
      <c r="C91" s="23">
        <v>25120042</v>
      </c>
      <c r="D91" s="23" t="s">
        <v>335</v>
      </c>
      <c r="E91" s="55">
        <v>18</v>
      </c>
      <c r="F91" s="155">
        <v>5</v>
      </c>
      <c r="G91" s="164">
        <v>10</v>
      </c>
      <c r="H91" s="169">
        <v>4</v>
      </c>
      <c r="I91" s="43">
        <f t="shared" si="1"/>
        <v>37</v>
      </c>
    </row>
    <row r="92" spans="1:10" ht="14.4">
      <c r="A92" s="43">
        <f t="shared" si="0"/>
        <v>84</v>
      </c>
      <c r="B92" s="50" t="s">
        <v>218</v>
      </c>
      <c r="C92" s="23">
        <v>25120043</v>
      </c>
      <c r="D92" s="23" t="s">
        <v>335</v>
      </c>
      <c r="E92" s="55">
        <v>8</v>
      </c>
      <c r="F92" s="191">
        <v>5</v>
      </c>
      <c r="G92" s="164">
        <v>10</v>
      </c>
      <c r="H92" s="169">
        <v>5</v>
      </c>
      <c r="I92" s="43">
        <f t="shared" si="1"/>
        <v>28</v>
      </c>
    </row>
    <row r="93" spans="1:10" ht="14.4">
      <c r="A93" s="43">
        <f t="shared" si="0"/>
        <v>85</v>
      </c>
      <c r="B93" s="50" t="s">
        <v>154</v>
      </c>
      <c r="C93" s="23">
        <v>25120044</v>
      </c>
      <c r="D93" s="23" t="s">
        <v>335</v>
      </c>
      <c r="E93" s="55">
        <v>14</v>
      </c>
      <c r="F93" s="155">
        <v>5</v>
      </c>
      <c r="G93" s="164">
        <v>10</v>
      </c>
      <c r="H93" s="169">
        <v>5</v>
      </c>
      <c r="I93" s="43">
        <f t="shared" si="1"/>
        <v>34</v>
      </c>
    </row>
    <row r="94" spans="1:10" ht="14.4">
      <c r="A94" s="74">
        <v>86</v>
      </c>
      <c r="B94" s="75" t="s">
        <v>108</v>
      </c>
      <c r="C94" s="76">
        <v>24120036</v>
      </c>
      <c r="D94" s="23" t="s">
        <v>335</v>
      </c>
      <c r="E94" s="55">
        <v>3.5</v>
      </c>
      <c r="F94" s="155">
        <v>5</v>
      </c>
      <c r="G94" s="164">
        <v>10</v>
      </c>
      <c r="H94" s="169">
        <v>5</v>
      </c>
      <c r="I94" s="43">
        <f t="shared" si="1"/>
        <v>23.5</v>
      </c>
      <c r="J94" s="82"/>
    </row>
    <row r="95" spans="1:10" ht="13.2">
      <c r="A95" s="194" t="s">
        <v>227</v>
      </c>
      <c r="B95" s="195"/>
      <c r="C95" s="195"/>
      <c r="D95" s="196"/>
      <c r="E95" s="83">
        <f>COUNTIF(E9:E94, "&gt;=10")</f>
        <v>75</v>
      </c>
      <c r="F95" s="43">
        <f>COUNTIF(F9:F94,"&gt;=2.5")</f>
        <v>86</v>
      </c>
      <c r="G95" s="43">
        <f>COUNTIF(G9:G94,"&gt;=5")</f>
        <v>86</v>
      </c>
      <c r="H95" s="43">
        <f>COUNTIF(H9:H94,"&gt;=2.5")</f>
        <v>86</v>
      </c>
      <c r="I95" s="43">
        <f>COUNTIF(I9:I94,"&gt;=20")</f>
        <v>86</v>
      </c>
    </row>
    <row r="96" spans="1:10" ht="13.2">
      <c r="A96" s="194" t="s">
        <v>228</v>
      </c>
      <c r="B96" s="195"/>
      <c r="C96" s="195"/>
      <c r="D96" s="196"/>
      <c r="E96" s="83">
        <f>(E95/A94)*100</f>
        <v>87.20930232558139</v>
      </c>
      <c r="F96" s="43">
        <f>(F95/A94)*100</f>
        <v>100</v>
      </c>
      <c r="G96" s="43">
        <f>(G95/A94)*100</f>
        <v>100</v>
      </c>
      <c r="H96" s="43">
        <f>(H95/A94)*100</f>
        <v>100</v>
      </c>
      <c r="I96" s="43">
        <f>(I95/A94)*100</f>
        <v>100</v>
      </c>
    </row>
    <row r="97" spans="1:9" ht="13.2">
      <c r="A97" s="194" t="s">
        <v>115</v>
      </c>
      <c r="B97" s="195"/>
      <c r="C97" s="195"/>
      <c r="D97" s="196"/>
      <c r="E97" s="84">
        <f t="shared" ref="E97:I97" si="2">IF(E96&gt;=70, 3, IF(E96&gt;=65, 2, IF(E96&gt;=60, 1, 0)))</f>
        <v>3</v>
      </c>
      <c r="F97" s="43">
        <f t="shared" si="2"/>
        <v>3</v>
      </c>
      <c r="G97" s="43">
        <f t="shared" si="2"/>
        <v>3</v>
      </c>
      <c r="H97" s="43">
        <f t="shared" si="2"/>
        <v>3</v>
      </c>
      <c r="I97" s="43">
        <f t="shared" si="2"/>
        <v>3</v>
      </c>
    </row>
  </sheetData>
  <mergeCells count="20">
    <mergeCell ref="A1:B1"/>
    <mergeCell ref="F1:I1"/>
    <mergeCell ref="A2:B2"/>
    <mergeCell ref="F2:I2"/>
    <mergeCell ref="A3:B3"/>
    <mergeCell ref="F3:I3"/>
    <mergeCell ref="D6:D8"/>
    <mergeCell ref="C6:C8"/>
    <mergeCell ref="B6:B8"/>
    <mergeCell ref="A6:A8"/>
    <mergeCell ref="A4:B4"/>
    <mergeCell ref="F4:I4"/>
    <mergeCell ref="G6:G8"/>
    <mergeCell ref="H6:H8"/>
    <mergeCell ref="I6:I8"/>
    <mergeCell ref="A95:D95"/>
    <mergeCell ref="E6:E8"/>
    <mergeCell ref="F6:F8"/>
    <mergeCell ref="A96:D96"/>
    <mergeCell ref="A97:D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DVA_5th_Sem</vt:lpstr>
      <vt:lpstr>DVA_Assignment</vt:lpstr>
      <vt:lpstr>DVA_Quiz</vt:lpstr>
      <vt:lpstr>DVA_Attendance</vt:lpstr>
      <vt:lpstr>OS_3rdsem_midSem</vt:lpstr>
      <vt:lpstr>OS_3rdsem_Quiz</vt:lpstr>
      <vt:lpstr>Os_3rdsem_assignment</vt:lpstr>
      <vt:lpstr>OS_3rdsem_attendance</vt:lpstr>
      <vt:lpstr>OS_3rdsem_midsem_analysis</vt:lpstr>
      <vt:lpstr>ML_MID SEMESTER</vt:lpstr>
      <vt:lpstr>ML_QUIZ TEST</vt:lpstr>
      <vt:lpstr>ML_ASSIGNMENT</vt:lpstr>
      <vt:lpstr>ML_ATTENDANCE</vt:lpstr>
      <vt:lpstr>ML_MIDSEM ANALYSIS </vt:lpstr>
      <vt:lpstr>DAI-3RD-MID SEMESTER</vt:lpstr>
      <vt:lpstr>DAI-3RDQUIZ TEST</vt:lpstr>
      <vt:lpstr>DAI-3RDASSIGNMENT</vt:lpstr>
      <vt:lpstr>DAI-3RD ATTENDANCE</vt:lpstr>
      <vt:lpstr>AAD_3rd_MID SEMESTER</vt:lpstr>
      <vt:lpstr>AAD_3rd_QUIZ TEST</vt:lpstr>
      <vt:lpstr>AAD_3rd_ASSIGNMENT</vt:lpstr>
      <vt:lpstr>AAD_3rd_ATTENDANCE</vt:lpstr>
      <vt:lpstr>MIdsem_Total_AAD</vt:lpstr>
      <vt:lpstr>OOPS MID SEMESTER</vt:lpstr>
      <vt:lpstr>OOPS QUIZ TEST</vt:lpstr>
      <vt:lpstr>OOPS ASSIGNMENT</vt:lpstr>
      <vt:lpstr>OOPS ATTENDANCE</vt:lpstr>
      <vt:lpstr>OOPS_3rdsem_midsem_analysis</vt:lpstr>
      <vt:lpstr>OS_3rdsem_midSem!CO1_Marks</vt:lpstr>
      <vt:lpstr>'OOPS MID SEMESTER'!SUMIF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Astha Dakhinray</cp:lastModifiedBy>
  <dcterms:modified xsi:type="dcterms:W3CDTF">2026-04-14T15:49:04Z</dcterms:modified>
</cp:coreProperties>
</file>