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D Documents\Rocketry\Propulsion Github\"/>
    </mc:Choice>
  </mc:AlternateContent>
  <xr:revisionPtr revIDLastSave="0" documentId="10_ncr:8100000_{3B2D3D0B-6CEA-443A-A040-2786BFD5122D}" xr6:coauthVersionLast="34" xr6:coauthVersionMax="34" xr10:uidLastSave="{00000000-0000-0000-0000-000000000000}"/>
  <bookViews>
    <workbookView xWindow="0" yWindow="0" windowWidth="21570" windowHeight="7980" xr2:uid="{838B0196-D158-479E-A7C6-911A07F6EFB7}"/>
  </bookViews>
  <sheets>
    <sheet name="Inputs + Answers" sheetId="1" r:id="rId1"/>
    <sheet name="Cal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C6" i="2"/>
  <c r="E5" i="1" l="1"/>
  <c r="C7" i="2" l="1"/>
  <c r="B15" i="2"/>
  <c r="B16" i="2"/>
  <c r="B13" i="2"/>
  <c r="B14" i="2"/>
  <c r="B17" i="2"/>
  <c r="B18" i="2"/>
  <c r="B20" i="2"/>
  <c r="B21" i="2"/>
  <c r="B22" i="2"/>
  <c r="C9" i="2"/>
  <c r="C8" i="2"/>
  <c r="B23" i="2"/>
  <c r="B24" i="2"/>
  <c r="B25" i="2"/>
  <c r="B26" i="2"/>
  <c r="B19" i="2"/>
  <c r="B12" i="2"/>
  <c r="E22" i="2" l="1"/>
  <c r="E15" i="2"/>
  <c r="E23" i="2"/>
  <c r="E12" i="2"/>
  <c r="E20" i="2"/>
  <c r="E13" i="2"/>
  <c r="E17" i="2"/>
  <c r="E26" i="2"/>
  <c r="E19" i="2"/>
  <c r="E21" i="2"/>
  <c r="E16" i="2"/>
  <c r="E14" i="2"/>
  <c r="E18" i="2"/>
  <c r="E25" i="2"/>
  <c r="E24" i="2"/>
  <c r="D12" i="2"/>
  <c r="F12" i="2" s="1"/>
  <c r="D21" i="2"/>
  <c r="C18" i="2"/>
  <c r="D18" i="2"/>
  <c r="C21" i="2"/>
  <c r="D17" i="2"/>
  <c r="C17" i="2"/>
  <c r="C16" i="2"/>
  <c r="C15" i="2"/>
  <c r="C19" i="2"/>
  <c r="C12" i="2"/>
  <c r="D20" i="2"/>
  <c r="F20" i="2" s="1"/>
  <c r="D16" i="2"/>
  <c r="C26" i="2"/>
  <c r="D23" i="2"/>
  <c r="F23" i="2" s="1"/>
  <c r="D26" i="2"/>
  <c r="F26" i="2" s="1"/>
  <c r="C14" i="2"/>
  <c r="D24" i="2"/>
  <c r="C25" i="2"/>
  <c r="D22" i="2"/>
  <c r="D13" i="2"/>
  <c r="C24" i="2"/>
  <c r="D19" i="2"/>
  <c r="D14" i="2"/>
  <c r="C20" i="2"/>
  <c r="D15" i="2"/>
  <c r="F15" i="2" s="1"/>
  <c r="C22" i="2"/>
  <c r="D25" i="2"/>
  <c r="C13" i="2"/>
  <c r="C23" i="2"/>
  <c r="F19" i="2" l="1"/>
  <c r="F25" i="2"/>
  <c r="F22" i="2"/>
  <c r="F18" i="2"/>
  <c r="F16" i="2"/>
  <c r="F14" i="2"/>
  <c r="F17" i="2"/>
  <c r="F13" i="2"/>
  <c r="E7" i="1" s="1"/>
  <c r="F24" i="2"/>
  <c r="F21" i="2"/>
</calcChain>
</file>

<file path=xl/sharedStrings.xml><?xml version="1.0" encoding="utf-8"?>
<sst xmlns="http://schemas.openxmlformats.org/spreadsheetml/2006/main" count="45" uniqueCount="45">
  <si>
    <t>Dan Zanko - 7/22/2018</t>
  </si>
  <si>
    <t>Inner Radius (in)</t>
  </si>
  <si>
    <t>Outer Radius (in)</t>
  </si>
  <si>
    <t>Internal Pressure (psi)</t>
  </si>
  <si>
    <t>External Pressure (psi)</t>
  </si>
  <si>
    <t>Wall Thickness</t>
  </si>
  <si>
    <t>Outputs</t>
  </si>
  <si>
    <t>Hoop Stress (psi)</t>
  </si>
  <si>
    <t>Radial Stress (psi)</t>
  </si>
  <si>
    <t>sigma_t</t>
  </si>
  <si>
    <t>sigma_r</t>
  </si>
  <si>
    <t>sigma_l</t>
  </si>
  <si>
    <t xml:space="preserve">Where </t>
  </si>
  <si>
    <t>A =</t>
  </si>
  <si>
    <t xml:space="preserve"> B =</t>
  </si>
  <si>
    <t>C =</t>
  </si>
  <si>
    <t>(p_i)*(r_i^2)</t>
  </si>
  <si>
    <t>(p_o)*(r_o^2)</t>
  </si>
  <si>
    <t>D =</t>
  </si>
  <si>
    <t xml:space="preserve"> = A / D</t>
  </si>
  <si>
    <t>(r_o^2) - (r_i^2)</t>
  </si>
  <si>
    <t>"r" incremented "n" times</t>
  </si>
  <si>
    <t xml:space="preserve"> = [ (p_i)*(r_i^2) - (p_o)*(r_o^2) - {(r_i^2)*(r_o^2)*(p_o - p_i) / (r^2) } ]  /  [ (r_o^2) - (r_i^2) ]</t>
  </si>
  <si>
    <t xml:space="preserve"> = [ (p_i)*(r_i^2) - (p_o)*(r_o^2) + {(r_i^2)*(r_o^2)*(p_o - p_i) / (r^2) } ]  /  [ (r_o^2) - (r_i^2) ]</t>
  </si>
  <si>
    <t xml:space="preserve"> = (p_i)*(r_i^2) / ((r_o^2)-(r_i^2))</t>
  </si>
  <si>
    <t xml:space="preserve"> = (A - B - (C/r^2) ) / D</t>
  </si>
  <si>
    <t xml:space="preserve"> = (A - B + (C/r^2) ) / D</t>
  </si>
  <si>
    <t>(r_i^2)*(r_o^2)*(p_o - p_i)</t>
  </si>
  <si>
    <t>("principal_stress_1")</t>
  </si>
  <si>
    <t>("principal_stress_2")</t>
  </si>
  <si>
    <t>("principal_stress_3")</t>
  </si>
  <si>
    <t>Longitudinal Stress (psi)</t>
  </si>
  <si>
    <t>von-Mises Equivalent Stress (psi)</t>
  </si>
  <si>
    <t>Which occurs at r =</t>
  </si>
  <si>
    <t>3 inches</t>
  </si>
  <si>
    <t>Maximum vM-Equivalent Stress (psi) =</t>
  </si>
  <si>
    <t>Factor of Safety</t>
  </si>
  <si>
    <t>Max vM-Equiv w/ Factor of Safety (psi)</t>
  </si>
  <si>
    <r>
      <t xml:space="preserve">Basic Calculator for </t>
    </r>
    <r>
      <rPr>
        <b/>
        <i/>
        <u/>
        <sz val="11"/>
        <color theme="1"/>
        <rFont val="Calibri"/>
        <family val="2"/>
        <scheme val="minor"/>
      </rPr>
      <t xml:space="preserve">Stresses in </t>
    </r>
    <r>
      <rPr>
        <b/>
        <i/>
        <u/>
        <sz val="12"/>
        <color theme="1"/>
        <rFont val="Calibri"/>
        <family val="2"/>
        <scheme val="minor"/>
      </rPr>
      <t>Thick</t>
    </r>
    <r>
      <rPr>
        <b/>
        <i/>
        <u/>
        <sz val="11"/>
        <color theme="1"/>
        <rFont val="Calibri"/>
        <family val="2"/>
        <scheme val="minor"/>
      </rPr>
      <t xml:space="preserve"> Walled Pressure Vessel</t>
    </r>
  </si>
  <si>
    <r>
      <t xml:space="preserve">NOTE: </t>
    </r>
    <r>
      <rPr>
        <b/>
        <i/>
        <u/>
        <sz val="11"/>
        <color theme="1"/>
        <rFont val="Calibri"/>
        <family val="2"/>
        <scheme val="minor"/>
      </rPr>
      <t>This stress does NOT ACCOUNT for the following potential loads</t>
    </r>
  </si>
  <si>
    <t xml:space="preserve"> - Propellant Mass</t>
  </si>
  <si>
    <t xml:space="preserve"> - Pressure Vessel Mass</t>
  </si>
  <si>
    <t xml:space="preserve"> - Any inertial loading</t>
  </si>
  <si>
    <r>
      <rPr>
        <i/>
        <sz val="11"/>
        <color theme="1"/>
        <rFont val="Calibri"/>
        <family val="2"/>
        <scheme val="minor"/>
      </rPr>
      <t xml:space="preserve">Furthermore, </t>
    </r>
    <r>
      <rPr>
        <sz val="11"/>
        <color theme="1"/>
        <rFont val="Calibri"/>
        <family val="2"/>
        <scheme val="minor"/>
      </rPr>
      <t>these calculations do not account for variations in geometry and the possible resulting effects on stresses resulting from bolted supports, or any additional potential loadings above</t>
    </r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</si>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</sst>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6" fillId="0" borderId="0" xfId="0" applyFont="1"/>
    <xf numFmtId="0" fontId="0" fillId="0" borderId="0" xfId="0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0" fillId="0" borderId="2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Hoop Stress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Calcs!$B$12:$B$26</c:f>
              <c:numCache>
                <c:formatCode>General</c:formatCode>
                <c:ptCount val="15"/>
                <c:pt idx="0">
                  <c:v>3</c:v>
                </c:pt>
                <c:pt idx="1">
                  <c:v>3.0267857142857144</c:v>
                </c:pt>
                <c:pt idx="2">
                  <c:v>3.0535714285714284</c:v>
                </c:pt>
                <c:pt idx="3">
                  <c:v>3.0803571428571428</c:v>
                </c:pt>
                <c:pt idx="4">
                  <c:v>3.1071428571428572</c:v>
                </c:pt>
                <c:pt idx="5">
                  <c:v>3.1339285714285716</c:v>
                </c:pt>
                <c:pt idx="6">
                  <c:v>3.1607142857142856</c:v>
                </c:pt>
                <c:pt idx="7">
                  <c:v>3.1875</c:v>
                </c:pt>
                <c:pt idx="8">
                  <c:v>3.2142857142857144</c:v>
                </c:pt>
                <c:pt idx="9">
                  <c:v>3.2410714285714284</c:v>
                </c:pt>
                <c:pt idx="10">
                  <c:v>3.2678571428571428</c:v>
                </c:pt>
                <c:pt idx="11">
                  <c:v>3.2946428571428572</c:v>
                </c:pt>
                <c:pt idx="12">
                  <c:v>3.3214285714285716</c:v>
                </c:pt>
                <c:pt idx="13">
                  <c:v>3.3482142857142856</c:v>
                </c:pt>
                <c:pt idx="14">
                  <c:v>3.375</c:v>
                </c:pt>
              </c:numCache>
            </c:numRef>
          </c:xVal>
          <c:yVal>
            <c:numRef>
              <c:f>Calcs!$D$12:$D$26</c:f>
              <c:numCache>
                <c:formatCode>General</c:formatCode>
                <c:ptCount val="15"/>
                <c:pt idx="0">
                  <c:v>7804.411764705882</c:v>
                </c:pt>
                <c:pt idx="1">
                  <c:v>7727.5902576552571</c:v>
                </c:pt>
                <c:pt idx="2">
                  <c:v>7652.7814893270324</c:v>
                </c:pt>
                <c:pt idx="3">
                  <c:v>7579.9157566996546</c:v>
                </c:pt>
                <c:pt idx="4">
                  <c:v>7508.9263481849339</c:v>
                </c:pt>
                <c:pt idx="5">
                  <c:v>7439.7493908806118</c:v>
                </c:pt>
                <c:pt idx="6">
                  <c:v>7372.3237068455655</c:v>
                </c:pt>
                <c:pt idx="7">
                  <c:v>7306.5906777936098</c:v>
                </c:pt>
                <c:pt idx="8">
                  <c:v>7242.4941176470593</c:v>
                </c:pt>
                <c:pt idx="9">
                  <c:v>7179.980152432533</c:v>
                </c:pt>
                <c:pt idx="10">
                  <c:v>7118.9971070395377</c:v>
                </c:pt>
                <c:pt idx="11">
                  <c:v>7059.4953983973128</c:v>
                </c:pt>
                <c:pt idx="12">
                  <c:v>7001.4274346575257</c:v>
                </c:pt>
                <c:pt idx="13">
                  <c:v>6944.7475200000008</c:v>
                </c:pt>
                <c:pt idx="14">
                  <c:v>6889.411764705882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C-4A6D-A803-6F7B42B44A3A}"/>
            </c:ext>
          </c:extLst>
        </c:ser>
        <c:ser>
          <c:idx val="1"/>
          <c:order val="1"/>
          <c:tx>
            <c:v>Radial Stress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Calcs!$B$12:$B$26</c:f>
              <c:numCache>
                <c:formatCode>General</c:formatCode>
                <c:ptCount val="15"/>
                <c:pt idx="0">
                  <c:v>3</c:v>
                </c:pt>
                <c:pt idx="1">
                  <c:v>3.0267857142857144</c:v>
                </c:pt>
                <c:pt idx="2">
                  <c:v>3.0535714285714284</c:v>
                </c:pt>
                <c:pt idx="3">
                  <c:v>3.0803571428571428</c:v>
                </c:pt>
                <c:pt idx="4">
                  <c:v>3.1071428571428572</c:v>
                </c:pt>
                <c:pt idx="5">
                  <c:v>3.1339285714285716</c:v>
                </c:pt>
                <c:pt idx="6">
                  <c:v>3.1607142857142856</c:v>
                </c:pt>
                <c:pt idx="7">
                  <c:v>3.1875</c:v>
                </c:pt>
                <c:pt idx="8">
                  <c:v>3.2142857142857144</c:v>
                </c:pt>
                <c:pt idx="9">
                  <c:v>3.2410714285714284</c:v>
                </c:pt>
                <c:pt idx="10">
                  <c:v>3.2678571428571428</c:v>
                </c:pt>
                <c:pt idx="11">
                  <c:v>3.2946428571428572</c:v>
                </c:pt>
                <c:pt idx="12">
                  <c:v>3.3214285714285716</c:v>
                </c:pt>
                <c:pt idx="13">
                  <c:v>3.3482142857142856</c:v>
                </c:pt>
                <c:pt idx="14">
                  <c:v>3.375</c:v>
                </c:pt>
              </c:numCache>
            </c:numRef>
          </c:xVal>
          <c:yVal>
            <c:numRef>
              <c:f>Calcs!$C$12:$C$26</c:f>
              <c:numCache>
                <c:formatCode>General</c:formatCode>
                <c:ptCount val="15"/>
                <c:pt idx="0">
                  <c:v>-915</c:v>
                </c:pt>
                <c:pt idx="1">
                  <c:v>-838.17849294937537</c:v>
                </c:pt>
                <c:pt idx="2">
                  <c:v>-763.36972462115091</c:v>
                </c:pt>
                <c:pt idx="3">
                  <c:v>-690.50399199377262</c:v>
                </c:pt>
                <c:pt idx="4">
                  <c:v>-619.51458347905157</c:v>
                </c:pt>
                <c:pt idx="5">
                  <c:v>-550.33762617472996</c:v>
                </c:pt>
                <c:pt idx="6">
                  <c:v>-482.91194213968339</c:v>
                </c:pt>
                <c:pt idx="7">
                  <c:v>-417.17891308772636</c:v>
                </c:pt>
                <c:pt idx="8">
                  <c:v>-353.08235294117634</c:v>
                </c:pt>
                <c:pt idx="9">
                  <c:v>-290.56838772665054</c:v>
                </c:pt>
                <c:pt idx="10">
                  <c:v>-229.58534233365435</c:v>
                </c:pt>
                <c:pt idx="11">
                  <c:v>-170.08363369143007</c:v>
                </c:pt>
                <c:pt idx="12">
                  <c:v>-112.01566995164301</c:v>
                </c:pt>
                <c:pt idx="13">
                  <c:v>-55.335755294118094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C-4A6D-A803-6F7B42B44A3A}"/>
            </c:ext>
          </c:extLst>
        </c:ser>
        <c:ser>
          <c:idx val="2"/>
          <c:order val="2"/>
          <c:tx>
            <c:v>Longitudinal Stress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Calcs!$B$12:$B$26</c:f>
              <c:numCache>
                <c:formatCode>General</c:formatCode>
                <c:ptCount val="15"/>
                <c:pt idx="0">
                  <c:v>3</c:v>
                </c:pt>
                <c:pt idx="1">
                  <c:v>3.0267857142857144</c:v>
                </c:pt>
                <c:pt idx="2">
                  <c:v>3.0535714285714284</c:v>
                </c:pt>
                <c:pt idx="3">
                  <c:v>3.0803571428571428</c:v>
                </c:pt>
                <c:pt idx="4">
                  <c:v>3.1071428571428572</c:v>
                </c:pt>
                <c:pt idx="5">
                  <c:v>3.1339285714285716</c:v>
                </c:pt>
                <c:pt idx="6">
                  <c:v>3.1607142857142856</c:v>
                </c:pt>
                <c:pt idx="7">
                  <c:v>3.1875</c:v>
                </c:pt>
                <c:pt idx="8">
                  <c:v>3.2142857142857144</c:v>
                </c:pt>
                <c:pt idx="9">
                  <c:v>3.2410714285714284</c:v>
                </c:pt>
                <c:pt idx="10">
                  <c:v>3.2678571428571428</c:v>
                </c:pt>
                <c:pt idx="11">
                  <c:v>3.2946428571428572</c:v>
                </c:pt>
                <c:pt idx="12">
                  <c:v>3.3214285714285716</c:v>
                </c:pt>
                <c:pt idx="13">
                  <c:v>3.3482142857142856</c:v>
                </c:pt>
                <c:pt idx="14">
                  <c:v>3.375</c:v>
                </c:pt>
              </c:numCache>
            </c:numRef>
          </c:xVal>
          <c:yVal>
            <c:numRef>
              <c:f>Calcs!$E$12:$E$26</c:f>
              <c:numCache>
                <c:formatCode>General</c:formatCode>
                <c:ptCount val="15"/>
                <c:pt idx="0">
                  <c:v>3444.705882352941</c:v>
                </c:pt>
                <c:pt idx="1">
                  <c:v>3444.705882352941</c:v>
                </c:pt>
                <c:pt idx="2">
                  <c:v>3444.705882352941</c:v>
                </c:pt>
                <c:pt idx="3">
                  <c:v>3444.705882352941</c:v>
                </c:pt>
                <c:pt idx="4">
                  <c:v>3444.705882352941</c:v>
                </c:pt>
                <c:pt idx="5">
                  <c:v>3444.705882352941</c:v>
                </c:pt>
                <c:pt idx="6">
                  <c:v>3444.705882352941</c:v>
                </c:pt>
                <c:pt idx="7">
                  <c:v>3444.705882352941</c:v>
                </c:pt>
                <c:pt idx="8">
                  <c:v>3444.705882352941</c:v>
                </c:pt>
                <c:pt idx="9">
                  <c:v>3444.705882352941</c:v>
                </c:pt>
                <c:pt idx="10">
                  <c:v>3444.705882352941</c:v>
                </c:pt>
                <c:pt idx="11">
                  <c:v>3444.705882352941</c:v>
                </c:pt>
                <c:pt idx="12">
                  <c:v>3444.705882352941</c:v>
                </c:pt>
                <c:pt idx="13">
                  <c:v>3444.705882352941</c:v>
                </c:pt>
                <c:pt idx="14">
                  <c:v>3444.705882352941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2C-4A6D-A803-6F7B42B44A3A}"/>
            </c:ext>
          </c:extLst>
        </c:ser>
        <c:ser>
          <c:idx val="3"/>
          <c:order val="3"/>
          <c:tx>
            <c:v>von-Mises Stress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Calcs!$B$12:$B$26</c:f>
              <c:numCache>
                <c:formatCode>General</c:formatCode>
                <c:ptCount val="15"/>
                <c:pt idx="0">
                  <c:v>3</c:v>
                </c:pt>
                <c:pt idx="1">
                  <c:v>3.0267857142857144</c:v>
                </c:pt>
                <c:pt idx="2">
                  <c:v>3.0535714285714284</c:v>
                </c:pt>
                <c:pt idx="3">
                  <c:v>3.0803571428571428</c:v>
                </c:pt>
                <c:pt idx="4">
                  <c:v>3.1071428571428572</c:v>
                </c:pt>
                <c:pt idx="5">
                  <c:v>3.1339285714285716</c:v>
                </c:pt>
                <c:pt idx="6">
                  <c:v>3.1607142857142856</c:v>
                </c:pt>
                <c:pt idx="7">
                  <c:v>3.1875</c:v>
                </c:pt>
                <c:pt idx="8">
                  <c:v>3.2142857142857144</c:v>
                </c:pt>
                <c:pt idx="9">
                  <c:v>3.2410714285714284</c:v>
                </c:pt>
                <c:pt idx="10">
                  <c:v>3.2678571428571428</c:v>
                </c:pt>
                <c:pt idx="11">
                  <c:v>3.2946428571428572</c:v>
                </c:pt>
                <c:pt idx="12">
                  <c:v>3.3214285714285716</c:v>
                </c:pt>
                <c:pt idx="13">
                  <c:v>3.3482142857142856</c:v>
                </c:pt>
                <c:pt idx="14">
                  <c:v>3.375</c:v>
                </c:pt>
              </c:numCache>
            </c:numRef>
          </c:xVal>
          <c:yVal>
            <c:numRef>
              <c:f>Calcs!$F$12:$F$26</c:f>
              <c:numCache>
                <c:formatCode>General</c:formatCode>
                <c:ptCount val="15"/>
                <c:pt idx="0">
                  <c:v>7551.2320942921951</c:v>
                </c:pt>
                <c:pt idx="1">
                  <c:v>7418.1733409665039</c:v>
                </c:pt>
                <c:pt idx="2">
                  <c:v>7288.6007533703687</c:v>
                </c:pt>
                <c:pt idx="3">
                  <c:v>7162.3936023290216</c:v>
                </c:pt>
                <c:pt idx="4">
                  <c:v>7039.4363399822614</c:v>
                </c:pt>
                <c:pt idx="5">
                  <c:v>6919.6183352181533</c:v>
                </c:pt>
                <c:pt idx="6">
                  <c:v>6802.8336247343677</c:v>
                </c:pt>
                <c:pt idx="7">
                  <c:v>6688.9806786809768</c:v>
                </c:pt>
                <c:pt idx="8">
                  <c:v>6577.9621799167589</c:v>
                </c:pt>
                <c:pt idx="9">
                  <c:v>6469.6848159826059</c:v>
                </c:pt>
                <c:pt idx="10">
                  <c:v>6364.0590829616576</c:v>
                </c:pt>
                <c:pt idx="11">
                  <c:v>6260.9991004561643</c:v>
                </c:pt>
                <c:pt idx="12">
                  <c:v>6160.4224369667863</c:v>
                </c:pt>
                <c:pt idx="13">
                  <c:v>6062.2499450112846</c:v>
                </c:pt>
                <c:pt idx="14">
                  <c:v>5966.4056053666736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2C-4A6D-A803-6F7B42B4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39128"/>
        <c:axId val="511439456"/>
      </c:scatterChart>
      <c:valAx>
        <c:axId val="511439128"/>
        <c:scaling>
          <c:orientation val="minMax"/>
          <c:max val="3.374999999999999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39456"/>
        <c:crosses val="autoZero"/>
        <c:crossBetween val="midCat"/>
        <c:majorUnit val="7.5000000000000011E-2"/>
      </c:valAx>
      <c:valAx>
        <c:axId val="5114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3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581026</xdr:colOff>
      <xdr:row>1</xdr:row>
      <xdr:rowOff>4762</xdr:rowOff>
    </xdr:from>
    <xdr:to>
      <xdr:col>17</xdr:col>
      <xdr:colOff>9526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0FBF0-2F9C-4595-BC4F-28FAC1166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dimension ref="A1:F17"/>
  <sheetViews>
    <sheetView tabSelected="1" workbookViewId="0">
      <selection activeCell="I20" sqref="I20"/>
    </sheetView>
  </sheetViews>
  <sheetFormatPr defaultRowHeight="15" x14ac:dyDescent="0.25"/>
  <cols>
    <col min="1" max="1" width="21.28515625" customWidth="1"/>
    <col min="3" max="3" width="3.7109375" customWidth="1"/>
    <col min="4" max="4" width="35.85546875" bestFit="1" customWidth="1"/>
    <col min="5" max="5" width="21.85546875" customWidth="1"/>
  </cols>
  <sheetData>
    <row r="1" spans="1:6" ht="15.75" x14ac:dyDescent="0.25">
      <c r="A1" s="12" t="s">
        <v>38</v>
      </c>
      <c r="B1" s="12"/>
      <c r="C1" s="12"/>
      <c r="D1" s="12"/>
      <c r="E1" s="12"/>
      <c r="F1" s="12"/>
    </row>
    <row r="2" spans="1:6" x14ac:dyDescent="0.25">
      <c r="A2" s="13" t="s">
        <v>0</v>
      </c>
      <c r="B2" s="13"/>
      <c r="C2" s="13"/>
      <c r="D2" s="13"/>
      <c r="E2" s="13"/>
      <c r="F2" s="13"/>
    </row>
    <row r="4" spans="1:6" x14ac:dyDescent="0.25">
      <c r="A4" s="14" t="s">
        <v>44</v>
      </c>
      <c r="B4" s="14"/>
      <c r="D4" s="14" t="s">
        <v>6</v>
      </c>
      <c r="E4" s="14"/>
    </row>
    <row r="5" spans="1:6" x14ac:dyDescent="0.25">
      <c r="A5" t="s">
        <v>3</v>
      </c>
      <c r="B5">
        <v>915</v>
      </c>
      <c r="D5" s="1" t="s">
        <v>2</v>
      </c>
      <c r="E5" s="2">
        <f>B7+B8</f>
        <v>3.375</v>
      </c>
    </row>
    <row r="6" spans="1:6" x14ac:dyDescent="0.25">
      <c r="A6" s="11" t="s">
        <v>4</v>
      </c>
      <c r="B6" s="11">
        <v>0</v>
      </c>
    </row>
    <row r="7" spans="1:6" x14ac:dyDescent="0.25">
      <c r="A7" t="s">
        <v>1</v>
      </c>
      <c r="B7">
        <v>3</v>
      </c>
      <c r="D7" s="10" t="s">
        <v>35</v>
      </c>
      <c r="E7" s="9">
        <f>MAX(Calcs!F12:F26)</f>
        <v>7551.2320942921951</v>
      </c>
    </row>
    <row r="8" spans="1:6" x14ac:dyDescent="0.25">
      <c r="A8" s="11" t="s">
        <v>5</v>
      </c>
      <c r="B8" s="11">
        <v>0.375</v>
      </c>
      <c r="D8" s="10" t="s">
        <v>33</v>
      </c>
      <c r="E8" s="9" t="s">
        <v>34</v>
      </c>
    </row>
    <row r="9" spans="1:6" x14ac:dyDescent="0.25">
      <c r="A9" t="s">
        <v>36</v>
      </c>
      <c r="B9">
        <v>2</v>
      </c>
    </row>
    <row r="10" spans="1:6" x14ac:dyDescent="0.25">
      <c r="D10" s="10" t="s">
        <v>37</v>
      </c>
      <c r="E10" s="9">
        <f>E7*B9</f>
        <v>15102.46418858439</v>
      </c>
    </row>
    <row r="12" spans="1:6" x14ac:dyDescent="0.25">
      <c r="D12" s="9" t="s">
        <v>39</v>
      </c>
    </row>
    <row r="13" spans="1:6" x14ac:dyDescent="0.25">
      <c r="E13" t="s">
        <v>40</v>
      </c>
    </row>
    <row r="14" spans="1:6" x14ac:dyDescent="0.25">
      <c r="E14" t="s">
        <v>41</v>
      </c>
    </row>
    <row r="15" spans="1:6" x14ac:dyDescent="0.25">
      <c r="E15" t="s">
        <v>42</v>
      </c>
    </row>
    <row r="17" spans="4:5" ht="48" customHeight="1" x14ac:dyDescent="0.25">
      <c r="D17" s="15" t="s">
        <v>43</v>
      </c>
      <c r="E17" s="15"/>
    </row>
  </sheetData>
  <mergeCells count="5">
    <mergeCell ref="A1:F1"/>
    <mergeCell ref="A2:F2"/>
    <mergeCell ref="D4:E4"/>
    <mergeCell ref="A4:B4"/>
    <mergeCell ref="D17:E1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AF1A-A436-4BED-8A48-C34A7652A39A}">
  <dimension ref="A1:F27"/>
  <sheetViews>
    <sheetView zoomScaleNormal="100" workbookViewId="0">
      <selection activeCell="C15" sqref="C15"/>
    </sheetView>
  </sheetViews>
  <sheetFormatPr defaultRowHeight="15" x14ac:dyDescent="0.25"/>
  <cols>
    <col min="1" max="1" width="7.5703125" customWidth="1"/>
    <col min="2" max="2" width="33.140625" customWidth="1"/>
    <col min="3" max="3" width="23.42578125" customWidth="1"/>
    <col min="4" max="4" width="16.85546875" customWidth="1"/>
    <col min="5" max="5" width="22.5703125" bestFit="1" customWidth="1"/>
    <col min="6" max="6" width="31" bestFit="1" customWidth="1"/>
  </cols>
  <sheetData>
    <row r="1" spans="1:6" x14ac:dyDescent="0.25">
      <c r="A1" t="s">
        <v>10</v>
      </c>
      <c r="B1" s="17" t="s">
        <v>22</v>
      </c>
      <c r="C1" s="17"/>
      <c r="D1" t="s">
        <v>25</v>
      </c>
    </row>
    <row r="2" spans="1:6" x14ac:dyDescent="0.25">
      <c r="A2" t="s">
        <v>9</v>
      </c>
      <c r="B2" s="17" t="s">
        <v>23</v>
      </c>
      <c r="C2" s="17"/>
      <c r="D2" t="s">
        <v>26</v>
      </c>
    </row>
    <row r="3" spans="1:6" x14ac:dyDescent="0.25">
      <c r="A3" t="s">
        <v>11</v>
      </c>
      <c r="B3" s="4" t="s">
        <v>24</v>
      </c>
      <c r="C3" t="s">
        <v>19</v>
      </c>
    </row>
    <row r="5" spans="1:6" x14ac:dyDescent="0.25">
      <c r="A5" s="16" t="s">
        <v>12</v>
      </c>
      <c r="B5" s="16"/>
    </row>
    <row r="6" spans="1:6" x14ac:dyDescent="0.25">
      <c r="A6" s="1" t="s">
        <v>13</v>
      </c>
      <c r="B6" t="s">
        <v>16</v>
      </c>
      <c r="C6">
        <f>'Inputs + Answers'!B5*('Inputs + Answers'!B7 ^ 2)</f>
        <v>8235</v>
      </c>
    </row>
    <row r="7" spans="1:6" x14ac:dyDescent="0.25">
      <c r="A7" s="1" t="s">
        <v>14</v>
      </c>
      <c r="B7" t="s">
        <v>17</v>
      </c>
      <c r="C7">
        <f>'Inputs + Answers'!B6*('Inputs + Answers'!E5^2)</f>
        <v>0</v>
      </c>
    </row>
    <row r="8" spans="1:6" x14ac:dyDescent="0.25">
      <c r="A8" s="1" t="s">
        <v>15</v>
      </c>
      <c r="B8" t="s">
        <v>27</v>
      </c>
      <c r="C8">
        <f>(('Inputs + Answers'!$B$7 ^ 2) * ('Inputs + Answers'!$E$5 ^ 2) * ('Inputs + Answers'!$B$5 - 'Inputs + Answers'!$B$6) )</f>
        <v>93801.796875</v>
      </c>
    </row>
    <row r="9" spans="1:6" x14ac:dyDescent="0.25">
      <c r="A9" s="1" t="s">
        <v>18</v>
      </c>
      <c r="B9" t="s">
        <v>20</v>
      </c>
      <c r="C9">
        <f>('Inputs + Answers'!$E$5^2)-('Inputs + Answers'!$B$7^2)</f>
        <v>2.390625</v>
      </c>
    </row>
    <row r="10" spans="1:6" x14ac:dyDescent="0.25">
      <c r="C10" s="7" t="s">
        <v>28</v>
      </c>
      <c r="D10" s="7" t="s">
        <v>29</v>
      </c>
      <c r="E10" s="7" t="s">
        <v>30</v>
      </c>
    </row>
    <row r="11" spans="1:6" x14ac:dyDescent="0.25">
      <c r="A11" s="5">
        <v>14</v>
      </c>
      <c r="B11" s="6" t="s">
        <v>21</v>
      </c>
      <c r="C11" s="5" t="s">
        <v>8</v>
      </c>
      <c r="D11" s="5" t="s">
        <v>7</v>
      </c>
      <c r="E11" s="5" t="s">
        <v>31</v>
      </c>
      <c r="F11" s="5" t="s">
        <v>32</v>
      </c>
    </row>
    <row r="12" spans="1:6" x14ac:dyDescent="0.25">
      <c r="A12" s="3">
        <v>1</v>
      </c>
      <c r="B12" s="2">
        <f>'Inputs + Answers'!$B$7 + (A12-1)*('Inputs + Answers'!$E$5-'Inputs + Answers'!$B$7)/Calcs!$A$11</f>
        <v>3</v>
      </c>
      <c r="C12" s="2">
        <f>( $C$6 - $C$7 - ($C$8/(B12^2))) / ($C$9)</f>
        <v>-915</v>
      </c>
      <c r="D12" s="2">
        <f>( $C$6 - $C$7 + ($C$8/(B12^2))) / ($C$9)</f>
        <v>7804.411764705882</v>
      </c>
      <c r="E12" s="2">
        <f>$C$6 / $C$9</f>
        <v>3444.705882352941</v>
      </c>
      <c r="F12" s="8">
        <f>SQRT((0.5*((D12-E12)^2 + (E12-C12)^2 + (C12-D12)^2)))</f>
        <v>7551.2320942921951</v>
      </c>
    </row>
    <row r="13" spans="1:6" x14ac:dyDescent="0.25">
      <c r="A13" s="3">
        <v>2</v>
      </c>
      <c r="B13" s="2">
        <f>'Inputs + Answers'!$B$7 + (A13-1)*('Inputs + Answers'!$E$5-'Inputs + Answers'!$B$7)/Calcs!$A$11</f>
        <v>3.0267857142857144</v>
      </c>
      <c r="C13" s="2">
        <f t="shared" ref="C13:C26" si="0">( $C$6 - $C$7 - ($C$8/(B13^2))) / ($C$9)</f>
        <v>-838.17849294937537</v>
      </c>
      <c r="D13" s="2">
        <f t="shared" ref="D13:D26" si="1">( $C$6 - $C$7 + ($C$8/(B13^2))) / ($C$9)</f>
        <v>7727.5902576552571</v>
      </c>
      <c r="E13" s="2">
        <f t="shared" ref="E13:E26" si="2">$C$6 / $C$9</f>
        <v>3444.705882352941</v>
      </c>
      <c r="F13" s="8">
        <f t="shared" ref="F13:F26" si="3">SQRT((0.5*((D13-E13)^2 + (E13-C13)^2 + (C13-D13)^2)))</f>
        <v>7418.1733409665039</v>
      </c>
    </row>
    <row r="14" spans="1:6" x14ac:dyDescent="0.25">
      <c r="A14" s="3">
        <v>3</v>
      </c>
      <c r="B14" s="2">
        <f>'Inputs + Answers'!$B$7 + (A14-1)*('Inputs + Answers'!$E$5-'Inputs + Answers'!$B$7)/Calcs!$A$11</f>
        <v>3.0535714285714284</v>
      </c>
      <c r="C14" s="2">
        <f t="shared" si="0"/>
        <v>-763.36972462115091</v>
      </c>
      <c r="D14" s="2">
        <f t="shared" si="1"/>
        <v>7652.7814893270324</v>
      </c>
      <c r="E14" s="2">
        <f t="shared" si="2"/>
        <v>3444.705882352941</v>
      </c>
      <c r="F14" s="8">
        <f t="shared" si="3"/>
        <v>7288.6007533703687</v>
      </c>
    </row>
    <row r="15" spans="1:6" x14ac:dyDescent="0.25">
      <c r="A15" s="3">
        <v>4</v>
      </c>
      <c r="B15" s="2">
        <f>'Inputs + Answers'!$B$7 + (A15-1)*('Inputs + Answers'!$E$5-'Inputs + Answers'!$B$7)/Calcs!$A$11</f>
        <v>3.0803571428571428</v>
      </c>
      <c r="C15" s="2">
        <f t="shared" si="0"/>
        <v>-690.50399199377262</v>
      </c>
      <c r="D15" s="2">
        <f t="shared" si="1"/>
        <v>7579.9157566996546</v>
      </c>
      <c r="E15" s="2">
        <f t="shared" si="2"/>
        <v>3444.705882352941</v>
      </c>
      <c r="F15" s="8">
        <f t="shared" si="3"/>
        <v>7162.3936023290216</v>
      </c>
    </row>
    <row r="16" spans="1:6" x14ac:dyDescent="0.25">
      <c r="A16" s="3">
        <v>5</v>
      </c>
      <c r="B16" s="2">
        <f>'Inputs + Answers'!$B$7 + (A16-1)*('Inputs + Answers'!$E$5-'Inputs + Answers'!$B$7)/Calcs!$A$11</f>
        <v>3.1071428571428572</v>
      </c>
      <c r="C16" s="2">
        <f t="shared" si="0"/>
        <v>-619.51458347905157</v>
      </c>
      <c r="D16" s="2">
        <f t="shared" si="1"/>
        <v>7508.9263481849339</v>
      </c>
      <c r="E16" s="2">
        <f t="shared" si="2"/>
        <v>3444.705882352941</v>
      </c>
      <c r="F16" s="8">
        <f t="shared" si="3"/>
        <v>7039.4363399822614</v>
      </c>
    </row>
    <row r="17" spans="1:6" x14ac:dyDescent="0.25">
      <c r="A17" s="3">
        <v>6</v>
      </c>
      <c r="B17" s="2">
        <f>'Inputs + Answers'!$B$7 + (A17-1)*('Inputs + Answers'!$E$5-'Inputs + Answers'!$B$7)/Calcs!$A$11</f>
        <v>3.1339285714285716</v>
      </c>
      <c r="C17" s="2">
        <f t="shared" si="0"/>
        <v>-550.33762617472996</v>
      </c>
      <c r="D17" s="2">
        <f t="shared" si="1"/>
        <v>7439.7493908806118</v>
      </c>
      <c r="E17" s="2">
        <f t="shared" si="2"/>
        <v>3444.705882352941</v>
      </c>
      <c r="F17" s="8">
        <f t="shared" si="3"/>
        <v>6919.6183352181533</v>
      </c>
    </row>
    <row r="18" spans="1:6" x14ac:dyDescent="0.25">
      <c r="A18" s="3">
        <v>7</v>
      </c>
      <c r="B18" s="2">
        <f>'Inputs + Answers'!$B$7 + (A18-1)*('Inputs + Answers'!$E$5-'Inputs + Answers'!$B$7)/Calcs!$A$11</f>
        <v>3.1607142857142856</v>
      </c>
      <c r="C18" s="2">
        <f t="shared" si="0"/>
        <v>-482.91194213968339</v>
      </c>
      <c r="D18" s="2">
        <f t="shared" si="1"/>
        <v>7372.3237068455655</v>
      </c>
      <c r="E18" s="2">
        <f t="shared" si="2"/>
        <v>3444.705882352941</v>
      </c>
      <c r="F18" s="8">
        <f t="shared" si="3"/>
        <v>6802.8336247343677</v>
      </c>
    </row>
    <row r="19" spans="1:6" x14ac:dyDescent="0.25">
      <c r="A19" s="3">
        <v>8</v>
      </c>
      <c r="B19" s="2">
        <f>'Inputs + Answers'!$B$7 + (A19-1)*('Inputs + Answers'!$E$5-'Inputs + Answers'!$B$7)/Calcs!$A$11</f>
        <v>3.1875</v>
      </c>
      <c r="C19" s="2">
        <f t="shared" si="0"/>
        <v>-417.17891308772636</v>
      </c>
      <c r="D19" s="2">
        <f t="shared" si="1"/>
        <v>7306.5906777936098</v>
      </c>
      <c r="E19" s="2">
        <f t="shared" si="2"/>
        <v>3444.705882352941</v>
      </c>
      <c r="F19" s="8">
        <f t="shared" si="3"/>
        <v>6688.9806786809768</v>
      </c>
    </row>
    <row r="20" spans="1:6" x14ac:dyDescent="0.25">
      <c r="A20" s="3">
        <v>9</v>
      </c>
      <c r="B20" s="2">
        <f>'Inputs + Answers'!$B$7 + (A20-1)*('Inputs + Answers'!$E$5-'Inputs + Answers'!$B$7)/Calcs!$A$11</f>
        <v>3.2142857142857144</v>
      </c>
      <c r="C20" s="2">
        <f t="shared" si="0"/>
        <v>-353.08235294117634</v>
      </c>
      <c r="D20" s="2">
        <f t="shared" si="1"/>
        <v>7242.4941176470593</v>
      </c>
      <c r="E20" s="2">
        <f t="shared" si="2"/>
        <v>3444.705882352941</v>
      </c>
      <c r="F20" s="8">
        <f t="shared" si="3"/>
        <v>6577.9621799167589</v>
      </c>
    </row>
    <row r="21" spans="1:6" x14ac:dyDescent="0.25">
      <c r="A21" s="3">
        <v>10</v>
      </c>
      <c r="B21" s="2">
        <f>'Inputs + Answers'!$B$7 + (A21-1)*('Inputs + Answers'!$E$5-'Inputs + Answers'!$B$7)/Calcs!$A$11</f>
        <v>3.2410714285714284</v>
      </c>
      <c r="C21" s="2">
        <f t="shared" si="0"/>
        <v>-290.56838772665054</v>
      </c>
      <c r="D21" s="2">
        <f t="shared" si="1"/>
        <v>7179.980152432533</v>
      </c>
      <c r="E21" s="2">
        <f t="shared" si="2"/>
        <v>3444.705882352941</v>
      </c>
      <c r="F21" s="8">
        <f t="shared" si="3"/>
        <v>6469.6848159826059</v>
      </c>
    </row>
    <row r="22" spans="1:6" x14ac:dyDescent="0.25">
      <c r="A22" s="3">
        <v>11</v>
      </c>
      <c r="B22" s="2">
        <f>'Inputs + Answers'!$B$7 + (A22-1)*('Inputs + Answers'!$E$5-'Inputs + Answers'!$B$7)/Calcs!$A$11</f>
        <v>3.2678571428571428</v>
      </c>
      <c r="C22" s="2">
        <f t="shared" si="0"/>
        <v>-229.58534233365435</v>
      </c>
      <c r="D22" s="2">
        <f t="shared" si="1"/>
        <v>7118.9971070395377</v>
      </c>
      <c r="E22" s="2">
        <f t="shared" si="2"/>
        <v>3444.705882352941</v>
      </c>
      <c r="F22" s="8">
        <f t="shared" si="3"/>
        <v>6364.0590829616576</v>
      </c>
    </row>
    <row r="23" spans="1:6" x14ac:dyDescent="0.25">
      <c r="A23" s="3">
        <v>12</v>
      </c>
      <c r="B23" s="2">
        <f>'Inputs + Answers'!$B$7 + (A23-1)*('Inputs + Answers'!$E$5-'Inputs + Answers'!$B$7)/Calcs!$A$11</f>
        <v>3.2946428571428572</v>
      </c>
      <c r="C23" s="2">
        <f t="shared" si="0"/>
        <v>-170.08363369143007</v>
      </c>
      <c r="D23" s="2">
        <f t="shared" si="1"/>
        <v>7059.4953983973128</v>
      </c>
      <c r="E23" s="2">
        <f t="shared" si="2"/>
        <v>3444.705882352941</v>
      </c>
      <c r="F23" s="8">
        <f t="shared" si="3"/>
        <v>6260.9991004561643</v>
      </c>
    </row>
    <row r="24" spans="1:6" x14ac:dyDescent="0.25">
      <c r="A24" s="3">
        <v>13</v>
      </c>
      <c r="B24" s="2">
        <f>'Inputs + Answers'!$B$7 + (A24-1)*('Inputs + Answers'!$E$5-'Inputs + Answers'!$B$7)/Calcs!$A$11</f>
        <v>3.3214285714285716</v>
      </c>
      <c r="C24" s="2">
        <f t="shared" si="0"/>
        <v>-112.01566995164301</v>
      </c>
      <c r="D24" s="2">
        <f t="shared" si="1"/>
        <v>7001.4274346575257</v>
      </c>
      <c r="E24" s="2">
        <f t="shared" si="2"/>
        <v>3444.705882352941</v>
      </c>
      <c r="F24" s="8">
        <f t="shared" si="3"/>
        <v>6160.4224369667863</v>
      </c>
    </row>
    <row r="25" spans="1:6" x14ac:dyDescent="0.25">
      <c r="A25" s="3">
        <v>14</v>
      </c>
      <c r="B25" s="2">
        <f>'Inputs + Answers'!$B$7 + (A25-1)*('Inputs + Answers'!$E$5-'Inputs + Answers'!$B$7)/Calcs!$A$11</f>
        <v>3.3482142857142856</v>
      </c>
      <c r="C25" s="2">
        <f t="shared" si="0"/>
        <v>-55.335755294118094</v>
      </c>
      <c r="D25" s="2">
        <f t="shared" si="1"/>
        <v>6944.7475200000008</v>
      </c>
      <c r="E25" s="2">
        <f t="shared" si="2"/>
        <v>3444.705882352941</v>
      </c>
      <c r="F25" s="8">
        <f t="shared" si="3"/>
        <v>6062.2499450112846</v>
      </c>
    </row>
    <row r="26" spans="1:6" x14ac:dyDescent="0.25">
      <c r="A26" s="3">
        <v>15</v>
      </c>
      <c r="B26" s="2">
        <f>'Inputs + Answers'!$B$7 + (A26-1)*('Inputs + Answers'!$E$5-'Inputs + Answers'!$B$7)/Calcs!$A$11</f>
        <v>3.375</v>
      </c>
      <c r="C26" s="2">
        <f t="shared" si="0"/>
        <v>0</v>
      </c>
      <c r="D26" s="2">
        <f t="shared" si="1"/>
        <v>6889.411764705882</v>
      </c>
      <c r="E26" s="2">
        <f t="shared" si="2"/>
        <v>3444.705882352941</v>
      </c>
      <c r="F26" s="8">
        <f t="shared" si="3"/>
        <v>5966.4056053666736</v>
      </c>
    </row>
    <row r="27" spans="1:6" x14ac:dyDescent="0.25">
      <c r="A27" s="3"/>
    </row>
  </sheetData>
  <mergeCells count="3">
    <mergeCell ref="A5:B5"/>
    <mergeCell ref="B1:C1"/>
    <mergeCell ref="B2:C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 + Answers</vt:lpstr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2018-07-25T00:58:19Z</dcterms:modified>
</cp:coreProperties>
</file>