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F9ED1E6C-5984-6D4A-A119-29C46983B903}" xr6:coauthVersionLast="40" xr6:coauthVersionMax="40" xr10:uidLastSave="{00000000-0000-0000-0000-000000000000}"/>
  <bookViews>
    <workbookView xWindow="0" yWindow="460" windowWidth="33600" windowHeight="20540" activeTab="2" xr2:uid="{838B0196-D158-479E-A7C6-911A07F6EFB7}"/>
  </bookViews>
  <sheets>
    <sheet name="Min Yield Strength Allow - Head" sheetId="10" r:id="rId1"/>
    <sheet name="Min Yield Strength Allow -Shell" sheetId="9" r:id="rId2"/>
    <sheet name="BPV Calcs for No PWHT" sheetId="6" r:id="rId3"/>
    <sheet name="BPV Calcs - T51" sheetId="7" r:id="rId4"/>
    <sheet name="BPV Calcs - T6" sheetId="1" r:id="rId5"/>
    <sheet name="N2O Pressure Calcs" sheetId="2" r:id="rId6"/>
    <sheet name="N2O Ullage Calcs" sheetId="3" r:id="rId7"/>
    <sheet name="RT Head thickness Mass" sheetId="4" r:id="rId8"/>
    <sheet name="RT Mounting Bolt Calc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6" l="1"/>
  <c r="B16" i="9"/>
  <c r="B19" i="10" l="1"/>
  <c r="B17" i="10"/>
  <c r="F12" i="10" s="1"/>
  <c r="F13" i="10" s="1"/>
  <c r="C14" i="10" s="1"/>
  <c r="B16" i="10"/>
  <c r="B13" i="10"/>
  <c r="F8" i="10" l="1"/>
  <c r="F9" i="10"/>
  <c r="B13" i="9"/>
  <c r="F10" i="10" l="1"/>
  <c r="C13" i="10" s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7" i="9"/>
  <c r="F12" i="7"/>
  <c r="F13" i="7" s="1"/>
  <c r="C14" i="7" s="1"/>
  <c r="F8" i="7"/>
  <c r="F9" i="7"/>
  <c r="J53" i="2"/>
  <c r="B19" i="9" s="1"/>
  <c r="B17" i="6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<sst xmlns="http://schemas.openxmlformats.org/spreadsheetml/2006/main" count="237" uniqueCount="122">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</sst>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stro.caltech.edu/sedm/_downloads/Extruded_Alloy_606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25" thickBot="1">
      <c r="A4" s="174" t="s">
        <v>120</v>
      </c>
      <c r="B4" s="175"/>
      <c r="C4" s="175"/>
      <c r="D4" s="175"/>
      <c r="E4" s="175"/>
      <c r="F4" s="176"/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7" t="s">
        <v>117</v>
      </c>
      <c r="B11" s="168">
        <v>19600</v>
      </c>
      <c r="C11" s="170" t="s">
        <v>118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0.14998308255691076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0.71546921214113379</v>
      </c>
      <c r="E13" s="112" t="s">
        <v>55</v>
      </c>
      <c r="F13" s="113">
        <f>F12</f>
        <v>0.14998308255691076</v>
      </c>
    </row>
    <row r="14" spans="1:7" ht="16" thickBot="1">
      <c r="A14" s="122" t="s">
        <v>75</v>
      </c>
      <c r="B14" s="165">
        <v>0.15</v>
      </c>
      <c r="C14" s="166">
        <f>B14/F13</f>
        <v>1.0001127956753577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0" spans="1:6">
      <c r="E20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25" thickBot="1">
      <c r="A4" s="174" t="s">
        <v>121</v>
      </c>
      <c r="B4" s="175"/>
      <c r="C4" s="175"/>
      <c r="D4" s="175"/>
      <c r="E4" s="175"/>
      <c r="F4" s="176"/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7" t="s">
        <v>117</v>
      </c>
      <c r="B11" s="168">
        <v>27000</v>
      </c>
      <c r="C11" s="169" t="s">
        <v>119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0.10860188557756124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1.001278231795675</v>
      </c>
      <c r="E13" s="112" t="s">
        <v>55</v>
      </c>
      <c r="F13" s="113">
        <f>F12</f>
        <v>0.10860188557756124</v>
      </c>
    </row>
    <row r="14" spans="1:7" ht="16" thickBot="1">
      <c r="A14" s="122" t="s">
        <v>75</v>
      </c>
      <c r="B14" s="165">
        <v>0.15</v>
      </c>
      <c r="C14" s="166">
        <f>B14/F13</f>
        <v>1.3811914885480792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tabSelected="1"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6" thickBot="1">
      <c r="C4" s="160" t="s">
        <v>113</v>
      </c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0.16780164160993205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0.17316611388966718</v>
      </c>
    </row>
    <row r="13" spans="1:7" ht="17" thickBot="1">
      <c r="A13" s="122" t="s">
        <v>74</v>
      </c>
      <c r="B13" s="147">
        <f>0.25-0.025</f>
        <v>0.22500000000000001</v>
      </c>
      <c r="C13" s="156">
        <f>B13/F10</f>
        <v>0.61504982685710585</v>
      </c>
      <c r="E13" s="112" t="s">
        <v>55</v>
      </c>
      <c r="F13" s="113">
        <f>F12</f>
        <v>0.17316611388966718</v>
      </c>
    </row>
    <row r="14" spans="1:7" ht="17" thickBot="1">
      <c r="A14" s="122" t="s">
        <v>75</v>
      </c>
      <c r="B14" s="147">
        <v>0.15</v>
      </c>
      <c r="C14" s="156">
        <f>B14/F13</f>
        <v>0.86622028196332057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E16" sqref="E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7" thickBot="1">
      <c r="C4" s="159" t="s">
        <v>112</v>
      </c>
      <c r="E4" s="161" t="s">
        <v>115</v>
      </c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>
      <c r="A13" s="122" t="s">
        <v>74</v>
      </c>
      <c r="B13" s="148">
        <f>0.25-0.025</f>
        <v>0.22500000000000001</v>
      </c>
      <c r="C13" s="157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>
      <c r="A14" s="122" t="s">
        <v>75</v>
      </c>
      <c r="B14" s="123">
        <v>0.15</v>
      </c>
      <c r="C14" s="152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C4" sqref="C4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1" t="s">
        <v>6</v>
      </c>
      <c r="B1" s="171"/>
      <c r="C1" s="171"/>
      <c r="D1" s="171"/>
      <c r="E1" s="171"/>
      <c r="F1" s="171"/>
      <c r="G1" s="171"/>
    </row>
    <row r="2" spans="1:7" ht="16">
      <c r="A2" s="172" t="s">
        <v>11</v>
      </c>
      <c r="B2" s="172"/>
      <c r="C2" s="172"/>
      <c r="D2" s="172"/>
      <c r="E2" s="172"/>
      <c r="F2" s="172"/>
      <c r="G2" s="172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7" thickBot="1">
      <c r="C4" s="158" t="s">
        <v>114</v>
      </c>
    </row>
    <row r="5" spans="1:7">
      <c r="A5" s="177" t="s">
        <v>4</v>
      </c>
      <c r="B5" s="177"/>
      <c r="C5" s="150"/>
      <c r="E5" s="177" t="s">
        <v>3</v>
      </c>
      <c r="F5" s="177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>
      <c r="A13" s="122" t="s">
        <v>74</v>
      </c>
      <c r="B13" s="149">
        <f>0.25-0.025</f>
        <v>0.22500000000000001</v>
      </c>
      <c r="C13" s="151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>
      <c r="A14" s="122" t="s">
        <v>75</v>
      </c>
      <c r="B14" s="149">
        <v>0.15</v>
      </c>
      <c r="C14" s="151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33" zoomScale="135" zoomScaleNormal="70" workbookViewId="0">
      <pane xSplit="1" topLeftCell="B1" activePane="topRight" state="frozen"/>
      <selection pane="topRight" activeCell="H47" sqref="H47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7"/>
      <c r="B1" s="184" t="s">
        <v>17</v>
      </c>
      <c r="C1" s="185"/>
      <c r="D1" s="186"/>
      <c r="E1" s="14"/>
      <c r="F1" s="14"/>
      <c r="G1" s="181" t="s">
        <v>34</v>
      </c>
      <c r="H1" s="182"/>
      <c r="I1" s="182"/>
      <c r="J1" s="183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8" t="s">
        <v>24</v>
      </c>
      <c r="H2" s="179"/>
      <c r="I2" s="179" t="s">
        <v>25</v>
      </c>
      <c r="J2" s="180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>
      <c r="A1" s="189" t="s">
        <v>17</v>
      </c>
      <c r="B1" s="190"/>
      <c r="C1" s="190"/>
      <c r="D1" s="191"/>
      <c r="E1" s="63"/>
      <c r="F1" s="192" t="s">
        <v>108</v>
      </c>
      <c r="G1" s="109"/>
      <c r="H1" s="109"/>
      <c r="I1" s="109"/>
      <c r="J1" s="195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93"/>
      <c r="G2" s="105" t="s">
        <v>39</v>
      </c>
      <c r="H2" s="105" t="s">
        <v>111</v>
      </c>
      <c r="I2" s="105" t="s">
        <v>35</v>
      </c>
      <c r="J2" s="196"/>
      <c r="K2" s="197" t="s">
        <v>48</v>
      </c>
      <c r="L2" s="198"/>
      <c r="M2" s="64"/>
      <c r="N2" s="66"/>
      <c r="O2" t="s">
        <v>14</v>
      </c>
      <c r="P2">
        <f>S1+(2*S3)</f>
        <v>0</v>
      </c>
    </row>
    <row r="3" spans="1:16" ht="16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4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7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7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8"/>
      <c r="G60" s="188"/>
      <c r="H60" s="146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>
      <c r="B2" s="40" t="s">
        <v>61</v>
      </c>
      <c r="C2" s="40" t="s">
        <v>64</v>
      </c>
      <c r="D2" s="40"/>
    </row>
    <row r="3" spans="1:6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>
      <c r="A2" t="s">
        <v>82</v>
      </c>
      <c r="B2">
        <f>(4*I16)/(I17*PI()*(I19^2))</f>
        <v>7398.4911863549469</v>
      </c>
      <c r="H2" s="139" t="s">
        <v>79</v>
      </c>
      <c r="I2" s="139">
        <f>'BPV Calcs - T6'!B11</f>
        <v>33000</v>
      </c>
    </row>
    <row r="3" spans="1:13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>
      <c r="A5" s="40"/>
      <c r="B5" s="40"/>
      <c r="H5" s="140" t="s">
        <v>85</v>
      </c>
      <c r="I5">
        <v>0.6</v>
      </c>
    </row>
    <row r="6" spans="1:13">
      <c r="A6" s="40"/>
      <c r="B6" s="40"/>
      <c r="H6" s="140" t="s">
        <v>86</v>
      </c>
      <c r="I6">
        <f>I4*I5</f>
        <v>72000</v>
      </c>
    </row>
    <row r="7" spans="1:13" ht="20.25" customHeight="1">
      <c r="A7" s="137" t="s">
        <v>89</v>
      </c>
      <c r="H7" s="138" t="s">
        <v>69</v>
      </c>
      <c r="I7" s="138"/>
    </row>
    <row r="8" spans="1:13">
      <c r="A8" s="132" t="s">
        <v>92</v>
      </c>
      <c r="B8">
        <f>I16*I18/(PI()*('BPV Calcs - T6'!B12-(2*'RT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>
      <c r="H12" t="s">
        <v>77</v>
      </c>
      <c r="I12">
        <v>23.375</v>
      </c>
    </row>
    <row r="13" spans="1:13" ht="18.75" customHeight="1">
      <c r="A13" s="137" t="s">
        <v>93</v>
      </c>
      <c r="H13" s="40" t="s">
        <v>78</v>
      </c>
      <c r="I13" s="130">
        <f>I12/M1</f>
        <v>0.72674418604651159</v>
      </c>
    </row>
    <row r="14" spans="1:13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>
      <c r="A15" t="s">
        <v>95</v>
      </c>
      <c r="B15">
        <f>I16/(2*B14*I1)</f>
        <v>1955.1687044668183</v>
      </c>
    </row>
    <row r="16" spans="1:13" ht="16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>
      <c r="H18" s="133" t="s">
        <v>80</v>
      </c>
      <c r="I18" s="129">
        <v>8</v>
      </c>
    </row>
    <row r="19" spans="1:10" ht="17" thickBot="1">
      <c r="H19" s="135" t="s">
        <v>81</v>
      </c>
      <c r="I19" s="129">
        <v>0.25</v>
      </c>
      <c r="J19" s="134" t="s">
        <v>83</v>
      </c>
    </row>
    <row r="20" spans="1:10">
      <c r="A20" s="68" t="s">
        <v>100</v>
      </c>
      <c r="H20" s="4"/>
    </row>
    <row r="21" spans="1:10">
      <c r="A21" t="s">
        <v>101</v>
      </c>
      <c r="B21">
        <f>I16/(I1*I19)</f>
        <v>5810.7613896753837</v>
      </c>
    </row>
    <row r="22" spans="1:10">
      <c r="A22" t="s">
        <v>98</v>
      </c>
      <c r="B22">
        <f>I2</f>
        <v>33000</v>
      </c>
    </row>
    <row r="23" spans="1:10">
      <c r="A23" s="40" t="s">
        <v>5</v>
      </c>
      <c r="B23" s="40">
        <f>B22/B21</f>
        <v>5.6791180685262201</v>
      </c>
    </row>
    <row r="25" spans="1:10">
      <c r="A25" s="68" t="s">
        <v>106</v>
      </c>
    </row>
    <row r="26" spans="1:10">
      <c r="A26" t="s">
        <v>107</v>
      </c>
      <c r="B26">
        <f>I16/(I1*I19)</f>
        <v>5810.7613896753837</v>
      </c>
    </row>
    <row r="27" spans="1:10">
      <c r="A27" t="s">
        <v>105</v>
      </c>
      <c r="B27">
        <f>I3</f>
        <v>85000</v>
      </c>
    </row>
    <row r="28" spans="1:10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Min Yield Strength Allow - Head</vt:lpstr>
      <vt:lpstr>Min Yield Strength Allow -Shell</vt:lpstr>
      <vt:lpstr>BPV Calcs for No PWHT</vt:lpstr>
      <vt:lpstr>BPV Calcs - T51</vt:lpstr>
      <vt:lpstr>BPV Calcs - T6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2018-11-27T05:42:19Z</dcterms:modified>
</cp:coreProperties>
</file>