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drew/Documents/School Documents/Hopkins Rocketry/Propulsion/"/>
    </mc:Choice>
  </mc:AlternateContent>
  <bookViews>
    <workbookView xWindow="0" yWindow="460" windowWidth="17020" windowHeight="19680" tabRatio="500"/>
  </bookViews>
  <sheets>
    <sheet name="Overview" sheetId="1" r:id="rId1"/>
    <sheet name="Manifold" sheetId="2" r:id="rId2"/>
    <sheet name="Injector Plate" sheetId="3" r:id="rId3"/>
    <sheet name="Aft Bulkhead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8" i="4"/>
  <c r="C10" i="4"/>
  <c r="C11" i="4"/>
  <c r="E24" i="1"/>
  <c r="C9" i="4"/>
  <c r="C13" i="4"/>
  <c r="F9" i="1"/>
  <c r="C7" i="3"/>
  <c r="C10" i="3"/>
  <c r="C11" i="3"/>
  <c r="C8" i="3"/>
  <c r="C13" i="3"/>
  <c r="F7" i="1"/>
  <c r="C5" i="3"/>
  <c r="C4" i="2"/>
  <c r="C6" i="2"/>
  <c r="C8" i="2"/>
  <c r="F6" i="1"/>
  <c r="D24" i="1"/>
  <c r="E22" i="1"/>
</calcChain>
</file>

<file path=xl/sharedStrings.xml><?xml version="1.0" encoding="utf-8"?>
<sst xmlns="http://schemas.openxmlformats.org/spreadsheetml/2006/main" count="51" uniqueCount="41">
  <si>
    <t>Injector Mechanical Calculations</t>
  </si>
  <si>
    <t>Component</t>
  </si>
  <si>
    <t>Peak Loading (psi)</t>
  </si>
  <si>
    <t>Manifold</t>
  </si>
  <si>
    <t>Injector Plate</t>
  </si>
  <si>
    <t>Material</t>
  </si>
  <si>
    <t>Material Properties</t>
  </si>
  <si>
    <t>6061-T6</t>
  </si>
  <si>
    <t>Syt (psi)</t>
  </si>
  <si>
    <t>nu</t>
  </si>
  <si>
    <t>Et (psi)</t>
  </si>
  <si>
    <t>FS, min</t>
  </si>
  <si>
    <t>Sy,allow (psi)</t>
  </si>
  <si>
    <t>Stainless Steel, #6 Bolts</t>
  </si>
  <si>
    <t>Bolted Connection</t>
  </si>
  <si>
    <t>Stainless Steel</t>
  </si>
  <si>
    <t>Max Loading (psi)</t>
  </si>
  <si>
    <t>r_i (in)</t>
  </si>
  <si>
    <t>S_y</t>
  </si>
  <si>
    <t>t_min</t>
  </si>
  <si>
    <t>Minimum Thickness (in)</t>
  </si>
  <si>
    <t>From Roarks, Table 11.2, section 10b</t>
  </si>
  <si>
    <t>q</t>
  </si>
  <si>
    <t>M_c</t>
  </si>
  <si>
    <t>M_ra</t>
  </si>
  <si>
    <t>a (in)</t>
  </si>
  <si>
    <t>r0 (in)</t>
  </si>
  <si>
    <t>radius to pressure force</t>
  </si>
  <si>
    <t>bolt diameter</t>
  </si>
  <si>
    <t>lbf.in</t>
  </si>
  <si>
    <t>t_min (in)</t>
  </si>
  <si>
    <t>Aluminum Mat Props from onlinemetals</t>
  </si>
  <si>
    <t>Density (kg/m3)</t>
  </si>
  <si>
    <t>Aft Bulkhead</t>
  </si>
  <si>
    <t>q (psi)</t>
  </si>
  <si>
    <t>L14</t>
  </si>
  <si>
    <t>b (in)</t>
  </si>
  <si>
    <t>Roark's, 11.2, 10b</t>
  </si>
  <si>
    <t>M_c (lbf.in)</t>
  </si>
  <si>
    <t>M_ra (lbf.in)</t>
  </si>
  <si>
    <t>S_y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</si>
</sst>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8"/>
  <sheetViews>
    <sheetView tabSelected="1" workbookViewId="0">
      <selection activeCell="F25" sqref="F25"/>
    </sheetView>
  </sheetViews>
  <sheetFormatPr baseColWidth="10" defaultRowHeight="16" x14ac:dyDescent="0.2"/>
  <cols>
    <col min="3" max="3" width="21.1640625" customWidth="1"/>
    <col min="4" max="4" width="22.83203125" customWidth="1"/>
    <col min="5" max="5" width="15.83203125" customWidth="1"/>
    <col min="6" max="6" width="21.33203125" customWidth="1"/>
  </cols>
  <sheetData>
    <row r="3" spans="3:6" ht="21" x14ac:dyDescent="0.25">
      <c r="C3" s="4" t="s">
        <v>0</v>
      </c>
    </row>
    <row r="5" spans="3:6" x14ac:dyDescent="0.2">
      <c r="C5" s="1" t="s">
        <v>1</v>
      </c>
      <c r="D5" s="1" t="s">
        <v>2</v>
      </c>
      <c r="E5" s="1" t="s">
        <v>5</v>
      </c>
      <c r="F5" s="1" t="s">
        <v>20</v>
      </c>
    </row>
    <row r="6" spans="3:6" x14ac:dyDescent="0.2">
      <c r="C6" t="s">
        <v>3</v>
      </c>
      <c r="D6">
        <v>1615</v>
      </c>
      <c r="E6" t="s">
        <v>7</v>
      </c>
      <c r="F6">
        <f>Manifold!C8</f>
        <v>6.0562499999999998E-2</v>
      </c>
    </row>
    <row r="7" spans="3:6" x14ac:dyDescent="0.2">
      <c r="C7" t="s">
        <v>4</v>
      </c>
      <c r="D7">
        <v>1615</v>
      </c>
      <c r="E7" t="s">
        <v>7</v>
      </c>
      <c r="F7">
        <f>'Injector Plate'!C13</f>
        <v>0.41442908300908371</v>
      </c>
    </row>
    <row r="8" spans="3:6" x14ac:dyDescent="0.2">
      <c r="C8" t="s">
        <v>14</v>
      </c>
      <c r="D8">
        <v>1615</v>
      </c>
      <c r="E8" t="s">
        <v>15</v>
      </c>
    </row>
    <row r="9" spans="3:6" x14ac:dyDescent="0.2">
      <c r="C9" t="s">
        <v>33</v>
      </c>
      <c r="D9">
        <v>1200</v>
      </c>
      <c r="E9" t="s">
        <v>7</v>
      </c>
      <c r="F9">
        <f>'Aft Bulkhead'!C13</f>
        <v>1.7180760402585867E-2</v>
      </c>
    </row>
    <row r="17" spans="3:7" ht="21" x14ac:dyDescent="0.25">
      <c r="C17" s="4" t="s">
        <v>6</v>
      </c>
    </row>
    <row r="19" spans="3:7" x14ac:dyDescent="0.2">
      <c r="D19" s="2" t="s">
        <v>13</v>
      </c>
      <c r="E19" s="2" t="s">
        <v>7</v>
      </c>
      <c r="F19" s="2">
        <v>2024</v>
      </c>
      <c r="G19" s="2">
        <v>7075</v>
      </c>
    </row>
    <row r="20" spans="3:7" x14ac:dyDescent="0.2">
      <c r="C20" t="s">
        <v>8</v>
      </c>
      <c r="D20">
        <v>130000</v>
      </c>
      <c r="E20">
        <v>40000</v>
      </c>
      <c r="F20">
        <v>50000</v>
      </c>
      <c r="G20">
        <v>73000</v>
      </c>
    </row>
    <row r="21" spans="3:7" x14ac:dyDescent="0.2">
      <c r="C21" t="s">
        <v>9</v>
      </c>
      <c r="D21">
        <v>0.28999999999999998</v>
      </c>
      <c r="E21">
        <v>0.33</v>
      </c>
      <c r="F21">
        <v>0.33</v>
      </c>
      <c r="G21">
        <v>0.33</v>
      </c>
    </row>
    <row r="22" spans="3:7" x14ac:dyDescent="0.2">
      <c r="C22" t="s">
        <v>10</v>
      </c>
      <c r="D22">
        <v>29000000</v>
      </c>
      <c r="E22">
        <f>9900000</f>
        <v>9900000</v>
      </c>
    </row>
    <row r="23" spans="3:7" x14ac:dyDescent="0.2">
      <c r="C23" t="s">
        <v>11</v>
      </c>
      <c r="D23">
        <v>1.25</v>
      </c>
      <c r="E23">
        <v>1.5</v>
      </c>
    </row>
    <row r="24" spans="3:7" x14ac:dyDescent="0.2">
      <c r="C24" t="s">
        <v>12</v>
      </c>
      <c r="D24">
        <f>D20/D23</f>
        <v>104000</v>
      </c>
      <c r="E24">
        <f>E20/E23</f>
        <v>26666.666666666668</v>
      </c>
    </row>
    <row r="25" spans="3:7" x14ac:dyDescent="0.2">
      <c r="C25" t="s">
        <v>32</v>
      </c>
      <c r="E25">
        <v>2700</v>
      </c>
      <c r="F25">
        <v>2780</v>
      </c>
      <c r="G25">
        <v>2810</v>
      </c>
    </row>
    <row r="28" spans="3:7" x14ac:dyDescent="0.2">
      <c r="C2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baseColWidth="10" defaultRowHeight="16" x14ac:dyDescent="0.2"/>
  <cols>
    <col min="2" max="2" width="19.6640625" customWidth="1"/>
  </cols>
  <sheetData>
    <row r="2" spans="2:3" x14ac:dyDescent="0.2">
      <c r="B2" s="2" t="s">
        <v>3</v>
      </c>
    </row>
    <row r="4" spans="2:3" x14ac:dyDescent="0.2">
      <c r="B4" t="s">
        <v>16</v>
      </c>
      <c r="C4">
        <f>Overview!D6</f>
        <v>1615</v>
      </c>
    </row>
    <row r="5" spans="2:3" x14ac:dyDescent="0.2">
      <c r="B5" t="s">
        <v>17</v>
      </c>
      <c r="C5">
        <v>1</v>
      </c>
    </row>
    <row r="6" spans="2:3" x14ac:dyDescent="0.2">
      <c r="B6" t="s">
        <v>18</v>
      </c>
      <c r="C6">
        <f>Overview!E24</f>
        <v>26666.666666666668</v>
      </c>
    </row>
    <row r="8" spans="2:3" x14ac:dyDescent="0.2">
      <c r="B8" t="s">
        <v>19</v>
      </c>
      <c r="C8">
        <f>C4*C5/C6</f>
        <v>6.0562499999999998E-2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6" sqref="F16"/>
    </sheetView>
  </sheetViews>
  <sheetFormatPr baseColWidth="10" defaultRowHeight="16" x14ac:dyDescent="0.2"/>
  <sheetData>
    <row r="1" spans="1:4" x14ac:dyDescent="0.2">
      <c r="A1" t="s">
        <v>21</v>
      </c>
    </row>
    <row r="3" spans="1:4" x14ac:dyDescent="0.2">
      <c r="B3" s="2" t="s">
        <v>4</v>
      </c>
    </row>
    <row r="4" spans="1:4" x14ac:dyDescent="0.2">
      <c r="B4" s="3" t="s">
        <v>25</v>
      </c>
      <c r="C4">
        <v>2.75</v>
      </c>
      <c r="D4" t="s">
        <v>28</v>
      </c>
    </row>
    <row r="5" spans="1:4" x14ac:dyDescent="0.2">
      <c r="B5" t="s">
        <v>26</v>
      </c>
      <c r="C5">
        <f>0</f>
        <v>0</v>
      </c>
      <c r="D5" t="s">
        <v>27</v>
      </c>
    </row>
    <row r="7" spans="1:4" x14ac:dyDescent="0.2">
      <c r="B7" t="s">
        <v>22</v>
      </c>
      <c r="C7">
        <f>Overview!D7</f>
        <v>1615</v>
      </c>
    </row>
    <row r="8" spans="1:4" x14ac:dyDescent="0.2">
      <c r="B8" t="s">
        <v>18</v>
      </c>
      <c r="C8">
        <f>Overview!E24</f>
        <v>26666.666666666668</v>
      </c>
    </row>
    <row r="10" spans="1:4" x14ac:dyDescent="0.2">
      <c r="B10" t="s">
        <v>23</v>
      </c>
      <c r="C10">
        <f>C7*(C4^2)*(1+'Injector Plate'!E18)/16</f>
        <v>763.33984375</v>
      </c>
      <c r="D10" t="s">
        <v>29</v>
      </c>
    </row>
    <row r="11" spans="1:4" x14ac:dyDescent="0.2">
      <c r="B11" t="s">
        <v>24</v>
      </c>
      <c r="C11">
        <f>-C7*(C4^2)/8</f>
        <v>-1526.6796875</v>
      </c>
      <c r="D11" t="s">
        <v>29</v>
      </c>
    </row>
    <row r="13" spans="1:4" x14ac:dyDescent="0.2">
      <c r="B13" t="s">
        <v>30</v>
      </c>
      <c r="C13">
        <f>SQRT(6*MAX(C10:C11)/C8)</f>
        <v>0.41442908300908371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20" sqref="E20"/>
    </sheetView>
  </sheetViews>
  <sheetFormatPr baseColWidth="10" defaultRowHeight="16" x14ac:dyDescent="0.2"/>
  <sheetData>
    <row r="1" spans="1:3" x14ac:dyDescent="0.2">
      <c r="A1" t="s">
        <v>37</v>
      </c>
    </row>
    <row r="4" spans="1:3" x14ac:dyDescent="0.2">
      <c r="B4" t="s">
        <v>34</v>
      </c>
      <c r="C4">
        <f>Overview!D9</f>
        <v>1200</v>
      </c>
    </row>
    <row r="5" spans="1:3" x14ac:dyDescent="0.2">
      <c r="B5" t="s">
        <v>26</v>
      </c>
      <c r="C5">
        <v>2.75</v>
      </c>
    </row>
    <row r="6" spans="1:3" x14ac:dyDescent="0.2">
      <c r="B6" t="s">
        <v>25</v>
      </c>
      <c r="C6">
        <v>2.5</v>
      </c>
    </row>
    <row r="7" spans="1:3" x14ac:dyDescent="0.2">
      <c r="B7" t="s">
        <v>36</v>
      </c>
      <c r="C7">
        <v>0</v>
      </c>
    </row>
    <row r="8" spans="1:3" x14ac:dyDescent="0.2">
      <c r="B8" t="s">
        <v>35</v>
      </c>
      <c r="C8">
        <f>(1/16)*(1-(C5/C6)^4-4*(C5/C6)^2*LN(C6/C5))</f>
        <v>-1.7492060919174074E-4</v>
      </c>
    </row>
    <row r="9" spans="1:3" x14ac:dyDescent="0.2">
      <c r="B9" t="s">
        <v>40</v>
      </c>
      <c r="C9">
        <f>Overview!E24</f>
        <v>26666.666666666668</v>
      </c>
    </row>
    <row r="10" spans="1:3" x14ac:dyDescent="0.2">
      <c r="B10" t="s">
        <v>38</v>
      </c>
      <c r="C10">
        <f>C4*C6^2*(1+'Aft Bulkhead'!E21)*'Aft Bulkhead'!C8</f>
        <v>-1.3119045689380555</v>
      </c>
    </row>
    <row r="11" spans="1:3" x14ac:dyDescent="0.2">
      <c r="B11" t="s">
        <v>39</v>
      </c>
      <c r="C11">
        <f>-C4*(C6^2-C5^2)^2/(8*C6^2)</f>
        <v>-41.34375</v>
      </c>
    </row>
    <row r="13" spans="1:3" x14ac:dyDescent="0.2">
      <c r="B13" t="s">
        <v>30</v>
      </c>
      <c r="C13">
        <f>SQRT(ABS(6*MAX(C10:C11)/C9))</f>
        <v>1.7180760402585867E-2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Manifold</vt:lpstr>
      <vt:lpstr>Injector Plate</vt:lpstr>
      <vt:lpstr>Aft Bulkhead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2019-01-29T20:08:18Z</dcterms:created>
  <dcterms:modified xsi:type="dcterms:W3CDTF">2019-02-02T19:43:32Z</dcterms:modified>
</cp:coreProperties>
</file>