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zanko/Documents/GitHub/Propulsion/"/>
    </mc:Choice>
  </mc:AlternateContent>
  <xr:revisionPtr revIDLastSave="0" documentId="10_ncr:8100000_{5680F59F-2D8F-F44C-ABBA-B7AFE82914CA}" xr6:coauthVersionLast="32" xr6:coauthVersionMax="34" xr10:uidLastSave="{00000000-0000-0000-0000-000000000000}"/>
  <bookViews>
    <workbookView xWindow="0" yWindow="460" windowWidth="25600" windowHeight="15540" xr2:uid="{838B0196-D158-479E-A7C6-911A07F6EFB7}"/>
  </bookViews>
  <sheets>
    <sheet name="Inputs + Answers" sheetId="1" r:id="rId1"/>
    <sheet name="Calcs" sheetId="2" r:id="rId2"/>
    <sheet name="Bolt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B10" i="3" l="1"/>
  <c r="B7" i="3"/>
  <c r="B13" i="3" s="1"/>
  <c r="E5" i="1" l="1"/>
  <c r="C8" i="2" s="1"/>
  <c r="C7" i="2" l="1"/>
  <c r="B15" i="2"/>
  <c r="B16" i="2"/>
  <c r="B13" i="2"/>
  <c r="B14" i="2"/>
  <c r="B17" i="2"/>
  <c r="B18" i="2"/>
  <c r="B20" i="2"/>
  <c r="B21" i="2"/>
  <c r="B22" i="2"/>
  <c r="C9" i="2"/>
  <c r="B23" i="2"/>
  <c r="B24" i="2"/>
  <c r="B25" i="2"/>
  <c r="B26" i="2"/>
  <c r="B19" i="2"/>
  <c r="B12" i="2"/>
  <c r="E22" i="2" l="1"/>
  <c r="E15" i="2"/>
  <c r="E23" i="2"/>
  <c r="E12" i="2"/>
  <c r="B6" i="3" s="1"/>
  <c r="B14" i="3" s="1"/>
  <c r="B15" i="3" s="1"/>
  <c r="B16" i="3" s="1"/>
  <c r="E20" i="2"/>
  <c r="E13" i="2"/>
  <c r="E17" i="2"/>
  <c r="E26" i="2"/>
  <c r="E19" i="2"/>
  <c r="E21" i="2"/>
  <c r="E16" i="2"/>
  <c r="E14" i="2"/>
  <c r="E18" i="2"/>
  <c r="E25" i="2"/>
  <c r="E24" i="2"/>
  <c r="D12" i="2"/>
  <c r="F12" i="2" s="1"/>
  <c r="D21" i="2"/>
  <c r="C18" i="2"/>
  <c r="D18" i="2"/>
  <c r="C21" i="2"/>
  <c r="D17" i="2"/>
  <c r="C17" i="2"/>
  <c r="C16" i="2"/>
  <c r="C15" i="2"/>
  <c r="C19" i="2"/>
  <c r="C12" i="2"/>
  <c r="D20" i="2"/>
  <c r="D16" i="2"/>
  <c r="C26" i="2"/>
  <c r="D23" i="2"/>
  <c r="D26" i="2"/>
  <c r="C14" i="2"/>
  <c r="D24" i="2"/>
  <c r="C25" i="2"/>
  <c r="D22" i="2"/>
  <c r="D13" i="2"/>
  <c r="C24" i="2"/>
  <c r="D19" i="2"/>
  <c r="D14" i="2"/>
  <c r="C20" i="2"/>
  <c r="D15" i="2"/>
  <c r="C22" i="2"/>
  <c r="D25" i="2"/>
  <c r="C13" i="2"/>
  <c r="C23" i="2"/>
  <c r="F26" i="2" l="1"/>
  <c r="F20" i="2"/>
  <c r="F23" i="2"/>
  <c r="F15" i="2"/>
  <c r="F19" i="2"/>
  <c r="F25" i="2"/>
  <c r="F22" i="2"/>
  <c r="F18" i="2"/>
  <c r="F16" i="2"/>
  <c r="F14" i="2"/>
  <c r="F17" i="2"/>
  <c r="F13" i="2"/>
  <c r="E7" i="1" s="1"/>
  <c r="F24" i="2"/>
  <c r="F21" i="2"/>
</calcChain>
</file>

<file path=xl/sharedStrings.xml><?xml version="1.0" encoding="utf-8"?>
<sst xmlns="http://schemas.openxmlformats.org/spreadsheetml/2006/main" count="55" uniqueCount="53">
  <si>
    <t>Dan Zanko - 7/22/2018</t>
  </si>
  <si>
    <t>Inner Radius (in)</t>
  </si>
  <si>
    <t>Outer Radius (in)</t>
  </si>
  <si>
    <t>Internal Pressure (psi)</t>
  </si>
  <si>
    <t>External Pressure (psi)</t>
  </si>
  <si>
    <t>Wall Thickness</t>
  </si>
  <si>
    <t>Outputs</t>
  </si>
  <si>
    <t>Hoop Stress (psi)</t>
  </si>
  <si>
    <t>Radial Stress (psi)</t>
  </si>
  <si>
    <t>sigma_t</t>
  </si>
  <si>
    <t>sigma_r</t>
  </si>
  <si>
    <t>sigma_l</t>
  </si>
  <si>
    <t xml:space="preserve">Where </t>
  </si>
  <si>
    <t>A =</t>
  </si>
  <si>
    <t xml:space="preserve"> B =</t>
  </si>
  <si>
    <t>C =</t>
  </si>
  <si>
    <t>(p_i)*(r_i^2)</t>
  </si>
  <si>
    <t>(p_o)*(r_o^2)</t>
  </si>
  <si>
    <t>D =</t>
  </si>
  <si>
    <t xml:space="preserve"> = A / D</t>
  </si>
  <si>
    <t>(r_o^2) - (r_i^2)</t>
  </si>
  <si>
    <t>"r" incremented "n" times</t>
  </si>
  <si>
    <t xml:space="preserve"> = [ (p_i)*(r_i^2) - (p_o)*(r_o^2) - {(r_i^2)*(r_o^2)*(p_o - p_i) / (r^2) } ]  /  [ (r_o^2) - (r_i^2) ]</t>
  </si>
  <si>
    <t xml:space="preserve"> = [ (p_i)*(r_i^2) - (p_o)*(r_o^2) + {(r_i^2)*(r_o^2)*(p_o - p_i) / (r^2) } ]  /  [ (r_o^2) - (r_i^2) ]</t>
  </si>
  <si>
    <t xml:space="preserve"> = (p_i)*(r_i^2) / ((r_o^2)-(r_i^2))</t>
  </si>
  <si>
    <t xml:space="preserve"> = (A - B - (C/r^2) ) / D</t>
  </si>
  <si>
    <t xml:space="preserve"> = (A - B + (C/r^2) ) / D</t>
  </si>
  <si>
    <t>(r_i^2)*(r_o^2)*(p_o - p_i)</t>
  </si>
  <si>
    <t>("principal_stress_1")</t>
  </si>
  <si>
    <t>("principal_stress_2")</t>
  </si>
  <si>
    <t>("principal_stress_3")</t>
  </si>
  <si>
    <t>Longitudinal Stress (psi)</t>
  </si>
  <si>
    <t>von-Mises Equivalent Stress (psi)</t>
  </si>
  <si>
    <t>Maximum vM-Equivalent Stress (psi) =</t>
  </si>
  <si>
    <r>
      <t xml:space="preserve">Basic Calculator for </t>
    </r>
    <r>
      <rPr>
        <b/>
        <i/>
        <u/>
        <sz val="11"/>
        <color theme="1"/>
        <rFont val="Calibri"/>
        <family val="2"/>
        <scheme val="minor"/>
      </rPr>
      <t xml:space="preserve">Stresses in </t>
    </r>
    <r>
      <rPr>
        <b/>
        <i/>
        <u/>
        <sz val="12"/>
        <color theme="1"/>
        <rFont val="Calibri"/>
        <family val="2"/>
        <scheme val="minor"/>
      </rPr>
      <t>Thick</t>
    </r>
    <r>
      <rPr>
        <b/>
        <i/>
        <u/>
        <sz val="11"/>
        <color theme="1"/>
        <rFont val="Calibri"/>
        <family val="2"/>
        <scheme val="minor"/>
      </rPr>
      <t xml:space="preserve"> Walled Pressure Vessel</t>
    </r>
  </si>
  <si>
    <r>
      <t xml:space="preserve">NOTE: </t>
    </r>
    <r>
      <rPr>
        <b/>
        <i/>
        <u/>
        <sz val="11"/>
        <color theme="1"/>
        <rFont val="Calibri"/>
        <family val="2"/>
        <scheme val="minor"/>
      </rPr>
      <t>This stress does NOT ACCOUNT for the following potential loads</t>
    </r>
  </si>
  <si>
    <t xml:space="preserve"> - Propellant Mass</t>
  </si>
  <si>
    <t xml:space="preserve"> - Pressure Vessel Mass</t>
  </si>
  <si>
    <t xml:space="preserve"> - Any inertial loading</t>
  </si>
  <si>
    <r>
      <rPr>
        <i/>
        <sz val="11"/>
        <color theme="1"/>
        <rFont val="Calibri"/>
        <family val="2"/>
        <scheme val="minor"/>
      </rPr>
      <t xml:space="preserve">Furthermore, </t>
    </r>
    <r>
      <rPr>
        <sz val="11"/>
        <color theme="1"/>
        <rFont val="Calibri"/>
        <family val="2"/>
        <scheme val="minor"/>
      </rPr>
      <t>these calculations do not account for variations in geometry and the possible resulting effects on stresses resulting from bolted supports, or any additional potential loadings above</t>
    </r>
  </si>
  <si>
    <t>Inputs</t>
  </si>
  <si>
    <r>
      <t xml:space="preserve">THESE ARE </t>
    </r>
    <r>
      <rPr>
        <b/>
        <u/>
        <sz val="14"/>
        <color theme="1"/>
        <rFont val="Calibri"/>
        <family val="2"/>
        <scheme val="minor"/>
      </rPr>
      <t>NOT</t>
    </r>
    <r>
      <rPr>
        <b/>
        <sz val="14"/>
        <color theme="1"/>
        <rFont val="Calibri"/>
        <family val="2"/>
        <scheme val="minor"/>
      </rPr>
      <t xml:space="preserve"> FINAL CALCS</t>
    </r>
  </si>
  <si>
    <t>Long. Stress (psi)</t>
  </si>
  <si>
    <t>Inner End-cap Radius (in.)</t>
  </si>
  <si>
    <t>Internal Surf. Area of End Cap (in^2)</t>
  </si>
  <si>
    <t>Calcs are assuming perfectly hemispherical end caps</t>
  </si>
  <si>
    <r>
      <t xml:space="preserve">THESE ARE EQUATIONS I DERIVED ON MY OWN TO GET A QUICK ESTIMATE OF CLAMP FORCE REQD </t>
    </r>
    <r>
      <rPr>
        <b/>
        <u/>
        <sz val="14"/>
        <color theme="1"/>
        <rFont val="Calibri"/>
        <family val="2"/>
        <scheme val="minor"/>
      </rPr>
      <t>due to longitudinal forces only</t>
    </r>
  </si>
  <si>
    <t>Longitudinal Force (lbf)</t>
  </si>
  <si>
    <t>Number of Bolts (integer)</t>
  </si>
  <si>
    <t>Nominal Bolt Diameter (in.)</t>
  </si>
  <si>
    <t>Clamp Force Required per Bolt (lbf)</t>
  </si>
  <si>
    <t>Tensile Stress on Each Bolt (psi)</t>
  </si>
  <si>
    <t>Factor of Safety (multiplying the pressure)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</si>
</sst>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6" fillId="0" borderId="0" xfId="0" applyFont="1"/>
    <xf numFmtId="0" fontId="0" fillId="0" borderId="0" xfId="0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0" borderId="2" xfId="0" applyBorder="1"/>
    <xf numFmtId="0" fontId="1" fillId="0" borderId="0" xfId="0" applyFont="1"/>
    <xf numFmtId="0" fontId="9" fillId="0" borderId="0" xfId="0" applyFont="1"/>
    <xf numFmtId="0" fontId="11" fillId="0" borderId="0" xfId="0" applyFont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Hoop Stress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3.125</c:v>
                </c:pt>
                <c:pt idx="1">
                  <c:v>3.1517857142857144</c:v>
                </c:pt>
                <c:pt idx="2">
                  <c:v>3.1785714285714284</c:v>
                </c:pt>
                <c:pt idx="3">
                  <c:v>3.2053571428571428</c:v>
                </c:pt>
                <c:pt idx="4">
                  <c:v>3.2321428571428572</c:v>
                </c:pt>
                <c:pt idx="5">
                  <c:v>3.2589285714285716</c:v>
                </c:pt>
                <c:pt idx="6">
                  <c:v>3.2857142857142856</c:v>
                </c:pt>
                <c:pt idx="7">
                  <c:v>3.3125</c:v>
                </c:pt>
                <c:pt idx="8">
                  <c:v>3.3392857142857144</c:v>
                </c:pt>
                <c:pt idx="9">
                  <c:v>3.3660714285714284</c:v>
                </c:pt>
                <c:pt idx="10">
                  <c:v>3.3928571428571428</c:v>
                </c:pt>
                <c:pt idx="11">
                  <c:v>3.4196428571428572</c:v>
                </c:pt>
                <c:pt idx="12">
                  <c:v>3.4464285714285716</c:v>
                </c:pt>
                <c:pt idx="13">
                  <c:v>3.4732142857142856</c:v>
                </c:pt>
                <c:pt idx="14">
                  <c:v>3.5</c:v>
                </c:pt>
              </c:numCache>
            </c:numRef>
          </c:xVal>
          <c:yVal>
            <c:numRef>
              <c:f>Calcs!$D$12:$D$26</c:f>
              <c:numCache>
                <c:formatCode>General</c:formatCode>
                <c:ptCount val="15"/>
                <c:pt idx="0">
                  <c:v>14550.805031446542</c:v>
                </c:pt>
                <c:pt idx="1">
                  <c:v>14413.773894805849</c:v>
                </c:pt>
                <c:pt idx="2">
                  <c:v>14280.192411065562</c:v>
                </c:pt>
                <c:pt idx="3">
                  <c:v>14149.945754649885</c:v>
                </c:pt>
                <c:pt idx="4">
                  <c:v>14022.923838150096</c:v>
                </c:pt>
                <c:pt idx="5">
                  <c:v>13899.021079627193</c:v>
                </c:pt>
                <c:pt idx="6">
                  <c:v>13778.136183138948</c:v>
                </c:pt>
                <c:pt idx="7">
                  <c:v>13660.171931639319</c:v>
                </c:pt>
                <c:pt idx="8">
                  <c:v>13545.034991459639</c:v>
                </c:pt>
                <c:pt idx="9">
                  <c:v>13432.635727637102</c:v>
                </c:pt>
                <c:pt idx="10">
                  <c:v>13322.888029408179</c:v>
                </c:pt>
                <c:pt idx="11">
                  <c:v>13215.709145232642</c:v>
                </c:pt>
                <c:pt idx="12">
                  <c:v>13111.019526757798</c:v>
                </c:pt>
                <c:pt idx="13">
                  <c:v>13008.742681173544</c:v>
                </c:pt>
                <c:pt idx="14">
                  <c:v>12908.805031446542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C-4A6D-A803-6F7B42B44A3A}"/>
            </c:ext>
          </c:extLst>
        </c:ser>
        <c:ser>
          <c:idx val="1"/>
          <c:order val="1"/>
          <c:tx>
            <c:v>Radial Stress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3.125</c:v>
                </c:pt>
                <c:pt idx="1">
                  <c:v>3.1517857142857144</c:v>
                </c:pt>
                <c:pt idx="2">
                  <c:v>3.1785714285714284</c:v>
                </c:pt>
                <c:pt idx="3">
                  <c:v>3.2053571428571428</c:v>
                </c:pt>
                <c:pt idx="4">
                  <c:v>3.2321428571428572</c:v>
                </c:pt>
                <c:pt idx="5">
                  <c:v>3.2589285714285716</c:v>
                </c:pt>
                <c:pt idx="6">
                  <c:v>3.2857142857142856</c:v>
                </c:pt>
                <c:pt idx="7">
                  <c:v>3.3125</c:v>
                </c:pt>
                <c:pt idx="8">
                  <c:v>3.3392857142857144</c:v>
                </c:pt>
                <c:pt idx="9">
                  <c:v>3.3660714285714284</c:v>
                </c:pt>
                <c:pt idx="10">
                  <c:v>3.3928571428571428</c:v>
                </c:pt>
                <c:pt idx="11">
                  <c:v>3.4196428571428572</c:v>
                </c:pt>
                <c:pt idx="12">
                  <c:v>3.4464285714285716</c:v>
                </c:pt>
                <c:pt idx="13">
                  <c:v>3.4732142857142856</c:v>
                </c:pt>
                <c:pt idx="14">
                  <c:v>3.5</c:v>
                </c:pt>
              </c:numCache>
            </c:numRef>
          </c:xVal>
          <c:yVal>
            <c:numRef>
              <c:f>Calcs!$C$12:$C$26</c:f>
              <c:numCache>
                <c:formatCode>General</c:formatCode>
                <c:ptCount val="15"/>
                <c:pt idx="0">
                  <c:v>-1642</c:v>
                </c:pt>
                <c:pt idx="1">
                  <c:v>-1504.9688633593055</c:v>
                </c:pt>
                <c:pt idx="2">
                  <c:v>-1371.3873796190205</c:v>
                </c:pt>
                <c:pt idx="3">
                  <c:v>-1241.1407232033425</c:v>
                </c:pt>
                <c:pt idx="4">
                  <c:v>-1114.1188067035537</c:v>
                </c:pt>
                <c:pt idx="5">
                  <c:v>-990.2160481806543</c:v>
                </c:pt>
                <c:pt idx="6">
                  <c:v>-869.33115169240762</c:v>
                </c:pt>
                <c:pt idx="7">
                  <c:v>-751.36690019277717</c:v>
                </c:pt>
                <c:pt idx="8">
                  <c:v>-636.22996001310048</c:v>
                </c:pt>
                <c:pt idx="9">
                  <c:v>-523.83069619055948</c:v>
                </c:pt>
                <c:pt idx="10">
                  <c:v>-414.08299796163755</c:v>
                </c:pt>
                <c:pt idx="11">
                  <c:v>-306.90411378610321</c:v>
                </c:pt>
                <c:pt idx="12">
                  <c:v>-202.21449531125688</c:v>
                </c:pt>
                <c:pt idx="13">
                  <c:v>-99.937649727002395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2C-4A6D-A803-6F7B42B44A3A}"/>
            </c:ext>
          </c:extLst>
        </c:ser>
        <c:ser>
          <c:idx val="2"/>
          <c:order val="2"/>
          <c:tx>
            <c:v>Longitudinal Stress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3.125</c:v>
                </c:pt>
                <c:pt idx="1">
                  <c:v>3.1517857142857144</c:v>
                </c:pt>
                <c:pt idx="2">
                  <c:v>3.1785714285714284</c:v>
                </c:pt>
                <c:pt idx="3">
                  <c:v>3.2053571428571428</c:v>
                </c:pt>
                <c:pt idx="4">
                  <c:v>3.2321428571428572</c:v>
                </c:pt>
                <c:pt idx="5">
                  <c:v>3.2589285714285716</c:v>
                </c:pt>
                <c:pt idx="6">
                  <c:v>3.2857142857142856</c:v>
                </c:pt>
                <c:pt idx="7">
                  <c:v>3.3125</c:v>
                </c:pt>
                <c:pt idx="8">
                  <c:v>3.3392857142857144</c:v>
                </c:pt>
                <c:pt idx="9">
                  <c:v>3.3660714285714284</c:v>
                </c:pt>
                <c:pt idx="10">
                  <c:v>3.3928571428571428</c:v>
                </c:pt>
                <c:pt idx="11">
                  <c:v>3.4196428571428572</c:v>
                </c:pt>
                <c:pt idx="12">
                  <c:v>3.4464285714285716</c:v>
                </c:pt>
                <c:pt idx="13">
                  <c:v>3.4732142857142856</c:v>
                </c:pt>
                <c:pt idx="14">
                  <c:v>3.5</c:v>
                </c:pt>
              </c:numCache>
            </c:numRef>
          </c:xVal>
          <c:yVal>
            <c:numRef>
              <c:f>Calcs!$E$12:$E$26</c:f>
              <c:numCache>
                <c:formatCode>General</c:formatCode>
                <c:ptCount val="15"/>
                <c:pt idx="0">
                  <c:v>6454.4025157232709</c:v>
                </c:pt>
                <c:pt idx="1">
                  <c:v>6454.4025157232709</c:v>
                </c:pt>
                <c:pt idx="2">
                  <c:v>6454.4025157232709</c:v>
                </c:pt>
                <c:pt idx="3">
                  <c:v>6454.4025157232709</c:v>
                </c:pt>
                <c:pt idx="4">
                  <c:v>6454.4025157232709</c:v>
                </c:pt>
                <c:pt idx="5">
                  <c:v>6454.4025157232709</c:v>
                </c:pt>
                <c:pt idx="6">
                  <c:v>6454.4025157232709</c:v>
                </c:pt>
                <c:pt idx="7">
                  <c:v>6454.4025157232709</c:v>
                </c:pt>
                <c:pt idx="8">
                  <c:v>6454.4025157232709</c:v>
                </c:pt>
                <c:pt idx="9">
                  <c:v>6454.4025157232709</c:v>
                </c:pt>
                <c:pt idx="10">
                  <c:v>6454.4025157232709</c:v>
                </c:pt>
                <c:pt idx="11">
                  <c:v>6454.4025157232709</c:v>
                </c:pt>
                <c:pt idx="12">
                  <c:v>6454.4025157232709</c:v>
                </c:pt>
                <c:pt idx="13">
                  <c:v>6454.4025157232709</c:v>
                </c:pt>
                <c:pt idx="14">
                  <c:v>6454.4025157232709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2C-4A6D-A803-6F7B42B44A3A}"/>
            </c:ext>
          </c:extLst>
        </c:ser>
        <c:ser>
          <c:idx val="3"/>
          <c:order val="3"/>
          <c:tx>
            <c:v>von-Mises Stress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Calcs!$B$12:$B$26</c:f>
              <c:numCache>
                <c:formatCode>General</c:formatCode>
                <c:ptCount val="15"/>
                <c:pt idx="0">
                  <c:v>3.125</c:v>
                </c:pt>
                <c:pt idx="1">
                  <c:v>3.1517857142857144</c:v>
                </c:pt>
                <c:pt idx="2">
                  <c:v>3.1785714285714284</c:v>
                </c:pt>
                <c:pt idx="3">
                  <c:v>3.2053571428571428</c:v>
                </c:pt>
                <c:pt idx="4">
                  <c:v>3.2321428571428572</c:v>
                </c:pt>
                <c:pt idx="5">
                  <c:v>3.2589285714285716</c:v>
                </c:pt>
                <c:pt idx="6">
                  <c:v>3.2857142857142856</c:v>
                </c:pt>
                <c:pt idx="7">
                  <c:v>3.3125</c:v>
                </c:pt>
                <c:pt idx="8">
                  <c:v>3.3392857142857144</c:v>
                </c:pt>
                <c:pt idx="9">
                  <c:v>3.3660714285714284</c:v>
                </c:pt>
                <c:pt idx="10">
                  <c:v>3.3928571428571428</c:v>
                </c:pt>
                <c:pt idx="11">
                  <c:v>3.4196428571428572</c:v>
                </c:pt>
                <c:pt idx="12">
                  <c:v>3.4464285714285716</c:v>
                </c:pt>
                <c:pt idx="13">
                  <c:v>3.4732142857142856</c:v>
                </c:pt>
                <c:pt idx="14">
                  <c:v>3.5</c:v>
                </c:pt>
              </c:numCache>
            </c:numRef>
          </c:xVal>
          <c:yVal>
            <c:numRef>
              <c:f>Calcs!$F$12:$F$26</c:f>
              <c:numCache>
                <c:formatCode>General</c:formatCode>
                <c:ptCount val="15"/>
                <c:pt idx="0">
                  <c:v>14023.380515761182</c:v>
                </c:pt>
                <c:pt idx="1">
                  <c:v>13786.035624880586</c:v>
                </c:pt>
                <c:pt idx="2">
                  <c:v>13554.665708091974</c:v>
                </c:pt>
                <c:pt idx="3">
                  <c:v>13329.071881664055</c:v>
                </c:pt>
                <c:pt idx="4">
                  <c:v>13109.063468611648</c:v>
                </c:pt>
                <c:pt idx="5">
                  <c:v>12894.457595652048</c:v>
                </c:pt>
                <c:pt idx="6">
                  <c:v>12685.078813066701</c:v>
                </c:pt>
                <c:pt idx="7">
                  <c:v>12480.758735992509</c:v>
                </c:pt>
                <c:pt idx="8">
                  <c:v>12281.335705773286</c:v>
                </c:pt>
                <c:pt idx="9">
                  <c:v>12086.654470099311</c:v>
                </c:pt>
                <c:pt idx="10">
                  <c:v>11896.56588075308</c:v>
                </c:pt>
                <c:pt idx="11">
                  <c:v>11710.926607862513</c:v>
                </c:pt>
                <c:pt idx="12">
                  <c:v>11529.59886963908</c:v>
                </c:pt>
                <c:pt idx="13">
                  <c:v>11352.450176649274</c:v>
                </c:pt>
                <c:pt idx="14">
                  <c:v>11179.353089733084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2C-4A6D-A803-6F7B42B4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439128"/>
        <c:axId val="511439456"/>
      </c:scatterChart>
      <c:valAx>
        <c:axId val="511439128"/>
        <c:scaling>
          <c:orientation val="minMax"/>
          <c:max val="3.3749999999999996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Radius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9456"/>
        <c:crosses val="autoZero"/>
        <c:crossBetween val="midCat"/>
        <c:majorUnit val="7.5000000000000011E-2"/>
      </c:valAx>
      <c:valAx>
        <c:axId val="5114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43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581026</xdr:colOff>
      <xdr:row>1</xdr:row>
      <xdr:rowOff>4762</xdr:rowOff>
    </xdr:from>
    <xdr:to>
      <xdr:col>17</xdr:col>
      <xdr:colOff>9526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0FBF0-2F9C-4595-BC4F-28FAC1166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17"/>
  <sheetViews>
    <sheetView tabSelected="1" workbookViewId="0">
      <selection activeCell="D17" sqref="D17:E17"/>
    </sheetView>
  </sheetViews>
  <sheetFormatPr baseColWidth="10" defaultColWidth="8.83203125" defaultRowHeight="15" x14ac:dyDescent="0.2"/>
  <cols>
    <col min="1" max="1" width="21.33203125" customWidth="1"/>
    <col min="3" max="3" width="3.6640625" customWidth="1"/>
    <col min="4" max="4" width="35.83203125" bestFit="1" customWidth="1"/>
    <col min="5" max="5" width="21.83203125" customWidth="1"/>
  </cols>
  <sheetData>
    <row r="1" spans="1:6" ht="16" x14ac:dyDescent="0.2">
      <c r="A1" s="17" t="s">
        <v>34</v>
      </c>
      <c r="B1" s="17"/>
      <c r="C1" s="17"/>
      <c r="D1" s="17"/>
      <c r="E1" s="17"/>
      <c r="F1" s="17"/>
    </row>
    <row r="2" spans="1:6" x14ac:dyDescent="0.2">
      <c r="A2" s="18" t="s">
        <v>0</v>
      </c>
      <c r="B2" s="18"/>
      <c r="C2" s="18"/>
      <c r="D2" s="18"/>
      <c r="E2" s="18"/>
      <c r="F2" s="18"/>
    </row>
    <row r="4" spans="1:6" x14ac:dyDescent="0.2">
      <c r="A4" s="19" t="s">
        <v>40</v>
      </c>
      <c r="B4" s="19"/>
      <c r="D4" s="19" t="s">
        <v>6</v>
      </c>
      <c r="E4" s="19"/>
    </row>
    <row r="5" spans="1:6" x14ac:dyDescent="0.2">
      <c r="A5" t="s">
        <v>3</v>
      </c>
      <c r="B5">
        <v>821</v>
      </c>
      <c r="D5" s="1" t="s">
        <v>2</v>
      </c>
      <c r="E5" s="2">
        <f>B7+B8</f>
        <v>3.5</v>
      </c>
    </row>
    <row r="6" spans="1:6" x14ac:dyDescent="0.2">
      <c r="A6" s="11" t="s">
        <v>4</v>
      </c>
      <c r="B6" s="11">
        <v>0</v>
      </c>
    </row>
    <row r="7" spans="1:6" x14ac:dyDescent="0.2">
      <c r="A7" t="s">
        <v>1</v>
      </c>
      <c r="B7">
        <v>3.125</v>
      </c>
      <c r="D7" s="10" t="s">
        <v>33</v>
      </c>
      <c r="E7" s="9">
        <f>MAX(Calcs!F12:F26)</f>
        <v>14023.380515761182</v>
      </c>
    </row>
    <row r="8" spans="1:6" x14ac:dyDescent="0.2">
      <c r="A8" s="11" t="s">
        <v>5</v>
      </c>
      <c r="B8" s="11">
        <v>0.375</v>
      </c>
      <c r="D8" s="10"/>
      <c r="E8" s="9"/>
    </row>
    <row r="9" spans="1:6" ht="30" x14ac:dyDescent="0.2">
      <c r="A9" s="16" t="s">
        <v>52</v>
      </c>
      <c r="B9">
        <v>2</v>
      </c>
    </row>
    <row r="10" spans="1:6" x14ac:dyDescent="0.2">
      <c r="D10" s="10"/>
      <c r="E10" s="9"/>
    </row>
    <row r="12" spans="1:6" x14ac:dyDescent="0.2">
      <c r="D12" s="9" t="s">
        <v>35</v>
      </c>
    </row>
    <row r="13" spans="1:6" x14ac:dyDescent="0.2">
      <c r="E13" t="s">
        <v>36</v>
      </c>
    </row>
    <row r="14" spans="1:6" x14ac:dyDescent="0.2">
      <c r="E14" t="s">
        <v>37</v>
      </c>
    </row>
    <row r="15" spans="1:6" x14ac:dyDescent="0.2">
      <c r="E15" t="s">
        <v>38</v>
      </c>
    </row>
    <row r="17" spans="4:5" ht="48" customHeight="1" x14ac:dyDescent="0.2">
      <c r="D17" s="20" t="s">
        <v>39</v>
      </c>
      <c r="E17" s="20"/>
    </row>
  </sheetData>
  <mergeCells count="5">
    <mergeCell ref="A1:F1"/>
    <mergeCell ref="A2:F2"/>
    <mergeCell ref="D4:E4"/>
    <mergeCell ref="A4:B4"/>
    <mergeCell ref="D17:E1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AF1A-A436-4BED-8A48-C34A7652A39A}">
  <dimension ref="A1:F27"/>
  <sheetViews>
    <sheetView zoomScaleNormal="100" workbookViewId="0">
      <selection activeCell="C7" sqref="C7"/>
    </sheetView>
  </sheetViews>
  <sheetFormatPr baseColWidth="10" defaultColWidth="8.83203125" defaultRowHeight="15" x14ac:dyDescent="0.2"/>
  <cols>
    <col min="1" max="1" width="7.5" customWidth="1"/>
    <col min="2" max="2" width="33.1640625" customWidth="1"/>
    <col min="3" max="3" width="23.5" customWidth="1"/>
    <col min="4" max="4" width="16.83203125" customWidth="1"/>
    <col min="5" max="5" width="22.5" bestFit="1" customWidth="1"/>
    <col min="6" max="6" width="31" bestFit="1" customWidth="1"/>
  </cols>
  <sheetData>
    <row r="1" spans="1:6" x14ac:dyDescent="0.2">
      <c r="A1" t="s">
        <v>10</v>
      </c>
      <c r="B1" s="22" t="s">
        <v>22</v>
      </c>
      <c r="C1" s="22"/>
      <c r="D1" t="s">
        <v>25</v>
      </c>
    </row>
    <row r="2" spans="1:6" x14ac:dyDescent="0.2">
      <c r="A2" t="s">
        <v>9</v>
      </c>
      <c r="B2" s="22" t="s">
        <v>23</v>
      </c>
      <c r="C2" s="22"/>
      <c r="D2" t="s">
        <v>26</v>
      </c>
    </row>
    <row r="3" spans="1:6" x14ac:dyDescent="0.2">
      <c r="A3" t="s">
        <v>11</v>
      </c>
      <c r="B3" s="4" t="s">
        <v>24</v>
      </c>
      <c r="C3" t="s">
        <v>19</v>
      </c>
    </row>
    <row r="5" spans="1:6" x14ac:dyDescent="0.2">
      <c r="A5" s="21" t="s">
        <v>12</v>
      </c>
      <c r="B5" s="21"/>
    </row>
    <row r="6" spans="1:6" x14ac:dyDescent="0.2">
      <c r="A6" s="1" t="s">
        <v>13</v>
      </c>
      <c r="B6" t="s">
        <v>16</v>
      </c>
      <c r="C6">
        <f>(2*'Inputs + Answers'!B5)*('Inputs + Answers'!B7 ^ 2)</f>
        <v>16035.15625</v>
      </c>
    </row>
    <row r="7" spans="1:6" x14ac:dyDescent="0.2">
      <c r="A7" s="1" t="s">
        <v>14</v>
      </c>
      <c r="B7" t="s">
        <v>17</v>
      </c>
      <c r="C7">
        <f>'Inputs + Answers'!B6*('Inputs + Answers'!E5^2)</f>
        <v>0</v>
      </c>
    </row>
    <row r="8" spans="1:6" x14ac:dyDescent="0.2">
      <c r="A8" s="1" t="s">
        <v>15</v>
      </c>
      <c r="B8" t="s">
        <v>27</v>
      </c>
      <c r="C8">
        <f>(('Inputs + Answers'!$B$7 ^ 2) * ('Inputs + Answers'!$E$5 ^ 2) * (2*('Inputs + Answers'!$B$5 - 'Inputs + Answers'!$B$6) ))</f>
        <v>196430.6640625</v>
      </c>
    </row>
    <row r="9" spans="1:6" x14ac:dyDescent="0.2">
      <c r="A9" s="1" t="s">
        <v>18</v>
      </c>
      <c r="B9" t="s">
        <v>20</v>
      </c>
      <c r="C9">
        <f>('Inputs + Answers'!$E$5^2)-('Inputs + Answers'!$B$7^2)</f>
        <v>2.484375</v>
      </c>
    </row>
    <row r="10" spans="1:6" x14ac:dyDescent="0.2">
      <c r="C10" s="7" t="s">
        <v>28</v>
      </c>
      <c r="D10" s="7" t="s">
        <v>29</v>
      </c>
      <c r="E10" s="7" t="s">
        <v>30</v>
      </c>
    </row>
    <row r="11" spans="1:6" x14ac:dyDescent="0.2">
      <c r="A11" s="5">
        <v>14</v>
      </c>
      <c r="B11" s="6" t="s">
        <v>21</v>
      </c>
      <c r="C11" s="5" t="s">
        <v>8</v>
      </c>
      <c r="D11" s="5" t="s">
        <v>7</v>
      </c>
      <c r="E11" s="5" t="s">
        <v>31</v>
      </c>
      <c r="F11" s="5" t="s">
        <v>32</v>
      </c>
    </row>
    <row r="12" spans="1:6" x14ac:dyDescent="0.2">
      <c r="A12" s="3">
        <v>1</v>
      </c>
      <c r="B12" s="2">
        <f>'Inputs + Answers'!$B$7 + (A12-1)*('Inputs + Answers'!$E$5-'Inputs + Answers'!$B$7)/Calcs!$A$11</f>
        <v>3.125</v>
      </c>
      <c r="C12" s="2">
        <f>( $C$6 - $C$7 - ($C$8/(B12^2))) / ($C$9)</f>
        <v>-1642</v>
      </c>
      <c r="D12" s="2">
        <f>( $C$6 - $C$7 + ($C$8/(B12^2))) / ($C$9)</f>
        <v>14550.805031446542</v>
      </c>
      <c r="E12" s="2">
        <f>$C$6 / $C$9</f>
        <v>6454.4025157232709</v>
      </c>
      <c r="F12" s="8">
        <f>SQRT((0.5*((D12-E12)^2 + (E12-C12)^2 + (C12-D12)^2)))</f>
        <v>14023.380515761182</v>
      </c>
    </row>
    <row r="13" spans="1:6" x14ac:dyDescent="0.2">
      <c r="A13" s="3">
        <v>2</v>
      </c>
      <c r="B13" s="2">
        <f>'Inputs + Answers'!$B$7 + (A13-1)*('Inputs + Answers'!$E$5-'Inputs + Answers'!$B$7)/Calcs!$A$11</f>
        <v>3.1517857142857144</v>
      </c>
      <c r="C13" s="2">
        <f t="shared" ref="C13:C26" si="0">( $C$6 - $C$7 - ($C$8/(B13^2))) / ($C$9)</f>
        <v>-1504.9688633593055</v>
      </c>
      <c r="D13" s="2">
        <f t="shared" ref="D13:D26" si="1">( $C$6 - $C$7 + ($C$8/(B13^2))) / ($C$9)</f>
        <v>14413.773894805849</v>
      </c>
      <c r="E13" s="2">
        <f t="shared" ref="E13:E26" si="2">$C$6 / $C$9</f>
        <v>6454.4025157232709</v>
      </c>
      <c r="F13" s="8">
        <f t="shared" ref="F13:F26" si="3">SQRT((0.5*((D13-E13)^2 + (E13-C13)^2 + (C13-D13)^2)))</f>
        <v>13786.035624880586</v>
      </c>
    </row>
    <row r="14" spans="1:6" x14ac:dyDescent="0.2">
      <c r="A14" s="3">
        <v>3</v>
      </c>
      <c r="B14" s="2">
        <f>'Inputs + Answers'!$B$7 + (A14-1)*('Inputs + Answers'!$E$5-'Inputs + Answers'!$B$7)/Calcs!$A$11</f>
        <v>3.1785714285714284</v>
      </c>
      <c r="C14" s="2">
        <f t="shared" si="0"/>
        <v>-1371.3873796190205</v>
      </c>
      <c r="D14" s="2">
        <f t="shared" si="1"/>
        <v>14280.192411065562</v>
      </c>
      <c r="E14" s="2">
        <f t="shared" si="2"/>
        <v>6454.4025157232709</v>
      </c>
      <c r="F14" s="8">
        <f t="shared" si="3"/>
        <v>13554.665708091974</v>
      </c>
    </row>
    <row r="15" spans="1:6" x14ac:dyDescent="0.2">
      <c r="A15" s="3">
        <v>4</v>
      </c>
      <c r="B15" s="2">
        <f>'Inputs + Answers'!$B$7 + (A15-1)*('Inputs + Answers'!$E$5-'Inputs + Answers'!$B$7)/Calcs!$A$11</f>
        <v>3.2053571428571428</v>
      </c>
      <c r="C15" s="2">
        <f t="shared" si="0"/>
        <v>-1241.1407232033425</v>
      </c>
      <c r="D15" s="2">
        <f t="shared" si="1"/>
        <v>14149.945754649885</v>
      </c>
      <c r="E15" s="2">
        <f t="shared" si="2"/>
        <v>6454.4025157232709</v>
      </c>
      <c r="F15" s="8">
        <f t="shared" si="3"/>
        <v>13329.071881664055</v>
      </c>
    </row>
    <row r="16" spans="1:6" x14ac:dyDescent="0.2">
      <c r="A16" s="3">
        <v>5</v>
      </c>
      <c r="B16" s="2">
        <f>'Inputs + Answers'!$B$7 + (A16-1)*('Inputs + Answers'!$E$5-'Inputs + Answers'!$B$7)/Calcs!$A$11</f>
        <v>3.2321428571428572</v>
      </c>
      <c r="C16" s="2">
        <f t="shared" si="0"/>
        <v>-1114.1188067035537</v>
      </c>
      <c r="D16" s="2">
        <f t="shared" si="1"/>
        <v>14022.923838150096</v>
      </c>
      <c r="E16" s="2">
        <f t="shared" si="2"/>
        <v>6454.4025157232709</v>
      </c>
      <c r="F16" s="8">
        <f t="shared" si="3"/>
        <v>13109.063468611648</v>
      </c>
    </row>
    <row r="17" spans="1:6" x14ac:dyDescent="0.2">
      <c r="A17" s="3">
        <v>6</v>
      </c>
      <c r="B17" s="2">
        <f>'Inputs + Answers'!$B$7 + (A17-1)*('Inputs + Answers'!$E$5-'Inputs + Answers'!$B$7)/Calcs!$A$11</f>
        <v>3.2589285714285716</v>
      </c>
      <c r="C17" s="2">
        <f t="shared" si="0"/>
        <v>-990.2160481806543</v>
      </c>
      <c r="D17" s="2">
        <f t="shared" si="1"/>
        <v>13899.021079627193</v>
      </c>
      <c r="E17" s="2">
        <f t="shared" si="2"/>
        <v>6454.4025157232709</v>
      </c>
      <c r="F17" s="8">
        <f t="shared" si="3"/>
        <v>12894.457595652048</v>
      </c>
    </row>
    <row r="18" spans="1:6" x14ac:dyDescent="0.2">
      <c r="A18" s="3">
        <v>7</v>
      </c>
      <c r="B18" s="2">
        <f>'Inputs + Answers'!$B$7 + (A18-1)*('Inputs + Answers'!$E$5-'Inputs + Answers'!$B$7)/Calcs!$A$11</f>
        <v>3.2857142857142856</v>
      </c>
      <c r="C18" s="2">
        <f t="shared" si="0"/>
        <v>-869.33115169240762</v>
      </c>
      <c r="D18" s="2">
        <f t="shared" si="1"/>
        <v>13778.136183138948</v>
      </c>
      <c r="E18" s="2">
        <f t="shared" si="2"/>
        <v>6454.4025157232709</v>
      </c>
      <c r="F18" s="8">
        <f t="shared" si="3"/>
        <v>12685.078813066701</v>
      </c>
    </row>
    <row r="19" spans="1:6" x14ac:dyDescent="0.2">
      <c r="A19" s="3">
        <v>8</v>
      </c>
      <c r="B19" s="2">
        <f>'Inputs + Answers'!$B$7 + (A19-1)*('Inputs + Answers'!$E$5-'Inputs + Answers'!$B$7)/Calcs!$A$11</f>
        <v>3.3125</v>
      </c>
      <c r="C19" s="2">
        <f t="shared" si="0"/>
        <v>-751.36690019277717</v>
      </c>
      <c r="D19" s="2">
        <f t="shared" si="1"/>
        <v>13660.171931639319</v>
      </c>
      <c r="E19" s="2">
        <f t="shared" si="2"/>
        <v>6454.4025157232709</v>
      </c>
      <c r="F19" s="8">
        <f t="shared" si="3"/>
        <v>12480.758735992509</v>
      </c>
    </row>
    <row r="20" spans="1:6" x14ac:dyDescent="0.2">
      <c r="A20" s="3">
        <v>9</v>
      </c>
      <c r="B20" s="2">
        <f>'Inputs + Answers'!$B$7 + (A20-1)*('Inputs + Answers'!$E$5-'Inputs + Answers'!$B$7)/Calcs!$A$11</f>
        <v>3.3392857142857144</v>
      </c>
      <c r="C20" s="2">
        <f t="shared" si="0"/>
        <v>-636.22996001310048</v>
      </c>
      <c r="D20" s="2">
        <f t="shared" si="1"/>
        <v>13545.034991459639</v>
      </c>
      <c r="E20" s="2">
        <f t="shared" si="2"/>
        <v>6454.4025157232709</v>
      </c>
      <c r="F20" s="8">
        <f t="shared" si="3"/>
        <v>12281.335705773286</v>
      </c>
    </row>
    <row r="21" spans="1:6" x14ac:dyDescent="0.2">
      <c r="A21" s="3">
        <v>10</v>
      </c>
      <c r="B21" s="2">
        <f>'Inputs + Answers'!$B$7 + (A21-1)*('Inputs + Answers'!$E$5-'Inputs + Answers'!$B$7)/Calcs!$A$11</f>
        <v>3.3660714285714284</v>
      </c>
      <c r="C21" s="2">
        <f t="shared" si="0"/>
        <v>-523.83069619055948</v>
      </c>
      <c r="D21" s="2">
        <f t="shared" si="1"/>
        <v>13432.635727637102</v>
      </c>
      <c r="E21" s="2">
        <f t="shared" si="2"/>
        <v>6454.4025157232709</v>
      </c>
      <c r="F21" s="8">
        <f t="shared" si="3"/>
        <v>12086.654470099311</v>
      </c>
    </row>
    <row r="22" spans="1:6" x14ac:dyDescent="0.2">
      <c r="A22" s="3">
        <v>11</v>
      </c>
      <c r="B22" s="2">
        <f>'Inputs + Answers'!$B$7 + (A22-1)*('Inputs + Answers'!$E$5-'Inputs + Answers'!$B$7)/Calcs!$A$11</f>
        <v>3.3928571428571428</v>
      </c>
      <c r="C22" s="2">
        <f t="shared" si="0"/>
        <v>-414.08299796163755</v>
      </c>
      <c r="D22" s="2">
        <f t="shared" si="1"/>
        <v>13322.888029408179</v>
      </c>
      <c r="E22" s="2">
        <f t="shared" si="2"/>
        <v>6454.4025157232709</v>
      </c>
      <c r="F22" s="8">
        <f t="shared" si="3"/>
        <v>11896.56588075308</v>
      </c>
    </row>
    <row r="23" spans="1:6" x14ac:dyDescent="0.2">
      <c r="A23" s="3">
        <v>12</v>
      </c>
      <c r="B23" s="2">
        <f>'Inputs + Answers'!$B$7 + (A23-1)*('Inputs + Answers'!$E$5-'Inputs + Answers'!$B$7)/Calcs!$A$11</f>
        <v>3.4196428571428572</v>
      </c>
      <c r="C23" s="2">
        <f t="shared" si="0"/>
        <v>-306.90411378610321</v>
      </c>
      <c r="D23" s="2">
        <f t="shared" si="1"/>
        <v>13215.709145232642</v>
      </c>
      <c r="E23" s="2">
        <f t="shared" si="2"/>
        <v>6454.4025157232709</v>
      </c>
      <c r="F23" s="8">
        <f t="shared" si="3"/>
        <v>11710.926607862513</v>
      </c>
    </row>
    <row r="24" spans="1:6" x14ac:dyDescent="0.2">
      <c r="A24" s="3">
        <v>13</v>
      </c>
      <c r="B24" s="2">
        <f>'Inputs + Answers'!$B$7 + (A24-1)*('Inputs + Answers'!$E$5-'Inputs + Answers'!$B$7)/Calcs!$A$11</f>
        <v>3.4464285714285716</v>
      </c>
      <c r="C24" s="2">
        <f t="shared" si="0"/>
        <v>-202.21449531125688</v>
      </c>
      <c r="D24" s="2">
        <f t="shared" si="1"/>
        <v>13111.019526757798</v>
      </c>
      <c r="E24" s="2">
        <f t="shared" si="2"/>
        <v>6454.4025157232709</v>
      </c>
      <c r="F24" s="8">
        <f t="shared" si="3"/>
        <v>11529.59886963908</v>
      </c>
    </row>
    <row r="25" spans="1:6" x14ac:dyDescent="0.2">
      <c r="A25" s="3">
        <v>14</v>
      </c>
      <c r="B25" s="2">
        <f>'Inputs + Answers'!$B$7 + (A25-1)*('Inputs + Answers'!$E$5-'Inputs + Answers'!$B$7)/Calcs!$A$11</f>
        <v>3.4732142857142856</v>
      </c>
      <c r="C25" s="2">
        <f t="shared" si="0"/>
        <v>-99.937649727002395</v>
      </c>
      <c r="D25" s="2">
        <f t="shared" si="1"/>
        <v>13008.742681173544</v>
      </c>
      <c r="E25" s="2">
        <f t="shared" si="2"/>
        <v>6454.4025157232709</v>
      </c>
      <c r="F25" s="8">
        <f t="shared" si="3"/>
        <v>11352.450176649274</v>
      </c>
    </row>
    <row r="26" spans="1:6" x14ac:dyDescent="0.2">
      <c r="A26" s="3">
        <v>15</v>
      </c>
      <c r="B26" s="2">
        <f>'Inputs + Answers'!$B$7 + (A26-1)*('Inputs + Answers'!$E$5-'Inputs + Answers'!$B$7)/Calcs!$A$11</f>
        <v>3.5</v>
      </c>
      <c r="C26" s="2">
        <f t="shared" si="0"/>
        <v>0</v>
      </c>
      <c r="D26" s="2">
        <f t="shared" si="1"/>
        <v>12908.805031446542</v>
      </c>
      <c r="E26" s="2">
        <f t="shared" si="2"/>
        <v>6454.4025157232709</v>
      </c>
      <c r="F26" s="8">
        <f t="shared" si="3"/>
        <v>11179.353089733084</v>
      </c>
    </row>
    <row r="27" spans="1:6" x14ac:dyDescent="0.2">
      <c r="A27" s="3"/>
    </row>
  </sheetData>
  <mergeCells count="3">
    <mergeCell ref="A5:B5"/>
    <mergeCell ref="B1:C1"/>
    <mergeCell ref="B2:C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0F68-5A2B-4B82-BFC6-02B19F6DD309}">
  <dimension ref="A1:B16"/>
  <sheetViews>
    <sheetView topLeftCell="A7" zoomScale="145" zoomScaleNormal="145" workbookViewId="0">
      <selection activeCell="C16" sqref="C16"/>
    </sheetView>
  </sheetViews>
  <sheetFormatPr baseColWidth="10" defaultColWidth="8.83203125" defaultRowHeight="15" x14ac:dyDescent="0.2"/>
  <cols>
    <col min="1" max="1" width="32.6640625" customWidth="1"/>
  </cols>
  <sheetData>
    <row r="1" spans="1:2" ht="19" x14ac:dyDescent="0.25">
      <c r="A1" s="13" t="s">
        <v>46</v>
      </c>
    </row>
    <row r="2" spans="1:2" ht="19" x14ac:dyDescent="0.25">
      <c r="A2" s="13" t="s">
        <v>41</v>
      </c>
    </row>
    <row r="3" spans="1:2" x14ac:dyDescent="0.2">
      <c r="A3" t="s">
        <v>45</v>
      </c>
    </row>
    <row r="5" spans="1:2" ht="23.25" customHeight="1" x14ac:dyDescent="0.2">
      <c r="A5" s="14" t="s">
        <v>40</v>
      </c>
    </row>
    <row r="6" spans="1:2" x14ac:dyDescent="0.2">
      <c r="A6" s="12" t="s">
        <v>42</v>
      </c>
      <c r="B6">
        <f>Calcs!E12</f>
        <v>6454.4025157232709</v>
      </c>
    </row>
    <row r="7" spans="1:2" x14ac:dyDescent="0.2">
      <c r="A7" s="12" t="s">
        <v>43</v>
      </c>
      <c r="B7">
        <f>'Inputs + Answers'!B7</f>
        <v>3.125</v>
      </c>
    </row>
    <row r="8" spans="1:2" x14ac:dyDescent="0.2">
      <c r="A8" s="12"/>
    </row>
    <row r="9" spans="1:2" x14ac:dyDescent="0.2">
      <c r="A9" s="12" t="s">
        <v>48</v>
      </c>
      <c r="B9">
        <v>8</v>
      </c>
    </row>
    <row r="10" spans="1:2" x14ac:dyDescent="0.2">
      <c r="A10" s="12" t="s">
        <v>49</v>
      </c>
      <c r="B10" s="15">
        <f>3/8</f>
        <v>0.375</v>
      </c>
    </row>
    <row r="11" spans="1:2" x14ac:dyDescent="0.2">
      <c r="A11" s="12"/>
    </row>
    <row r="12" spans="1:2" ht="24" customHeight="1" x14ac:dyDescent="0.2">
      <c r="A12" s="14" t="s">
        <v>6</v>
      </c>
    </row>
    <row r="13" spans="1:2" x14ac:dyDescent="0.2">
      <c r="A13" s="12" t="s">
        <v>44</v>
      </c>
      <c r="B13">
        <f>(4*PI()*(B7^2))/2</f>
        <v>61.359231515425648</v>
      </c>
    </row>
    <row r="14" spans="1:2" x14ac:dyDescent="0.2">
      <c r="A14" s="12" t="s">
        <v>47</v>
      </c>
      <c r="B14">
        <f>B6/B13</f>
        <v>105.19040666440942</v>
      </c>
    </row>
    <row r="15" spans="1:2" x14ac:dyDescent="0.2">
      <c r="A15" s="12" t="s">
        <v>50</v>
      </c>
      <c r="B15">
        <f>B14/B9</f>
        <v>13.148800833051178</v>
      </c>
    </row>
    <row r="16" spans="1:2" x14ac:dyDescent="0.2">
      <c r="A16" s="12" t="s">
        <v>51</v>
      </c>
      <c r="B16">
        <f>B15/(PI()*(B10^2)/4)</f>
        <v>119.05118710391048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+ Answers</vt:lpstr>
      <vt:lpstr>Calcs</vt:lpstr>
      <vt:lpstr>Bolt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 Zanko</cp:lastModifiedBy>
  <dcterms:created xsi:type="dcterms:W3CDTF">2018-07-22T20:55:33Z</dcterms:created>
  <dcterms:modified xsi:type="dcterms:W3CDTF">2018-09-23T17:56:58Z</dcterms:modified>
</cp:coreProperties>
</file>