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AD26E6FC-E056-42C4-927F-8D3A833824D9}" xr6:coauthVersionLast="37" xr6:coauthVersionMax="37" xr10:uidLastSave="{00000000-0000-0000-0000-000000000000}"/>
  <bookViews>
    <workbookView xWindow="0" yWindow="465" windowWidth="3360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N27" i="3"/>
  <c r="N28" i="3"/>
  <c r="O28" i="3" s="1"/>
  <c r="N29" i="3"/>
  <c r="O29" i="3" s="1"/>
  <c r="N42" i="3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N30" i="3"/>
  <c r="O30" i="3" s="1"/>
  <c r="N24" i="3"/>
  <c r="O24" i="3" s="1"/>
  <c r="N6" i="3"/>
  <c r="O6" i="3" s="1"/>
  <c r="O15" i="3"/>
  <c r="O27" i="3"/>
  <c r="O39" i="3"/>
  <c r="O40" i="3"/>
  <c r="O41" i="3"/>
  <c r="O23" i="3"/>
  <c r="O14" i="3"/>
  <c r="O42" i="3"/>
  <c r="O38" i="3"/>
  <c r="O7" i="3"/>
  <c r="O19" i="3"/>
  <c r="O31" i="3"/>
  <c r="O43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I47" i="2" l="1"/>
  <c r="I53" i="2"/>
  <c r="J42" i="3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G13" i="2" l="1"/>
  <c r="H13" i="2" s="1"/>
  <c r="G25" i="2"/>
  <c r="H25" i="2" s="1"/>
  <c r="G37" i="2"/>
  <c r="H37" i="2" s="1"/>
  <c r="J37" i="2" s="1"/>
  <c r="G49" i="2"/>
  <c r="H49" i="2" s="1"/>
  <c r="J49" i="2" s="1"/>
  <c r="G61" i="2"/>
  <c r="H61" i="2" s="1"/>
  <c r="J61" i="2" s="1"/>
  <c r="G73" i="2"/>
  <c r="H73" i="2" s="1"/>
  <c r="J73" i="2" s="1"/>
  <c r="G59" i="2"/>
  <c r="H59" i="2" s="1"/>
  <c r="J59" i="2" s="1"/>
  <c r="G14" i="2"/>
  <c r="H14" i="2" s="1"/>
  <c r="G26" i="2"/>
  <c r="H26" i="2" s="1"/>
  <c r="J26" i="2" s="1"/>
  <c r="G38" i="2"/>
  <c r="H38" i="2" s="1"/>
  <c r="J38" i="2" s="1"/>
  <c r="G50" i="2"/>
  <c r="H50" i="2" s="1"/>
  <c r="J50" i="2" s="1"/>
  <c r="G62" i="2"/>
  <c r="H62" i="2" s="1"/>
  <c r="J62" i="2" s="1"/>
  <c r="G74" i="2"/>
  <c r="H74" i="2" s="1"/>
  <c r="J74" i="2" s="1"/>
  <c r="G67" i="2"/>
  <c r="H67" i="2" s="1"/>
  <c r="J67" i="2" s="1"/>
  <c r="G24" i="2"/>
  <c r="H24" i="2" s="1"/>
  <c r="G15" i="2"/>
  <c r="H15" i="2" s="1"/>
  <c r="G27" i="2"/>
  <c r="H27" i="2" s="1"/>
  <c r="J27" i="2" s="1"/>
  <c r="G39" i="2"/>
  <c r="H39" i="2" s="1"/>
  <c r="J39" i="2" s="1"/>
  <c r="G51" i="2"/>
  <c r="H51" i="2" s="1"/>
  <c r="J51" i="2" s="1"/>
  <c r="G63" i="2"/>
  <c r="H63" i="2" s="1"/>
  <c r="J63" i="2" s="1"/>
  <c r="G75" i="2"/>
  <c r="H75" i="2" s="1"/>
  <c r="J75" i="2" s="1"/>
  <c r="G43" i="2"/>
  <c r="H43" i="2" s="1"/>
  <c r="J43" i="2" s="1"/>
  <c r="G35" i="2"/>
  <c r="H35" i="2" s="1"/>
  <c r="J35" i="2" s="1"/>
  <c r="G16" i="2"/>
  <c r="H16" i="2" s="1"/>
  <c r="J16" i="2" s="1"/>
  <c r="G28" i="2"/>
  <c r="H28" i="2" s="1"/>
  <c r="J28" i="2" s="1"/>
  <c r="G40" i="2"/>
  <c r="H40" i="2" s="1"/>
  <c r="J40" i="2" s="1"/>
  <c r="G52" i="2"/>
  <c r="H52" i="2" s="1"/>
  <c r="J52" i="2" s="1"/>
  <c r="G64" i="2"/>
  <c r="H64" i="2" s="1"/>
  <c r="J64" i="2" s="1"/>
  <c r="G76" i="2"/>
  <c r="H76" i="2" s="1"/>
  <c r="J76" i="2" s="1"/>
  <c r="G58" i="2"/>
  <c r="H58" i="2" s="1"/>
  <c r="J58" i="2" s="1"/>
  <c r="G23" i="2"/>
  <c r="H23" i="2" s="1"/>
  <c r="G5" i="2"/>
  <c r="H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77" i="2"/>
  <c r="H77" i="2" s="1"/>
  <c r="J77" i="2" s="1"/>
  <c r="G60" i="2"/>
  <c r="H60" i="2" s="1"/>
  <c r="J60" i="2" s="1"/>
  <c r="G6" i="2"/>
  <c r="H6" i="2" s="1"/>
  <c r="G18" i="2"/>
  <c r="H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78" i="2"/>
  <c r="H78" i="2" s="1"/>
  <c r="J78" i="2" s="1"/>
  <c r="G79" i="2"/>
  <c r="H79" i="2" s="1"/>
  <c r="J79" i="2" s="1"/>
  <c r="G72" i="2"/>
  <c r="H72" i="2" s="1"/>
  <c r="J72" i="2" s="1"/>
  <c r="G7" i="2"/>
  <c r="H7" i="2" s="1"/>
  <c r="J7" i="2" s="1"/>
  <c r="G19" i="2"/>
  <c r="H19" i="2" s="1"/>
  <c r="G31" i="2"/>
  <c r="H31" i="2" s="1"/>
  <c r="J31" i="2" s="1"/>
  <c r="G55" i="2"/>
  <c r="H55" i="2" s="1"/>
  <c r="J55" i="2" s="1"/>
  <c r="G12" i="2"/>
  <c r="H12" i="2" s="1"/>
  <c r="G8" i="2"/>
  <c r="H8" i="2" s="1"/>
  <c r="G20" i="2"/>
  <c r="H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4" i="2"/>
  <c r="H4" i="2" s="1"/>
  <c r="J4" i="2" s="1"/>
  <c r="G70" i="2"/>
  <c r="H70" i="2" s="1"/>
  <c r="J70" i="2" s="1"/>
  <c r="G36" i="2"/>
  <c r="H36" i="2" s="1"/>
  <c r="J36" i="2" s="1"/>
  <c r="G9" i="2"/>
  <c r="H9" i="2" s="1"/>
  <c r="G21" i="2"/>
  <c r="H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34" i="2"/>
  <c r="H34" i="2" s="1"/>
  <c r="J34" i="2" s="1"/>
  <c r="G11" i="2"/>
  <c r="H11" i="2" s="1"/>
  <c r="J11" i="2" s="1"/>
  <c r="G71" i="2"/>
  <c r="H71" i="2" s="1"/>
  <c r="J71" i="2" s="1"/>
  <c r="G48" i="2"/>
  <c r="H48" i="2" s="1"/>
  <c r="J48" i="2" s="1"/>
  <c r="G10" i="2"/>
  <c r="H10" i="2" s="1"/>
  <c r="J10" i="2" s="1"/>
  <c r="G22" i="2"/>
  <c r="H22" i="2" s="1"/>
  <c r="J22" i="2" s="1"/>
  <c r="G46" i="2"/>
  <c r="H46" i="2" s="1"/>
  <c r="J46" i="2" s="1"/>
  <c r="G47" i="2"/>
  <c r="H47" i="2" s="1"/>
  <c r="J47" i="2" s="1"/>
  <c r="G53" i="2"/>
  <c r="H53" i="2" s="1"/>
  <c r="J53" i="2" s="1"/>
  <c r="Q4" i="3"/>
  <c r="R4" i="3" s="1"/>
  <c r="K4" i="3"/>
  <c r="J14" i="2"/>
  <c r="J5" i="2"/>
  <c r="J21" i="2"/>
  <c r="S47" i="3"/>
  <c r="Q47" i="3"/>
  <c r="Q45" i="3"/>
  <c r="S45" i="3"/>
  <c r="J24" i="2"/>
  <c r="J15" i="2"/>
  <c r="G58" i="3"/>
  <c r="J8" i="2"/>
  <c r="J20" i="2"/>
  <c r="J13" i="2"/>
  <c r="J12" i="2"/>
  <c r="J23" i="2"/>
  <c r="J6" i="2"/>
  <c r="S46" i="3"/>
  <c r="Q46" i="3"/>
  <c r="J18" i="2"/>
  <c r="J9" i="2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<sst xmlns="http://schemas.openxmlformats.org/spreadsheetml/2006/main" count="93" uniqueCount="65">
  <si>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</si>
  <si>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</si>
  <si>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</si>
  <si>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</si>
  <si>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</si>
  <si>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</si>
  <si>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</si>
  <si>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</si>
  <si>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</si>
  <si>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</si>
  <si>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</si>
  <si>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</si>
  <si>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</si>
  <si>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</si>
  <si>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</si>
  <si>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</si>
  <si>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</si>
  <si>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</si>
  <si>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</si>
  <si>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</si>
  <si>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</si>
  <si>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</si>
  <si>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</si>
  <si>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</si>
  <si>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</si>
  <si>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</si>
  <si>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</si>
  <si>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</si>
  <si>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</si>
  <si>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</si>
  <si>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</si>
  <si>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</si>
  <si>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</si>
  <si>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</si>
  <si>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</si>
  <si>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</si>
  <si>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</si>
  <si>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</si>
  <si>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</si>
  <si>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</si>
  <si>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</si>
  <si>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</si>
  <si>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</si>
  <si>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</si>
  <si>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</si>
  <si>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</si>
  <si>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</si>
  <si>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</si>
  <si>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</si>
  <si>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</si>
  <si>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</si>
  <si>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</si>
  <si>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</si>
  <si>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</si>
  <si>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</si>
  <si>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</si>
  <si>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</si>
  <si>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</si>
  <si>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</si>
  <si>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</si>
  <si>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</si>
  <si>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</si>
  <si>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</si>
  <si>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</si>
  <si>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we are using (min. based on tol)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</si>
</sst>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6.9786947251022768</c:v>
                </c:pt>
                <c:pt idx="1">
                  <c:v>6.9590680934748796</c:v>
                </c:pt>
                <c:pt idx="2">
                  <c:v>6.9392952815256814</c:v>
                </c:pt>
                <c:pt idx="3">
                  <c:v>6.9193916766569723</c:v>
                </c:pt>
                <c:pt idx="4">
                  <c:v>6.8993495851676085</c:v>
                </c:pt>
                <c:pt idx="5">
                  <c:v>6.8791613133564411</c:v>
                </c:pt>
                <c:pt idx="6">
                  <c:v>6.8588191675223236</c:v>
                </c:pt>
                <c:pt idx="7">
                  <c:v>6.8383385350675479</c:v>
                </c:pt>
                <c:pt idx="8">
                  <c:v>6.8176886411875275</c:v>
                </c:pt>
                <c:pt idx="9">
                  <c:v>6.7968925669857043</c:v>
                </c:pt>
                <c:pt idx="10">
                  <c:v>6.7759272313586347</c:v>
                </c:pt>
                <c:pt idx="11">
                  <c:v>6.754800328007466</c:v>
                </c:pt>
                <c:pt idx="12">
                  <c:v>6.7334964695299044</c:v>
                </c:pt>
                <c:pt idx="13">
                  <c:v>6.7120156559259492</c:v>
                </c:pt>
                <c:pt idx="14">
                  <c:v>6.6903578871956002</c:v>
                </c:pt>
                <c:pt idx="15">
                  <c:v>6.6685154696377085</c:v>
                </c:pt>
                <c:pt idx="16">
                  <c:v>6.6464807095511302</c:v>
                </c:pt>
                <c:pt idx="17">
                  <c:v>6.6242536069358628</c:v>
                </c:pt>
                <c:pt idx="18">
                  <c:v>6.60181877438961</c:v>
                </c:pt>
                <c:pt idx="19">
                  <c:v>6.579176211912376</c:v>
                </c:pt>
                <c:pt idx="20">
                  <c:v>6.5563182258030084</c:v>
                </c:pt>
                <c:pt idx="21">
                  <c:v>6.5332448160615106</c:v>
                </c:pt>
                <c:pt idx="22">
                  <c:v>6.5099405952855864</c:v>
                </c:pt>
                <c:pt idx="23">
                  <c:v>6.4863978697740867</c:v>
                </c:pt>
                <c:pt idx="24">
                  <c:v>6.4626166395270159</c:v>
                </c:pt>
                <c:pt idx="25">
                  <c:v>6.438573823440926</c:v>
                </c:pt>
                <c:pt idx="26">
                  <c:v>6.4142771152169686</c:v>
                </c:pt>
                <c:pt idx="27">
                  <c:v>6.389711127452844</c:v>
                </c:pt>
                <c:pt idx="28">
                  <c:v>6.3648681664474109</c:v>
                </c:pt>
                <c:pt idx="29">
                  <c:v>6.3397328447983687</c:v>
                </c:pt>
                <c:pt idx="30">
                  <c:v>6.3142974688045737</c:v>
                </c:pt>
                <c:pt idx="31">
                  <c:v>6.2885466510637293</c:v>
                </c:pt>
                <c:pt idx="32">
                  <c:v>6.2624726978746876</c:v>
                </c:pt>
                <c:pt idx="33">
                  <c:v>6.2360602218351531</c:v>
                </c:pt>
                <c:pt idx="34">
                  <c:v>6.2092938355428311</c:v>
                </c:pt>
                <c:pt idx="35">
                  <c:v>6.1821581515954271</c:v>
                </c:pt>
                <c:pt idx="36">
                  <c:v>6.1546454762917939</c:v>
                </c:pt>
                <c:pt idx="37">
                  <c:v>6.1267250348273405</c:v>
                </c:pt>
                <c:pt idx="38">
                  <c:v>6.0983814397997715</c:v>
                </c:pt>
                <c:pt idx="39">
                  <c:v>6.0695993038067915</c:v>
                </c:pt>
                <c:pt idx="40">
                  <c:v>6.0403555457449603</c:v>
                </c:pt>
                <c:pt idx="41">
                  <c:v>6.0106193908096852</c:v>
                </c:pt>
                <c:pt idx="42">
                  <c:v>5.9803754515986718</c:v>
                </c:pt>
                <c:pt idx="43">
                  <c:v>5.9735348964228168</c:v>
                </c:pt>
                <c:pt idx="44">
                  <c:v>5.94959295330733</c:v>
                </c:pt>
                <c:pt idx="45">
                  <c:v>5.9182334274299215</c:v>
                </c:pt>
                <c:pt idx="46">
                  <c:v>5.8862660991618574</c:v>
                </c:pt>
                <c:pt idx="47">
                  <c:v>5.8536601936985466</c:v>
                </c:pt>
                <c:pt idx="48">
                  <c:v>5.8203695488331038</c:v>
                </c:pt>
                <c:pt idx="49">
                  <c:v>5.7939083460196361</c:v>
                </c:pt>
                <c:pt idx="50">
                  <c:v>5.7863480023586451</c:v>
                </c:pt>
                <c:pt idx="51">
                  <c:v>5.7515416983671361</c:v>
                </c:pt>
                <c:pt idx="52">
                  <c:v>5.7159044746516896</c:v>
                </c:pt>
                <c:pt idx="53">
                  <c:v>5.6793670879019817</c:v>
                </c:pt>
                <c:pt idx="54">
                  <c:v>5.6418602948076817</c:v>
                </c:pt>
                <c:pt idx="55">
                  <c:v>5.6032994646561693</c:v>
                </c:pt>
                <c:pt idx="56">
                  <c:v>5.5635999667348175</c:v>
                </c:pt>
                <c:pt idx="57">
                  <c:v>5.5226463955264169</c:v>
                </c:pt>
                <c:pt idx="58">
                  <c:v>5.4803310392149003</c:v>
                </c:pt>
                <c:pt idx="59">
                  <c:v>5.4365000237773167</c:v>
                </c:pt>
                <c:pt idx="60">
                  <c:v>5.3909840877884188</c:v>
                </c:pt>
                <c:pt idx="61">
                  <c:v>5.3435908887195209</c:v>
                </c:pt>
                <c:pt idx="62">
                  <c:v>5.2940819218350459</c:v>
                </c:pt>
                <c:pt idx="63">
                  <c:v>5.2421571327902399</c:v>
                </c:pt>
                <c:pt idx="64">
                  <c:v>5.1874626113323181</c:v>
                </c:pt>
                <c:pt idx="65">
                  <c:v>5.1295290416912769</c:v>
                </c:pt>
                <c:pt idx="66">
                  <c:v>5.0677640088787577</c:v>
                </c:pt>
                <c:pt idx="67">
                  <c:v>5.0013904490788557</c:v>
                </c:pt>
                <c:pt idx="68">
                  <c:v>4.929308163027474</c:v>
                </c:pt>
                <c:pt idx="69">
                  <c:v>4.8499707167939521</c:v>
                </c:pt>
                <c:pt idx="70">
                  <c:v>4.7610238378271434</c:v>
                </c:pt>
                <c:pt idx="71">
                  <c:v>4.6586052881509774</c:v>
                </c:pt>
                <c:pt idx="72">
                  <c:v>4.5356291690085619</c:v>
                </c:pt>
                <c:pt idx="73">
                  <c:v>4.3764080237600442</c:v>
                </c:pt>
                <c:pt idx="74">
                  <c:v>4.1298556767857031</c:v>
                </c:pt>
                <c:pt idx="75">
                  <c:v>3.4776375494045699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459.79893376510228</c:v>
                </c:pt>
                <c:pt idx="1">
                  <c:v>465.61273549347487</c:v>
                </c:pt>
                <c:pt idx="2">
                  <c:v>471.48295586152568</c:v>
                </c:pt>
                <c:pt idx="3">
                  <c:v>477.4067094966569</c:v>
                </c:pt>
                <c:pt idx="4">
                  <c:v>483.3854390851676</c:v>
                </c:pt>
                <c:pt idx="5">
                  <c:v>489.42058731335652</c:v>
                </c:pt>
                <c:pt idx="6">
                  <c:v>495.51069610752228</c:v>
                </c:pt>
                <c:pt idx="7">
                  <c:v>501.65868161506751</c:v>
                </c:pt>
                <c:pt idx="8">
                  <c:v>507.86306268118756</c:v>
                </c:pt>
                <c:pt idx="9">
                  <c:v>514.12386238698571</c:v>
                </c:pt>
                <c:pt idx="10">
                  <c:v>520.44395841135861</c:v>
                </c:pt>
                <c:pt idx="11">
                  <c:v>526.82045768800742</c:v>
                </c:pt>
                <c:pt idx="12">
                  <c:v>533.2547952095299</c:v>
                </c:pt>
                <c:pt idx="13">
                  <c:v>539.74842135592598</c:v>
                </c:pt>
                <c:pt idx="14">
                  <c:v>546.30133612719555</c:v>
                </c:pt>
                <c:pt idx="15">
                  <c:v>552.91498220963774</c:v>
                </c:pt>
                <c:pt idx="16">
                  <c:v>559.58645114955118</c:v>
                </c:pt>
                <c:pt idx="17">
                  <c:v>566.31864370693586</c:v>
                </c:pt>
                <c:pt idx="18">
                  <c:v>573.11299487438953</c:v>
                </c:pt>
                <c:pt idx="19">
                  <c:v>579.96660389191231</c:v>
                </c:pt>
                <c:pt idx="20">
                  <c:v>586.88236382580305</c:v>
                </c:pt>
                <c:pt idx="21">
                  <c:v>593.86027467606152</c:v>
                </c:pt>
                <c:pt idx="22">
                  <c:v>600.90032105528553</c:v>
                </c:pt>
                <c:pt idx="23">
                  <c:v>608.00394564977421</c:v>
                </c:pt>
                <c:pt idx="24">
                  <c:v>615.16969807952705</c:v>
                </c:pt>
                <c:pt idx="25">
                  <c:v>622.40045602344094</c:v>
                </c:pt>
                <c:pt idx="26">
                  <c:v>629.69477679521685</c:v>
                </c:pt>
                <c:pt idx="27">
                  <c:v>637.05409538745289</c:v>
                </c:pt>
                <c:pt idx="28">
                  <c:v>644.47840410644744</c:v>
                </c:pt>
                <c:pt idx="29">
                  <c:v>651.96768756479844</c:v>
                </c:pt>
                <c:pt idx="30">
                  <c:v>659.5248388288046</c:v>
                </c:pt>
                <c:pt idx="31">
                  <c:v>667.14694175106376</c:v>
                </c:pt>
                <c:pt idx="32">
                  <c:v>674.83833977787481</c:v>
                </c:pt>
                <c:pt idx="33">
                  <c:v>682.59611676183511</c:v>
                </c:pt>
                <c:pt idx="34">
                  <c:v>690.42170769554275</c:v>
                </c:pt>
                <c:pt idx="35">
                  <c:v>698.31654757159549</c:v>
                </c:pt>
                <c:pt idx="36">
                  <c:v>706.28207907629178</c:v>
                </c:pt>
                <c:pt idx="37">
                  <c:v>714.31537067482736</c:v>
                </c:pt>
                <c:pt idx="38">
                  <c:v>722.42075811979976</c:v>
                </c:pt>
                <c:pt idx="39">
                  <c:v>730.59822602380677</c:v>
                </c:pt>
                <c:pt idx="40">
                  <c:v>738.84630092574503</c:v>
                </c:pt>
                <c:pt idx="41">
                  <c:v>747.16785281080968</c:v>
                </c:pt>
                <c:pt idx="42">
                  <c:v>755.5614159115986</c:v>
                </c:pt>
                <c:pt idx="43">
                  <c:v>757.44329242308947</c:v>
                </c:pt>
                <c:pt idx="44">
                  <c:v>764.02986021330719</c:v>
                </c:pt>
                <c:pt idx="45">
                  <c:v>772.5731472474298</c:v>
                </c:pt>
                <c:pt idx="46">
                  <c:v>781.19124623916184</c:v>
                </c:pt>
                <c:pt idx="47">
                  <c:v>789.88557679369865</c:v>
                </c:pt>
                <c:pt idx="48">
                  <c:v>798.6560927488332</c:v>
                </c:pt>
                <c:pt idx="49">
                  <c:v>805.53908071268631</c:v>
                </c:pt>
                <c:pt idx="50">
                  <c:v>807.5056487023586</c:v>
                </c:pt>
                <c:pt idx="51">
                  <c:v>816.43419079836724</c:v>
                </c:pt>
                <c:pt idx="52">
                  <c:v>825.44167287465166</c:v>
                </c:pt>
                <c:pt idx="53">
                  <c:v>834.52947606790201</c:v>
                </c:pt>
                <c:pt idx="54">
                  <c:v>843.69898151480766</c:v>
                </c:pt>
                <c:pt idx="55">
                  <c:v>852.95155496465611</c:v>
                </c:pt>
                <c:pt idx="56">
                  <c:v>862.28711178673484</c:v>
                </c:pt>
                <c:pt idx="57">
                  <c:v>871.70843733552636</c:v>
                </c:pt>
                <c:pt idx="58">
                  <c:v>881.21397351921496</c:v>
                </c:pt>
                <c:pt idx="59">
                  <c:v>890.80791760377724</c:v>
                </c:pt>
                <c:pt idx="60">
                  <c:v>900.49155070778841</c:v>
                </c:pt>
                <c:pt idx="61">
                  <c:v>910.26323010871954</c:v>
                </c:pt>
                <c:pt idx="62">
                  <c:v>920.12851882183509</c:v>
                </c:pt>
                <c:pt idx="63">
                  <c:v>930.08566641279026</c:v>
                </c:pt>
                <c:pt idx="64">
                  <c:v>940.13867011133243</c:v>
                </c:pt>
                <c:pt idx="65">
                  <c:v>950.28996136169121</c:v>
                </c:pt>
                <c:pt idx="66">
                  <c:v>960.53894774887885</c:v>
                </c:pt>
                <c:pt idx="67">
                  <c:v>970.8892033490788</c:v>
                </c:pt>
                <c:pt idx="68">
                  <c:v>981.34542948302749</c:v>
                </c:pt>
                <c:pt idx="69">
                  <c:v>991.90607971679401</c:v>
                </c:pt>
                <c:pt idx="70">
                  <c:v>1002.5789524378271</c:v>
                </c:pt>
                <c:pt idx="71">
                  <c:v>1013.363086168151</c:v>
                </c:pt>
                <c:pt idx="72">
                  <c:v>1024.2615476690087</c:v>
                </c:pt>
                <c:pt idx="73">
                  <c:v>1035.2702525237601</c:v>
                </c:pt>
                <c:pt idx="74">
                  <c:v>1046.3613206367856</c:v>
                </c:pt>
                <c:pt idx="75">
                  <c:v>1054.2779475494046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B1" zoomScale="132" zoomScaleNormal="70" workbookViewId="0">
      <selection activeCell="H12" sqref="H12"/>
    </sheetView>
  </sheetViews>
  <sheetFormatPr defaultColWidth="8.85546875" defaultRowHeight="15" x14ac:dyDescent="0.25"/>
  <cols>
    <col min="1" max="1" width="41" bestFit="1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2" t="s">
        <v>6</v>
      </c>
      <c r="B1" s="152"/>
      <c r="C1" s="152"/>
      <c r="D1" s="152"/>
      <c r="E1" s="152"/>
      <c r="F1" s="152"/>
    </row>
    <row r="2" spans="1:6" ht="15.75" x14ac:dyDescent="0.25">
      <c r="A2" s="153" t="s">
        <v>11</v>
      </c>
      <c r="B2" s="153"/>
      <c r="C2" s="153"/>
      <c r="D2" s="153"/>
      <c r="E2" s="153"/>
      <c r="F2" s="153"/>
    </row>
    <row r="3" spans="1:6" x14ac:dyDescent="0.25">
      <c r="A3" s="155" t="s">
        <v>12</v>
      </c>
      <c r="B3" s="155"/>
      <c r="C3" s="155"/>
      <c r="D3" s="155"/>
      <c r="E3" s="155"/>
      <c r="F3" s="155"/>
    </row>
    <row r="5" spans="1:6" x14ac:dyDescent="0.25">
      <c r="A5" s="154" t="s">
        <v>4</v>
      </c>
      <c r="B5" s="154"/>
      <c r="D5" s="154" t="s">
        <v>3</v>
      </c>
      <c r="E5" s="154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0.18222739287811821</v>
      </c>
    </row>
    <row r="9" spans="1:6" x14ac:dyDescent="0.25">
      <c r="A9" t="s">
        <v>9</v>
      </c>
      <c r="B9" s="3">
        <v>0.9</v>
      </c>
      <c r="D9" s="10" t="s">
        <v>10</v>
      </c>
      <c r="E9" s="11">
        <f>B17*B8/((2*B11*B9)+(0.4*B17))</f>
        <v>8.720215870746402E-2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0.18222739287811821</v>
      </c>
    </row>
    <row r="11" spans="1:6" x14ac:dyDescent="0.25">
      <c r="A11" t="s">
        <v>7</v>
      </c>
      <c r="B11">
        <v>33000</v>
      </c>
      <c r="D11" s="7"/>
      <c r="E11" s="6"/>
    </row>
    <row r="12" spans="1:6" ht="15.75" thickBot="1" x14ac:dyDescent="0.3">
      <c r="D12" s="134" t="s">
        <v>57</v>
      </c>
      <c r="E12" s="135">
        <f>(B17*B8)/((2*B11*B9)-(0.2*B17))</f>
        <v>8.8628984324162538E-2</v>
      </c>
    </row>
    <row r="13" spans="1:6" ht="15.75" thickBot="1" x14ac:dyDescent="0.3">
      <c r="A13" s="149" t="s">
        <v>64</v>
      </c>
      <c r="B13" s="150">
        <f>0.25-0.025</f>
        <v>0.22500000000000001</v>
      </c>
      <c r="D13" s="136" t="s">
        <v>58</v>
      </c>
      <c r="E13" s="137">
        <f>E12</f>
        <v>8.8628984324162538E-2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58">
        <f>'N2O Pressure Calcs'!H53</f>
        <v>805.53908071268631</v>
      </c>
      <c r="D16" s="5"/>
      <c r="E16" s="5"/>
    </row>
    <row r="17" spans="1:5" x14ac:dyDescent="0.25">
      <c r="A17" s="56" t="s">
        <v>42</v>
      </c>
      <c r="B17" s="139">
        <f>B10*B16</f>
        <v>1611.0781614253726</v>
      </c>
      <c r="D17" s="5"/>
      <c r="E17" s="5"/>
    </row>
    <row r="18" spans="1:5" x14ac:dyDescent="0.25">
      <c r="A18" s="61"/>
      <c r="B18" s="59"/>
      <c r="C18" s="60"/>
      <c r="D18" s="5"/>
      <c r="E18" s="5"/>
    </row>
    <row r="19" spans="1:5" ht="46.5" customHeight="1" x14ac:dyDescent="0.25">
      <c r="A19" s="57" t="s">
        <v>62</v>
      </c>
      <c r="B19" s="140">
        <f>'N2O Pressure Calcs'!J53</f>
        <v>807.74457948723887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C1" activePane="topRight" state="frozen"/>
      <selection pane="topRight" activeCell="P1" sqref="P1"/>
    </sheetView>
  </sheetViews>
  <sheetFormatPr defaultColWidth="11.42578125" defaultRowHeight="15" x14ac:dyDescent="0.2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3"/>
      <c r="B1" s="162" t="s">
        <v>17</v>
      </c>
      <c r="C1" s="163"/>
      <c r="D1" s="164"/>
      <c r="E1" s="14"/>
      <c r="F1" s="14"/>
      <c r="G1" s="159" t="s">
        <v>34</v>
      </c>
      <c r="H1" s="160"/>
      <c r="I1" s="160"/>
      <c r="J1" s="161"/>
      <c r="K1" s="44"/>
      <c r="L1" t="s">
        <v>26</v>
      </c>
      <c r="M1">
        <v>1.5</v>
      </c>
      <c r="O1" t="s">
        <v>30</v>
      </c>
      <c r="P1" s="151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6" t="s">
        <v>24</v>
      </c>
      <c r="H2" s="157"/>
      <c r="I2" s="157" t="s">
        <v>25</v>
      </c>
      <c r="J2" s="158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6.9786947251022768</v>
      </c>
      <c r="H4" s="141">
        <f>B4+G4</f>
        <v>459.79893376510228</v>
      </c>
      <c r="I4" s="37">
        <f>(C4*($M$3*$P$5)*$M$1)/144</f>
        <v>2.6564974357530002</v>
      </c>
      <c r="J4" s="35">
        <f t="shared" ref="J4:J67" si="0">H4+I4</f>
        <v>462.45543120085529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6.9590680934748796</v>
      </c>
      <c r="H5" s="141">
        <f t="shared" ref="H5:H68" si="2">B5+G5</f>
        <v>465.61273549347487</v>
      </c>
      <c r="I5" s="37">
        <f t="shared" ref="I5:I68" si="3">(C5*($M$3*$P$5)*$M$1)/144</f>
        <v>2.6490263973074999</v>
      </c>
      <c r="J5" s="35">
        <f t="shared" si="0"/>
        <v>468.2617618907824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6.9392952815256814</v>
      </c>
      <c r="H6" s="141">
        <f t="shared" si="2"/>
        <v>471.48295586152568</v>
      </c>
      <c r="I6" s="37">
        <f t="shared" si="3"/>
        <v>2.6414997141225003</v>
      </c>
      <c r="J6" s="35">
        <f t="shared" si="0"/>
        <v>474.1244555756482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6.9193916766569723</v>
      </c>
      <c r="H7" s="141">
        <f t="shared" si="2"/>
        <v>477.4067094966569</v>
      </c>
      <c r="I7" s="37">
        <f t="shared" si="3"/>
        <v>2.6339232435389999</v>
      </c>
      <c r="J7" s="35">
        <f t="shared" si="0"/>
        <v>480.04063274019592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6.8993495851676085</v>
      </c>
      <c r="H8" s="141">
        <f t="shared" si="2"/>
        <v>483.3854390851676</v>
      </c>
      <c r="I8" s="37">
        <f t="shared" si="3"/>
        <v>2.6262940568864996</v>
      </c>
      <c r="J8" s="35">
        <f t="shared" si="0"/>
        <v>486.01173314205408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6.8791613133564411</v>
      </c>
      <c r="H9" s="141">
        <f t="shared" si="2"/>
        <v>489.42058731335652</v>
      </c>
      <c r="I9" s="37">
        <f t="shared" si="3"/>
        <v>2.6186092254945001</v>
      </c>
      <c r="J9" s="35">
        <f t="shared" si="0"/>
        <v>492.039196538851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6.8588191675223236</v>
      </c>
      <c r="H10" s="141">
        <f t="shared" si="2"/>
        <v>495.51069610752228</v>
      </c>
      <c r="I10" s="37">
        <f t="shared" si="3"/>
        <v>2.6108658206925002</v>
      </c>
      <c r="J10" s="35">
        <f t="shared" si="0"/>
        <v>498.12156192821476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6.8383385350675479</v>
      </c>
      <c r="H11" s="141">
        <f t="shared" si="2"/>
        <v>501.65868161506751</v>
      </c>
      <c r="I11" s="37">
        <f t="shared" si="3"/>
        <v>2.6030696998214999</v>
      </c>
      <c r="J11" s="35">
        <f t="shared" si="0"/>
        <v>504.26175131488901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6.8176886411875275</v>
      </c>
      <c r="H12" s="141">
        <f t="shared" si="2"/>
        <v>507.86306268118756</v>
      </c>
      <c r="I12" s="37">
        <f t="shared" si="3"/>
        <v>2.5952091481994999</v>
      </c>
      <c r="J12" s="35">
        <f t="shared" si="0"/>
        <v>510.45827182938706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6.7968925669857043</v>
      </c>
      <c r="H13" s="141">
        <f t="shared" si="2"/>
        <v>514.12386238698571</v>
      </c>
      <c r="I13" s="37">
        <f t="shared" si="3"/>
        <v>2.5872929518380001</v>
      </c>
      <c r="J13" s="35">
        <f t="shared" si="0"/>
        <v>516.71115533882369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6.7759272313586347</v>
      </c>
      <c r="H14" s="141">
        <f t="shared" si="2"/>
        <v>520.44395841135861</v>
      </c>
      <c r="I14" s="37">
        <f t="shared" si="3"/>
        <v>2.5793123247255005</v>
      </c>
      <c r="J14" s="35">
        <f t="shared" si="0"/>
        <v>523.0232707360841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6.754800328007466</v>
      </c>
      <c r="H15" s="141">
        <f t="shared" si="2"/>
        <v>526.82045768800742</v>
      </c>
      <c r="I15" s="37">
        <f t="shared" si="3"/>
        <v>2.5712701955325001</v>
      </c>
      <c r="J15" s="35">
        <f t="shared" si="0"/>
        <v>529.39172788353994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6.7334964695299044</v>
      </c>
      <c r="H16" s="141">
        <f t="shared" si="2"/>
        <v>533.2547952095299</v>
      </c>
      <c r="I16" s="37">
        <f t="shared" si="3"/>
        <v>2.563160706918</v>
      </c>
      <c r="J16" s="35">
        <f t="shared" si="0"/>
        <v>535.81795591644789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6.7120156559259492</v>
      </c>
      <c r="H17" s="141">
        <f t="shared" si="2"/>
        <v>539.74842135592598</v>
      </c>
      <c r="I17" s="37">
        <f t="shared" si="3"/>
        <v>2.5549838588820002</v>
      </c>
      <c r="J17" s="35">
        <f t="shared" si="0"/>
        <v>542.30340521480798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6.6903578871956002</v>
      </c>
      <c r="H18" s="141">
        <f t="shared" si="2"/>
        <v>546.30133612719555</v>
      </c>
      <c r="I18" s="37">
        <f t="shared" si="3"/>
        <v>2.5467396514245007</v>
      </c>
      <c r="J18" s="35">
        <f t="shared" si="0"/>
        <v>548.84807577862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6.6685154696377085</v>
      </c>
      <c r="H19" s="141">
        <f t="shared" si="2"/>
        <v>552.91498220963774</v>
      </c>
      <c r="I19" s="37">
        <f t="shared" si="3"/>
        <v>2.5384251558749997</v>
      </c>
      <c r="J19" s="35">
        <f t="shared" si="0"/>
        <v>555.4534073655127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6.6464807095511302</v>
      </c>
      <c r="H20" s="141">
        <f t="shared" si="2"/>
        <v>559.58645114955118</v>
      </c>
      <c r="I20" s="37">
        <f t="shared" si="3"/>
        <v>2.5300374435630002</v>
      </c>
      <c r="J20" s="35">
        <f t="shared" si="0"/>
        <v>562.11648859311413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6.6242536069358628</v>
      </c>
      <c r="H21" s="141">
        <f t="shared" si="2"/>
        <v>566.31864370693586</v>
      </c>
      <c r="I21" s="37">
        <f t="shared" si="3"/>
        <v>2.5215765144884998</v>
      </c>
      <c r="J21" s="35">
        <f t="shared" si="0"/>
        <v>568.84022022142437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6.60181877438961</v>
      </c>
      <c r="H22" s="141">
        <f t="shared" si="2"/>
        <v>573.11299487438953</v>
      </c>
      <c r="I22" s="37">
        <f t="shared" si="3"/>
        <v>2.5130365113104998</v>
      </c>
      <c r="J22" s="35">
        <f t="shared" si="0"/>
        <v>575.6260313857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6.579176211912376</v>
      </c>
      <c r="H23" s="141">
        <f t="shared" si="2"/>
        <v>579.96660389191231</v>
      </c>
      <c r="I23" s="37">
        <f t="shared" si="3"/>
        <v>2.5044174340290004</v>
      </c>
      <c r="J23" s="35">
        <f t="shared" si="0"/>
        <v>582.47102132594136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6.5563182258030084</v>
      </c>
      <c r="H24" s="141">
        <f t="shared" si="2"/>
        <v>586.88236382580305</v>
      </c>
      <c r="I24" s="37">
        <f t="shared" si="3"/>
        <v>2.4957163539735001</v>
      </c>
      <c r="J24" s="35">
        <f t="shared" si="0"/>
        <v>589.37808017977659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6.5332448160615106</v>
      </c>
      <c r="H25" s="141">
        <f t="shared" si="2"/>
        <v>593.86027467606152</v>
      </c>
      <c r="I25" s="37">
        <f t="shared" si="3"/>
        <v>2.4869332711440002</v>
      </c>
      <c r="J25" s="35">
        <f t="shared" si="0"/>
        <v>596.34720794720556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6.5099405952855864</v>
      </c>
      <c r="H26" s="141">
        <f t="shared" si="2"/>
        <v>600.90032105528553</v>
      </c>
      <c r="I26" s="37">
        <f t="shared" si="3"/>
        <v>2.4780623281995005</v>
      </c>
      <c r="J26" s="35">
        <f t="shared" si="0"/>
        <v>603.37838338348502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6.4863978697740867</v>
      </c>
      <c r="H27" s="141">
        <f t="shared" si="2"/>
        <v>608.00394564977421</v>
      </c>
      <c r="I27" s="37">
        <f t="shared" si="3"/>
        <v>2.4691005964695001</v>
      </c>
      <c r="J27" s="35">
        <f t="shared" si="0"/>
        <v>610.47304624624371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6.4626166395270159</v>
      </c>
      <c r="H28" s="141">
        <f t="shared" si="2"/>
        <v>615.16969807952705</v>
      </c>
      <c r="I28" s="37">
        <f t="shared" si="3"/>
        <v>2.4600480759540004</v>
      </c>
      <c r="J28" s="35">
        <f t="shared" si="0"/>
        <v>617.62974615548103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6.438573823440926</v>
      </c>
      <c r="H29" s="141">
        <f t="shared" si="2"/>
        <v>622.40045602344094</v>
      </c>
      <c r="I29" s="37">
        <f t="shared" si="3"/>
        <v>2.4508959806415</v>
      </c>
      <c r="J29" s="35">
        <f t="shared" si="0"/>
        <v>624.8513520040824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6.4142771152169686</v>
      </c>
      <c r="H30" s="141">
        <f t="shared" si="2"/>
        <v>629.69477679521685</v>
      </c>
      <c r="I30" s="37">
        <f t="shared" si="3"/>
        <v>2.4416472392025006</v>
      </c>
      <c r="J30" s="35">
        <f t="shared" si="0"/>
        <v>632.13642403441941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6.389711127452844</v>
      </c>
      <c r="H31" s="141">
        <f t="shared" si="2"/>
        <v>637.05409538745289</v>
      </c>
      <c r="I31" s="37">
        <f t="shared" si="3"/>
        <v>2.4322959942960001</v>
      </c>
      <c r="J31" s="35">
        <f t="shared" si="0"/>
        <v>639.48639138174894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6.3648681664474109</v>
      </c>
      <c r="H32" s="141">
        <f t="shared" si="2"/>
        <v>644.47840410644744</v>
      </c>
      <c r="I32" s="37">
        <f t="shared" si="3"/>
        <v>2.4228393172514999</v>
      </c>
      <c r="J32" s="35">
        <f t="shared" si="0"/>
        <v>646.90124342369893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6.3397328447983687</v>
      </c>
      <c r="H33" s="141">
        <f t="shared" si="2"/>
        <v>651.96768756479844</v>
      </c>
      <c r="I33" s="37">
        <f t="shared" si="3"/>
        <v>2.4132713507279999</v>
      </c>
      <c r="J33" s="35">
        <f t="shared" si="0"/>
        <v>654.38095891552643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6.3142974688045737</v>
      </c>
      <c r="H34" s="141">
        <f t="shared" si="2"/>
        <v>659.5248388288046</v>
      </c>
      <c r="I34" s="37">
        <f t="shared" si="3"/>
        <v>2.4035891660550002</v>
      </c>
      <c r="J34" s="35">
        <f t="shared" si="0"/>
        <v>661.92842799485959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6.2885466510637293</v>
      </c>
      <c r="H35" s="141">
        <f t="shared" si="2"/>
        <v>667.14694175106376</v>
      </c>
      <c r="I35" s="37">
        <f t="shared" si="3"/>
        <v>2.3937869058915</v>
      </c>
      <c r="J35" s="35">
        <f t="shared" si="0"/>
        <v>669.54072865695525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6.2624726978746876</v>
      </c>
      <c r="H36" s="141">
        <f t="shared" si="2"/>
        <v>674.83833977787481</v>
      </c>
      <c r="I36" s="37">
        <f t="shared" si="3"/>
        <v>2.383861641567</v>
      </c>
      <c r="J36" s="35">
        <f t="shared" si="0"/>
        <v>677.22220141944183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6.2360602218351531</v>
      </c>
      <c r="H37" s="141">
        <f t="shared" si="2"/>
        <v>682.59611676183511</v>
      </c>
      <c r="I37" s="37">
        <f t="shared" si="3"/>
        <v>2.3738075157405003</v>
      </c>
      <c r="J37" s="35">
        <f t="shared" si="0"/>
        <v>684.96992427757561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6.2092938355428311</v>
      </c>
      <c r="H38" s="141">
        <f t="shared" si="2"/>
        <v>690.42170769554275</v>
      </c>
      <c r="I38" s="37">
        <f t="shared" si="3"/>
        <v>2.3636186710710003</v>
      </c>
      <c r="J38" s="35">
        <f t="shared" si="0"/>
        <v>692.78532636661373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6.1821581515954271</v>
      </c>
      <c r="H39" s="141">
        <f t="shared" si="2"/>
        <v>698.31654757159549</v>
      </c>
      <c r="I39" s="37">
        <f t="shared" si="3"/>
        <v>2.3532892502174998</v>
      </c>
      <c r="J39" s="35">
        <f t="shared" si="0"/>
        <v>700.66983682181296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6.1546454762917939</v>
      </c>
      <c r="H40" s="141">
        <f t="shared" si="2"/>
        <v>706.28207907629178</v>
      </c>
      <c r="I40" s="37">
        <f t="shared" si="3"/>
        <v>2.3428163245095002</v>
      </c>
      <c r="J40" s="35">
        <f t="shared" si="0"/>
        <v>708.62489540080128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6.1267250348273405</v>
      </c>
      <c r="H41" s="141">
        <f t="shared" si="2"/>
        <v>714.31537067482736</v>
      </c>
      <c r="I41" s="37">
        <f t="shared" si="3"/>
        <v>2.3321881792650001</v>
      </c>
      <c r="J41" s="35">
        <f t="shared" si="0"/>
        <v>716.64755885409238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6.0983814397997715</v>
      </c>
      <c r="H42" s="141">
        <f t="shared" si="2"/>
        <v>722.42075811979976</v>
      </c>
      <c r="I42" s="37">
        <f t="shared" si="3"/>
        <v>2.3213989571430003</v>
      </c>
      <c r="J42" s="35">
        <f t="shared" si="0"/>
        <v>724.7421570769427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6.0695993038067915</v>
      </c>
      <c r="H43" s="141">
        <f t="shared" si="2"/>
        <v>730.59822602380677</v>
      </c>
      <c r="I43" s="37">
        <f t="shared" si="3"/>
        <v>2.3104428008025</v>
      </c>
      <c r="J43" s="35">
        <f t="shared" si="0"/>
        <v>732.90866882460932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6.0403555457449603</v>
      </c>
      <c r="H44" s="141">
        <f t="shared" si="2"/>
        <v>738.84630092574503</v>
      </c>
      <c r="I44" s="37">
        <f t="shared" si="3"/>
        <v>2.299310924232</v>
      </c>
      <c r="J44" s="35">
        <f t="shared" si="0"/>
        <v>741.14561184997706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6.0106193908096852</v>
      </c>
      <c r="H45" s="141">
        <f t="shared" si="2"/>
        <v>747.16785281080968</v>
      </c>
      <c r="I45" s="37">
        <f t="shared" si="3"/>
        <v>2.2879916127494999</v>
      </c>
      <c r="J45" s="35">
        <f t="shared" si="0"/>
        <v>749.45584442355914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5.9803754515986718</v>
      </c>
      <c r="H46" s="141">
        <f t="shared" si="2"/>
        <v>755.5614159115986</v>
      </c>
      <c r="I46" s="37">
        <f t="shared" si="3"/>
        <v>2.2764790090139999</v>
      </c>
      <c r="J46" s="35">
        <f t="shared" si="0"/>
        <v>757.8378949206126</v>
      </c>
    </row>
    <row r="47" spans="1:12" x14ac:dyDescent="0.25">
      <c r="A47" s="63">
        <v>70</v>
      </c>
      <c r="B47" s="64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5.9735348964228168</v>
      </c>
      <c r="H47" s="141">
        <f t="shared" si="2"/>
        <v>757.44329242308947</v>
      </c>
      <c r="I47" s="37">
        <f t="shared" si="3"/>
        <v>2.2738750955316664</v>
      </c>
      <c r="J47" s="35">
        <f t="shared" si="0"/>
        <v>759.71716751862118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5.94959295330733</v>
      </c>
      <c r="H48" s="141">
        <f t="shared" si="2"/>
        <v>764.02986021330719</v>
      </c>
      <c r="I48" s="37">
        <f t="shared" si="3"/>
        <v>2.2647613983435004</v>
      </c>
      <c r="J48" s="35">
        <f t="shared" si="0"/>
        <v>766.29462161165065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5.9182334274299215</v>
      </c>
      <c r="H49" s="141">
        <f t="shared" si="2"/>
        <v>772.5731472474298</v>
      </c>
      <c r="I49" s="37">
        <f t="shared" si="3"/>
        <v>2.2528241373854998</v>
      </c>
      <c r="J49" s="35">
        <f t="shared" si="0"/>
        <v>774.82597138481526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5.8862660991618574</v>
      </c>
      <c r="H50" s="141">
        <f t="shared" si="2"/>
        <v>781.19124623916184</v>
      </c>
      <c r="I50" s="37">
        <f t="shared" si="3"/>
        <v>2.2406555114579998</v>
      </c>
      <c r="J50" s="35">
        <f t="shared" si="0"/>
        <v>783.43190175061989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5.8536601936985466</v>
      </c>
      <c r="H51" s="141">
        <f t="shared" si="2"/>
        <v>789.88557679369865</v>
      </c>
      <c r="I51" s="37">
        <f t="shared" si="3"/>
        <v>2.228243805879</v>
      </c>
      <c r="J51" s="35">
        <f t="shared" si="0"/>
        <v>792.11382059957759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5.8203695488331038</v>
      </c>
      <c r="H52" s="141">
        <f t="shared" si="2"/>
        <v>798.6560927488332</v>
      </c>
      <c r="I52" s="37">
        <f t="shared" si="3"/>
        <v>2.2155714486255</v>
      </c>
      <c r="J52" s="35">
        <f t="shared" si="0"/>
        <v>800.8716641974587</v>
      </c>
    </row>
    <row r="53" spans="1:12" x14ac:dyDescent="0.25">
      <c r="A53" s="144">
        <v>75</v>
      </c>
      <c r="B53" s="145">
        <f>B52+(((B54-B52)/($A$54-$A$52))*($A$53-$A$52))</f>
        <v>799.74517236666668</v>
      </c>
      <c r="C53" s="146">
        <f t="shared" ref="C53:D53" si="4">C52+(((C54-C52)/($A$54-$A$52))*($A$53-$A$52))</f>
        <v>1.4612000162666667</v>
      </c>
      <c r="D53" s="147">
        <f t="shared" si="4"/>
        <v>0.35142632153493331</v>
      </c>
      <c r="E53" s="148"/>
      <c r="F53" s="148"/>
      <c r="G53" s="36">
        <f t="shared" si="1"/>
        <v>5.7939083460196361</v>
      </c>
      <c r="H53" s="142">
        <f t="shared" si="2"/>
        <v>805.53908071268631</v>
      </c>
      <c r="I53" s="37">
        <f t="shared" si="3"/>
        <v>2.2054987745525003</v>
      </c>
      <c r="J53" s="143">
        <f t="shared" si="0"/>
        <v>807.74457948723887</v>
      </c>
      <c r="K53" s="40" t="s">
        <v>33</v>
      </c>
      <c r="L53" s="74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5.7863480023586451</v>
      </c>
      <c r="H54" s="141">
        <f t="shared" si="2"/>
        <v>807.5056487023586</v>
      </c>
      <c r="I54" s="37">
        <f t="shared" si="3"/>
        <v>2.2026208676745003</v>
      </c>
      <c r="J54" s="35">
        <f t="shared" si="0"/>
        <v>809.70826957003305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5.7515416983671361</v>
      </c>
      <c r="H55" s="141">
        <f t="shared" si="2"/>
        <v>816.43419079836724</v>
      </c>
      <c r="I55" s="37">
        <f t="shared" si="3"/>
        <v>2.1893715623325005</v>
      </c>
      <c r="J55" s="35">
        <f t="shared" si="0"/>
        <v>818.62356236069979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5.7159044746516896</v>
      </c>
      <c r="H56" s="141">
        <f t="shared" si="2"/>
        <v>825.44167287465166</v>
      </c>
      <c r="I56" s="37">
        <f t="shared" si="3"/>
        <v>2.1758059605765001</v>
      </c>
      <c r="J56" s="35">
        <f t="shared" si="0"/>
        <v>827.61747883522821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5.6793670879019817</v>
      </c>
      <c r="H57" s="141">
        <f t="shared" si="2"/>
        <v>834.52947606790201</v>
      </c>
      <c r="I57" s="37">
        <f t="shared" si="3"/>
        <v>2.161897704372</v>
      </c>
      <c r="J57" s="35">
        <f t="shared" si="0"/>
        <v>836.69137377227401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5.6418602948076817</v>
      </c>
      <c r="H58" s="141">
        <f t="shared" si="2"/>
        <v>843.69898151480766</v>
      </c>
      <c r="I58" s="37">
        <f t="shared" si="3"/>
        <v>2.1476204356844999</v>
      </c>
      <c r="J58" s="35">
        <f t="shared" si="0"/>
        <v>845.84660195049219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5.6032994646561693</v>
      </c>
      <c r="H59" s="141">
        <f t="shared" si="2"/>
        <v>852.95155496465611</v>
      </c>
      <c r="I59" s="37">
        <f t="shared" si="3"/>
        <v>2.1329419391385001</v>
      </c>
      <c r="J59" s="35">
        <f t="shared" si="0"/>
        <v>855.08449690379462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5.5635999667348175</v>
      </c>
      <c r="H60" s="141">
        <f t="shared" si="2"/>
        <v>862.28711178673484</v>
      </c>
      <c r="I60" s="37">
        <f t="shared" si="3"/>
        <v>2.1178299993584999</v>
      </c>
      <c r="J60" s="35">
        <f t="shared" si="0"/>
        <v>864.40494178609333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5.5226463955264169</v>
      </c>
      <c r="H61" s="141">
        <f t="shared" si="2"/>
        <v>871.70843733552636</v>
      </c>
      <c r="I61" s="37">
        <f t="shared" si="3"/>
        <v>2.1022406862869998</v>
      </c>
      <c r="J61" s="35">
        <f t="shared" si="0"/>
        <v>873.81067802181337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5.4803310392149003</v>
      </c>
      <c r="H62" s="141">
        <f t="shared" si="2"/>
        <v>881.21397351921496</v>
      </c>
      <c r="I62" s="37">
        <f t="shared" si="3"/>
        <v>2.0861329985369998</v>
      </c>
      <c r="J62" s="35">
        <f t="shared" si="0"/>
        <v>883.30010651775194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5.4365000237773167</v>
      </c>
      <c r="H63" s="141">
        <f t="shared" si="2"/>
        <v>890.80791760377724</v>
      </c>
      <c r="I63" s="37">
        <f t="shared" si="3"/>
        <v>2.0694483626985001</v>
      </c>
      <c r="J63" s="35">
        <f t="shared" si="0"/>
        <v>892.87736596647574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5.3909840877884188</v>
      </c>
      <c r="H64" s="141">
        <f t="shared" si="2"/>
        <v>900.49155070778841</v>
      </c>
      <c r="I64" s="37">
        <f t="shared" si="3"/>
        <v>2.0521223480204998</v>
      </c>
      <c r="J64" s="35">
        <f t="shared" si="0"/>
        <v>902.54367305580888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5.3435908887195209</v>
      </c>
      <c r="H65" s="141">
        <f t="shared" si="2"/>
        <v>910.26323010871954</v>
      </c>
      <c r="I65" s="37">
        <f t="shared" si="3"/>
        <v>2.0340817377405003</v>
      </c>
      <c r="J65" s="35">
        <f t="shared" si="0"/>
        <v>912.29731184646005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5.2940819218350459</v>
      </c>
      <c r="H66" s="141">
        <f t="shared" si="2"/>
        <v>920.12851882183509</v>
      </c>
      <c r="I66" s="37">
        <f t="shared" si="3"/>
        <v>2.0152357430730001</v>
      </c>
      <c r="J66" s="35">
        <f t="shared" si="0"/>
        <v>922.14375456490814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5.2421571327902399</v>
      </c>
      <c r="H67" s="141">
        <f t="shared" si="2"/>
        <v>930.08566641279026</v>
      </c>
      <c r="I67" s="37">
        <f t="shared" si="3"/>
        <v>1.9954701458684998</v>
      </c>
      <c r="J67" s="35">
        <f t="shared" si="0"/>
        <v>932.08113655865873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5.1874626113323181</v>
      </c>
      <c r="H68" s="141">
        <f t="shared" si="2"/>
        <v>940.13867011133243</v>
      </c>
      <c r="I68" s="37">
        <f t="shared" si="3"/>
        <v>1.9746502272840003</v>
      </c>
      <c r="J68" s="35">
        <f t="shared" ref="J68:J79" si="5">H68+I68</f>
        <v>942.1133203386164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6">(C69*($M$3*$P$5)*($M$2+$M$4))/144</f>
        <v>5.1295290416912769</v>
      </c>
      <c r="H69" s="141">
        <f t="shared" ref="H69:H79" si="7">B69+G69</f>
        <v>950.28996136169121</v>
      </c>
      <c r="I69" s="37">
        <f t="shared" ref="I69:I79" si="8">(C69*($M$3*$P$5)*$M$1)/144</f>
        <v>1.9525973384189999</v>
      </c>
      <c r="J69" s="35">
        <f t="shared" si="5"/>
        <v>952.24255870011018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5.0677640088787577</v>
      </c>
      <c r="H70" s="141">
        <f t="shared" si="7"/>
        <v>960.53894774887885</v>
      </c>
      <c r="I70" s="37">
        <f t="shared" si="8"/>
        <v>1.9290859716450004</v>
      </c>
      <c r="J70" s="35">
        <f t="shared" si="5"/>
        <v>962.46803372052386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5.0013904490788557</v>
      </c>
      <c r="H71" s="141">
        <f t="shared" si="7"/>
        <v>970.8892033490788</v>
      </c>
      <c r="I71" s="37">
        <f t="shared" si="8"/>
        <v>1.9038203312414999</v>
      </c>
      <c r="J71" s="35">
        <f t="shared" si="5"/>
        <v>972.79302368032029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6"/>
        <v>4.929308163027474</v>
      </c>
      <c r="H72" s="141">
        <f t="shared" si="7"/>
        <v>981.34542948302749</v>
      </c>
      <c r="I72" s="37">
        <f t="shared" si="8"/>
        <v>1.8763816173270003</v>
      </c>
      <c r="J72" s="35">
        <f t="shared" si="5"/>
        <v>983.22181110035444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6"/>
        <v>4.8499707167939521</v>
      </c>
      <c r="H73" s="141">
        <f t="shared" si="7"/>
        <v>991.90607971679401</v>
      </c>
      <c r="I73" s="37">
        <f t="shared" si="8"/>
        <v>1.8461811671309998</v>
      </c>
      <c r="J73" s="35">
        <f t="shared" si="5"/>
        <v>993.75226088392503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6"/>
        <v>4.7610238378271434</v>
      </c>
      <c r="H74" s="141">
        <f t="shared" si="7"/>
        <v>1002.5789524378271</v>
      </c>
      <c r="I74" s="37">
        <f t="shared" si="8"/>
        <v>1.8123228074805</v>
      </c>
      <c r="J74" s="35">
        <f t="shared" si="5"/>
        <v>1004.3912752453076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6"/>
        <v>4.6586052881509774</v>
      </c>
      <c r="H75" s="141">
        <f t="shared" si="7"/>
        <v>1013.363086168151</v>
      </c>
      <c r="I75" s="37">
        <f t="shared" si="8"/>
        <v>1.7733363457845002</v>
      </c>
      <c r="J75" s="35">
        <f t="shared" si="5"/>
        <v>1015.1364225139355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6"/>
        <v>4.5356291690085619</v>
      </c>
      <c r="H76" s="141">
        <f t="shared" si="7"/>
        <v>1024.2615476690087</v>
      </c>
      <c r="I76" s="37">
        <f t="shared" si="8"/>
        <v>1.7265244765125001</v>
      </c>
      <c r="J76" s="35">
        <f t="shared" si="5"/>
        <v>1025.9880721455211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6"/>
        <v>4.3764080237600442</v>
      </c>
      <c r="H77" s="141">
        <f t="shared" si="7"/>
        <v>1035.2702525237601</v>
      </c>
      <c r="I77" s="37">
        <f t="shared" si="8"/>
        <v>1.6659156405150002</v>
      </c>
      <c r="J77" s="35">
        <f t="shared" si="5"/>
        <v>1036.9361681642752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6"/>
        <v>4.1298556767857031</v>
      </c>
      <c r="H78" s="141">
        <f t="shared" si="7"/>
        <v>1046.3613206367856</v>
      </c>
      <c r="I78" s="37">
        <f t="shared" si="8"/>
        <v>1.5720634656719998</v>
      </c>
      <c r="J78" s="35">
        <f t="shared" si="5"/>
        <v>1047.9333841024577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6"/>
        <v>3.4776375494045699</v>
      </c>
      <c r="H79" s="141">
        <f t="shared" si="7"/>
        <v>1054.2779475494046</v>
      </c>
      <c r="I79" s="37">
        <f t="shared" si="8"/>
        <v>1.3237912813755002</v>
      </c>
      <c r="J79" s="35">
        <f t="shared" si="5"/>
        <v>1055.6017388307801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125" zoomScaleNormal="70" workbookViewId="0">
      <pane xSplit="1" topLeftCell="B1" activePane="topRight" state="frozen"/>
      <selection pane="topRight" activeCell="X10" sqref="W1:X10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0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2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1" ht="23.25" customHeight="1" x14ac:dyDescent="0.25">
      <c r="A1" s="172" t="s">
        <v>17</v>
      </c>
      <c r="B1" s="173"/>
      <c r="C1" s="173"/>
      <c r="D1" s="174"/>
      <c r="E1" s="65"/>
      <c r="F1" s="175" t="s">
        <v>51</v>
      </c>
      <c r="G1" s="133"/>
      <c r="H1" s="133"/>
      <c r="I1" s="178" t="s">
        <v>52</v>
      </c>
      <c r="J1" s="121"/>
      <c r="K1" s="85"/>
      <c r="L1" s="14"/>
      <c r="M1" s="14"/>
      <c r="N1" s="180" t="s">
        <v>50</v>
      </c>
      <c r="O1" s="165"/>
      <c r="P1" s="165"/>
      <c r="Q1" s="112"/>
      <c r="R1" s="166" t="s">
        <v>49</v>
      </c>
      <c r="S1" s="51"/>
      <c r="T1" t="s">
        <v>60</v>
      </c>
      <c r="U1">
        <v>1.5</v>
      </c>
    </row>
    <row r="2" spans="1:21" ht="27.95" customHeight="1" x14ac:dyDescent="0.25">
      <c r="A2" s="93" t="s">
        <v>18</v>
      </c>
      <c r="B2" s="94" t="s">
        <v>20</v>
      </c>
      <c r="C2" s="95" t="s">
        <v>21</v>
      </c>
      <c r="D2" s="96" t="s">
        <v>22</v>
      </c>
      <c r="E2" s="50"/>
      <c r="F2" s="176"/>
      <c r="G2" s="126" t="s">
        <v>39</v>
      </c>
      <c r="H2" s="126" t="s">
        <v>35</v>
      </c>
      <c r="I2" s="179"/>
      <c r="J2" s="169" t="s">
        <v>49</v>
      </c>
      <c r="K2" s="170"/>
      <c r="L2" s="66"/>
      <c r="M2" s="66"/>
      <c r="N2" s="181"/>
      <c r="O2" s="79" t="s">
        <v>39</v>
      </c>
      <c r="P2" s="79" t="s">
        <v>35</v>
      </c>
      <c r="Q2" s="79" t="s">
        <v>48</v>
      </c>
      <c r="R2" s="167"/>
      <c r="S2" s="68"/>
      <c r="T2" t="s">
        <v>14</v>
      </c>
      <c r="U2">
        <f>X1+(2*X3)</f>
        <v>0</v>
      </c>
    </row>
    <row r="3" spans="1:21" ht="15.75" thickBot="1" x14ac:dyDescent="0.3">
      <c r="A3" s="108" t="s">
        <v>16</v>
      </c>
      <c r="B3" s="109" t="s">
        <v>19</v>
      </c>
      <c r="C3" s="110" t="s">
        <v>23</v>
      </c>
      <c r="D3" s="111" t="s">
        <v>23</v>
      </c>
      <c r="E3" s="20"/>
      <c r="F3" s="177"/>
      <c r="G3" s="122" t="s">
        <v>40</v>
      </c>
      <c r="H3" s="122" t="s">
        <v>40</v>
      </c>
      <c r="I3" s="106" t="s">
        <v>40</v>
      </c>
      <c r="J3" s="122" t="s">
        <v>47</v>
      </c>
      <c r="K3" s="107" t="s">
        <v>55</v>
      </c>
      <c r="L3" s="17"/>
      <c r="M3" s="17"/>
      <c r="N3" s="182"/>
      <c r="O3" s="119" t="s">
        <v>40</v>
      </c>
      <c r="P3" s="119" t="s">
        <v>40</v>
      </c>
      <c r="Q3" s="119" t="s">
        <v>40</v>
      </c>
      <c r="R3" s="120" t="s">
        <v>47</v>
      </c>
      <c r="S3" s="51"/>
      <c r="T3" t="s">
        <v>13</v>
      </c>
      <c r="U3">
        <v>32.200000000000003</v>
      </c>
    </row>
    <row r="4" spans="1:21" x14ac:dyDescent="0.25">
      <c r="A4" s="93">
        <v>32</v>
      </c>
      <c r="B4" s="97">
        <v>452.82023903999999</v>
      </c>
      <c r="C4" s="95">
        <v>1.75999830112</v>
      </c>
      <c r="D4" s="96">
        <v>0.16525852904319999</v>
      </c>
      <c r="E4" s="50"/>
      <c r="F4" s="86">
        <f t="shared" ref="F4:F35" si="0">($C$53-C4)/(D4-C4)</f>
        <v>0.18736491688811011</v>
      </c>
      <c r="G4" s="128">
        <f t="shared" ref="G4:G35" si="1">$U$7/((C4*(1-F4))+(D4*F4))</f>
        <v>0.75122497093492424</v>
      </c>
      <c r="H4" s="75">
        <f>G4*F4</f>
        <v>0.14075320424349502</v>
      </c>
      <c r="I4" s="76">
        <f>H4-$G$55</f>
        <v>9.914634262639932E-2</v>
      </c>
      <c r="J4" s="75">
        <f>IF(I4&gt;0, ('BPV Calcs'!$B$8/12)+(I4/(PI()*(('BPV Calcs'!$B$8/12)^2))), "Need to Use Goal Seek tool")</f>
        <v>0.7010850340974093</v>
      </c>
      <c r="K4" s="87">
        <f>J4*12</f>
        <v>8.4130204091689116</v>
      </c>
      <c r="L4" s="17"/>
      <c r="M4" s="17"/>
      <c r="N4" s="113">
        <f>($C$47-C4)/(D4-C4)</f>
        <v>0.15895834986355586</v>
      </c>
      <c r="O4" s="80">
        <f t="shared" ref="O4:O47" si="2">$U$7/((C4*(1-N4))+(D4*N4))</f>
        <v>0.72863533976250439</v>
      </c>
      <c r="P4" s="81">
        <f>O4*N4</f>
        <v>0.11582267126091907</v>
      </c>
      <c r="Q4" s="81">
        <f t="shared" ref="Q4:Q47" si="3">P4-$G$55</f>
        <v>7.4215809643823349E-2</v>
      </c>
      <c r="R4" s="114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5">
      <c r="A5" s="93">
        <v>32.9</v>
      </c>
      <c r="B5" s="97">
        <v>458.65366740000002</v>
      </c>
      <c r="C5" s="95">
        <v>1.7550485447999999</v>
      </c>
      <c r="D5" s="96">
        <v>0.16772615040639999</v>
      </c>
      <c r="E5" s="50"/>
      <c r="F5" s="86">
        <f t="shared" si="0"/>
        <v>0.18512214630827489</v>
      </c>
      <c r="G5" s="128">
        <f t="shared" si="1"/>
        <v>0.75122497093492424</v>
      </c>
      <c r="H5" s="75">
        <f t="shared" ref="H5:H53" si="4">G5*F5</f>
        <v>0.13906837897984459</v>
      </c>
      <c r="I5" s="76">
        <f t="shared" ref="I5:I53" si="5">H5-$G$55</f>
        <v>9.7461517362748884E-2</v>
      </c>
      <c r="J5" s="75">
        <f>IF(I5&gt;0, ('BPV Calcs'!$B$8/12)+(I5/(PI()*(('BPV Calcs'!$B$8/12)^2))), "Need to Use Goal Seek tool")</f>
        <v>0.69377363040895035</v>
      </c>
      <c r="K5" s="87">
        <f t="shared" ref="K5:K53" si="6">J5*12</f>
        <v>8.3252835649074051</v>
      </c>
      <c r="L5" s="17"/>
      <c r="M5" s="17"/>
      <c r="N5" s="113">
        <f t="shared" ref="N5:N47" si="7">($C$47-C5)/(D5-C5)</f>
        <v>0.15658283861487579</v>
      </c>
      <c r="O5" s="80">
        <f t="shared" si="2"/>
        <v>0.72863533976250439</v>
      </c>
      <c r="P5" s="81">
        <f t="shared" ref="P5:P45" si="8">O5*N5</f>
        <v>0.11409178981512741</v>
      </c>
      <c r="Q5" s="81">
        <f t="shared" si="3"/>
        <v>7.2484928198031706E-2</v>
      </c>
      <c r="R5" s="114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5">
      <c r="A6" s="93">
        <v>33.799999999999997</v>
      </c>
      <c r="B6" s="97">
        <v>464.54366057999999</v>
      </c>
      <c r="C6" s="95">
        <v>1.7500619224</v>
      </c>
      <c r="D6" s="96">
        <v>0.1702317244288</v>
      </c>
      <c r="E6" s="50"/>
      <c r="F6" s="86">
        <f t="shared" si="0"/>
        <v>0.18284364136366457</v>
      </c>
      <c r="G6" s="128">
        <f t="shared" si="1"/>
        <v>0.75122497093492424</v>
      </c>
      <c r="H6" s="75">
        <f t="shared" si="4"/>
        <v>0.13735670916905462</v>
      </c>
      <c r="I6" s="76">
        <f t="shared" si="5"/>
        <v>9.5749847551958922E-2</v>
      </c>
      <c r="J6" s="75">
        <f>IF(I6&gt;0, ('BPV Calcs'!$B$8/12)+(I6/(PI()*(('BPV Calcs'!$B$8/12)^2))), "Need to Use Goal Seek tool")</f>
        <v>0.68634573314385428</v>
      </c>
      <c r="K6" s="87">
        <f t="shared" si="6"/>
        <v>8.2361487977262513</v>
      </c>
      <c r="L6" s="17"/>
      <c r="M6" s="17"/>
      <c r="N6" s="113">
        <f t="shared" si="7"/>
        <v>0.1541689886823846</v>
      </c>
      <c r="O6" s="80">
        <f t="shared" si="2"/>
        <v>0.72863533976250439</v>
      </c>
      <c r="P6" s="81">
        <f t="shared" si="8"/>
        <v>0.112332973449431</v>
      </c>
      <c r="Q6" s="81">
        <f t="shared" si="3"/>
        <v>7.0726111832335292E-2</v>
      </c>
      <c r="R6" s="114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5">
      <c r="A7" s="93">
        <v>34.700000000000003</v>
      </c>
      <c r="B7" s="97">
        <v>470.48731781999993</v>
      </c>
      <c r="C7" s="95">
        <v>1.7450423145599998</v>
      </c>
      <c r="D7" s="96">
        <v>0.17277604664159998</v>
      </c>
      <c r="E7" s="50"/>
      <c r="F7" s="86">
        <f t="shared" si="0"/>
        <v>0.18053067987595114</v>
      </c>
      <c r="G7" s="128">
        <f t="shared" si="1"/>
        <v>0.75122497093492424</v>
      </c>
      <c r="H7" s="75">
        <f t="shared" si="4"/>
        <v>0.1356191547426735</v>
      </c>
      <c r="I7" s="76">
        <f t="shared" si="5"/>
        <v>9.4012293125577795E-2</v>
      </c>
      <c r="J7" s="75">
        <f>IF(I7&gt;0, ('BPV Calcs'!$B$8/12)+(I7/(PI()*(('BPV Calcs'!$B$8/12)^2))), "Need to Use Goal Seek tool")</f>
        <v>0.67880550798458983</v>
      </c>
      <c r="K7" s="87">
        <f t="shared" si="6"/>
        <v>8.1456660958150771</v>
      </c>
      <c r="L7" s="17"/>
      <c r="M7" s="17"/>
      <c r="N7" s="113">
        <f t="shared" si="7"/>
        <v>0.15171807787171285</v>
      </c>
      <c r="O7" s="80">
        <f t="shared" si="2"/>
        <v>0.72863533976250439</v>
      </c>
      <c r="P7" s="81">
        <f t="shared" si="8"/>
        <v>0.11054715321816959</v>
      </c>
      <c r="Q7" s="81">
        <f t="shared" si="3"/>
        <v>6.8940291601073872E-2</v>
      </c>
      <c r="R7" s="114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5">
      <c r="A8" s="93">
        <v>35.6</v>
      </c>
      <c r="B8" s="97">
        <v>476.48608949999999</v>
      </c>
      <c r="C8" s="95">
        <v>1.73998778096</v>
      </c>
      <c r="D8" s="96">
        <v>0.17536002899519998</v>
      </c>
      <c r="E8" s="50"/>
      <c r="F8" s="86">
        <f t="shared" si="0"/>
        <v>0.17818152870115089</v>
      </c>
      <c r="G8" s="128">
        <f t="shared" si="1"/>
        <v>0.75122497093492424</v>
      </c>
      <c r="H8" s="75">
        <f t="shared" si="4"/>
        <v>0.13385441371966245</v>
      </c>
      <c r="I8" s="76">
        <f t="shared" si="5"/>
        <v>9.2247552102566743E-2</v>
      </c>
      <c r="J8" s="75">
        <f>IF(I8&gt;0, ('BPV Calcs'!$B$8/12)+(I8/(PI()*(('BPV Calcs'!$B$8/12)^2))), "Need to Use Goal Seek tool")</f>
        <v>0.67114730490371821</v>
      </c>
      <c r="K8" s="87">
        <f t="shared" si="6"/>
        <v>8.0537676588446185</v>
      </c>
      <c r="L8" s="17"/>
      <c r="M8" s="17"/>
      <c r="N8" s="113">
        <f t="shared" si="7"/>
        <v>0.14922826351373839</v>
      </c>
      <c r="O8" s="80">
        <f t="shared" si="2"/>
        <v>0.72863533976250439</v>
      </c>
      <c r="P8" s="81">
        <f t="shared" si="8"/>
        <v>0.10873298648750131</v>
      </c>
      <c r="Q8" s="81">
        <f t="shared" si="3"/>
        <v>6.712612487040559E-2</v>
      </c>
      <c r="R8" s="114">
        <f>IF(Q8&gt;0, ('BPV Calcs'!$B$8/12)+(Q8/(PI()*(('BPV Calcs'!$B$8/12)^2))), "SEE EQN in Notes")</f>
        <v>0.56213131393583393</v>
      </c>
      <c r="S8" s="50"/>
    </row>
    <row r="9" spans="1:21" x14ac:dyDescent="0.25">
      <c r="A9" s="93">
        <v>36.5</v>
      </c>
      <c r="B9" s="97">
        <v>482.54142600000006</v>
      </c>
      <c r="C9" s="95">
        <v>1.73489638128</v>
      </c>
      <c r="D9" s="96">
        <v>0.17798456403679999</v>
      </c>
      <c r="E9" s="50"/>
      <c r="F9" s="86">
        <f t="shared" si="0"/>
        <v>0.17579439116722953</v>
      </c>
      <c r="G9" s="128">
        <f t="shared" si="1"/>
        <v>0.75122497093492424</v>
      </c>
      <c r="H9" s="75">
        <f t="shared" si="4"/>
        <v>0.13206113639512471</v>
      </c>
      <c r="I9" s="76">
        <f t="shared" si="5"/>
        <v>9.0454274778029004E-2</v>
      </c>
      <c r="J9" s="75">
        <f>IF(I9&gt;0, ('BPV Calcs'!$B$8/12)+(I9/(PI()*(('BPV Calcs'!$B$8/12)^2))), "Need to Use Goal Seek tool")</f>
        <v>0.66336526677316021</v>
      </c>
      <c r="K9" s="87">
        <f t="shared" si="6"/>
        <v>7.9603832012779225</v>
      </c>
      <c r="L9" s="17"/>
      <c r="M9" s="17"/>
      <c r="N9" s="113">
        <f t="shared" si="7"/>
        <v>0.14669763583368992</v>
      </c>
      <c r="O9" s="80">
        <f t="shared" si="2"/>
        <v>0.72863533976250427</v>
      </c>
      <c r="P9" s="81">
        <f t="shared" si="8"/>
        <v>0.10688908172803678</v>
      </c>
      <c r="Q9" s="81">
        <f t="shared" si="3"/>
        <v>6.5282220110941064E-2</v>
      </c>
      <c r="R9" s="114">
        <f>IF(Q9&gt;0, ('BPV Calcs'!$B$8/12)+(Q9/(PI()*(('BPV Calcs'!$B$8/12)^2))), "SEE EQN in Notes")</f>
        <v>0.55412957491257986</v>
      </c>
      <c r="S9" s="50"/>
    </row>
    <row r="10" spans="1:21" x14ac:dyDescent="0.25">
      <c r="A10" s="93">
        <v>37.4</v>
      </c>
      <c r="B10" s="97">
        <v>488.65187693999997</v>
      </c>
      <c r="C10" s="95">
        <v>1.7297661752</v>
      </c>
      <c r="D10" s="96">
        <v>0.18065056371679999</v>
      </c>
      <c r="E10" s="50"/>
      <c r="F10" s="86">
        <f t="shared" si="0"/>
        <v>0.17336740843776965</v>
      </c>
      <c r="G10" s="128">
        <f t="shared" si="1"/>
        <v>0.75122497093492424</v>
      </c>
      <c r="H10" s="75">
        <f t="shared" si="4"/>
        <v>0.13023792636472664</v>
      </c>
      <c r="I10" s="76">
        <f t="shared" si="5"/>
        <v>8.8631064747630939E-2</v>
      </c>
      <c r="J10" s="75">
        <f>IF(I10&gt;0, ('BPV Calcs'!$B$8/12)+(I10/(PI()*(('BPV Calcs'!$B$8/12)^2))), "Need to Use Goal Seek tool")</f>
        <v>0.65545333380973458</v>
      </c>
      <c r="K10" s="87">
        <f t="shared" si="6"/>
        <v>7.865440005716815</v>
      </c>
      <c r="L10" s="17"/>
      <c r="M10" s="17"/>
      <c r="N10" s="113">
        <f t="shared" si="7"/>
        <v>0.14412421839668005</v>
      </c>
      <c r="O10" s="80">
        <f t="shared" si="2"/>
        <v>0.72863533976250427</v>
      </c>
      <c r="P10" s="81">
        <f t="shared" si="8"/>
        <v>0.10501399883947034</v>
      </c>
      <c r="Q10" s="81">
        <f t="shared" si="3"/>
        <v>6.3407137222374621E-2</v>
      </c>
      <c r="R10" s="114">
        <f>IF(Q10&gt;0, ('BPV Calcs'!$B$8/12)+(Q10/(PI()*(('BPV Calcs'!$B$8/12)^2))), "SEE EQN in Notes")</f>
        <v>0.54599253646508672</v>
      </c>
      <c r="S10" s="50"/>
    </row>
    <row r="11" spans="1:21" x14ac:dyDescent="0.25">
      <c r="A11" s="93">
        <v>38.299999999999997</v>
      </c>
      <c r="B11" s="97">
        <v>494.82034307999999</v>
      </c>
      <c r="C11" s="95">
        <v>1.7246010433599999</v>
      </c>
      <c r="D11" s="96">
        <v>0.18335905640479999</v>
      </c>
      <c r="E11" s="50"/>
      <c r="F11" s="86">
        <f t="shared" si="0"/>
        <v>0.17090179823980461</v>
      </c>
      <c r="G11" s="128">
        <f t="shared" si="1"/>
        <v>0.75122497093492435</v>
      </c>
      <c r="H11" s="75">
        <f t="shared" si="4"/>
        <v>0.12838569841542352</v>
      </c>
      <c r="I11" s="76">
        <f t="shared" si="5"/>
        <v>8.6778836798327819E-2</v>
      </c>
      <c r="J11" s="75">
        <f>IF(I11&gt;0, ('BPV Calcs'!$B$8/12)+(I11/(PI()*(('BPV Calcs'!$B$8/12)^2))), "Need to Use Goal Seek tool")</f>
        <v>0.64741547578814962</v>
      </c>
      <c r="K11" s="87">
        <f t="shared" si="6"/>
        <v>7.7689857094577954</v>
      </c>
      <c r="L11" s="17"/>
      <c r="M11" s="17"/>
      <c r="N11" s="113">
        <f t="shared" si="7"/>
        <v>0.14150921576045203</v>
      </c>
      <c r="O11" s="80">
        <f t="shared" si="2"/>
        <v>0.7286353397625045</v>
      </c>
      <c r="P11" s="81">
        <f t="shared" si="8"/>
        <v>0.10310861550514253</v>
      </c>
      <c r="Q11" s="81">
        <f t="shared" si="3"/>
        <v>6.1501753888046816E-2</v>
      </c>
      <c r="R11" s="114">
        <f>IF(Q11&gt;0, ('BPV Calcs'!$B$8/12)+(Q11/(PI()*(('BPV Calcs'!$B$8/12)^2))), "SEE EQN in Notes")</f>
        <v>0.53772400735462633</v>
      </c>
      <c r="S11" s="50"/>
    </row>
    <row r="12" spans="1:21" x14ac:dyDescent="0.25">
      <c r="A12" s="93">
        <v>39.200000000000003</v>
      </c>
      <c r="B12" s="97">
        <v>501.04537404000001</v>
      </c>
      <c r="C12" s="95">
        <v>1.7193932244799999</v>
      </c>
      <c r="D12" s="96">
        <v>0.18611099285759999</v>
      </c>
      <c r="E12" s="50"/>
      <c r="F12" s="86">
        <f t="shared" si="0"/>
        <v>0.16839248697229939</v>
      </c>
      <c r="G12" s="128">
        <f t="shared" si="1"/>
        <v>0.75122497093492424</v>
      </c>
      <c r="H12" s="75">
        <f t="shared" si="4"/>
        <v>0.12650064113142523</v>
      </c>
      <c r="I12" s="76">
        <f t="shared" si="5"/>
        <v>8.4893779514329526E-2</v>
      </c>
      <c r="J12" s="75">
        <f>IF(I12&gt;0, ('BPV Calcs'!$B$8/12)+(I12/(PI()*(('BPV Calcs'!$B$8/12)^2))), "Need to Use Goal Seek tool")</f>
        <v>0.63923515283328125</v>
      </c>
      <c r="K12" s="87">
        <f t="shared" si="6"/>
        <v>7.6708218339993746</v>
      </c>
      <c r="L12" s="17"/>
      <c r="M12" s="17"/>
      <c r="N12" s="113">
        <f t="shared" si="7"/>
        <v>0.13884731825649951</v>
      </c>
      <c r="O12" s="80">
        <f t="shared" si="2"/>
        <v>0.72863533976250439</v>
      </c>
      <c r="P12" s="81">
        <f t="shared" si="8"/>
        <v>0.1011690629129371</v>
      </c>
      <c r="Q12" s="81">
        <f t="shared" si="3"/>
        <v>5.9562201295841395E-2</v>
      </c>
      <c r="R12" s="114">
        <f>IF(Q12&gt;0, ('BPV Calcs'!$B$8/12)+(Q12/(PI()*(('BPV Calcs'!$B$8/12)^2))), "SEE EQN in Notes")</f>
        <v>0.52930719863115905</v>
      </c>
      <c r="S12" s="50"/>
    </row>
    <row r="13" spans="1:21" x14ac:dyDescent="0.25">
      <c r="A13" s="93">
        <v>40.1</v>
      </c>
      <c r="B13" s="97">
        <v>507.32696982000004</v>
      </c>
      <c r="C13" s="95">
        <v>1.71414853952</v>
      </c>
      <c r="D13" s="96">
        <v>0.1889074790576</v>
      </c>
      <c r="E13" s="50"/>
      <c r="F13" s="86">
        <f t="shared" si="0"/>
        <v>0.16584166910419268</v>
      </c>
      <c r="G13" s="128">
        <f t="shared" si="1"/>
        <v>0.75122497093492424</v>
      </c>
      <c r="H13" s="75">
        <f t="shared" si="4"/>
        <v>0.12458440305259647</v>
      </c>
      <c r="I13" s="76">
        <f t="shared" si="5"/>
        <v>8.2977541435500762E-2</v>
      </c>
      <c r="J13" s="75">
        <f>IF(I13&gt;0, ('BPV Calcs'!$B$8/12)+(I13/(PI()*(('BPV Calcs'!$B$8/12)^2))), "Need to Use Goal Seek tool")</f>
        <v>0.63091951888607967</v>
      </c>
      <c r="K13" s="87">
        <f t="shared" si="6"/>
        <v>7.571034226632956</v>
      </c>
      <c r="L13" s="17"/>
      <c r="M13" s="17"/>
      <c r="N13" s="113">
        <f t="shared" si="7"/>
        <v>0.13614073631623833</v>
      </c>
      <c r="O13" s="80">
        <f t="shared" si="2"/>
        <v>0.72863533976250439</v>
      </c>
      <c r="P13" s="81">
        <f t="shared" si="8"/>
        <v>9.9196951661299826E-2</v>
      </c>
      <c r="Q13" s="81">
        <f t="shared" si="3"/>
        <v>5.7590090044204116E-2</v>
      </c>
      <c r="R13" s="114">
        <f>IF(Q13&gt;0, ('BPV Calcs'!$B$8/12)+(Q13/(PI()*(('BPV Calcs'!$B$8/12)^2))), "SEE EQN in Notes")</f>
        <v>0.52074909958649518</v>
      </c>
      <c r="S13" s="50"/>
    </row>
    <row r="14" spans="1:21" x14ac:dyDescent="0.25">
      <c r="A14" s="93">
        <v>41</v>
      </c>
      <c r="B14" s="97">
        <v>513.66803117999996</v>
      </c>
      <c r="C14" s="95">
        <v>1.7088611675200001</v>
      </c>
      <c r="D14" s="96">
        <v>0.19174958218079999</v>
      </c>
      <c r="E14" s="50"/>
      <c r="F14" s="86">
        <f t="shared" si="0"/>
        <v>0.16324517830239926</v>
      </c>
      <c r="G14" s="128">
        <f t="shared" si="1"/>
        <v>0.75122497093492424</v>
      </c>
      <c r="H14" s="75">
        <f t="shared" si="4"/>
        <v>0.12263385432548642</v>
      </c>
      <c r="I14" s="76">
        <f t="shared" si="5"/>
        <v>8.1026992708390699E-2</v>
      </c>
      <c r="J14" s="75">
        <f>IF(I14&gt;0, ('BPV Calcs'!$B$8/12)+(I14/(PI()*(('BPV Calcs'!$B$8/12)^2))), "Need to Use Goal Seek tool")</f>
        <v>0.62245499175344854</v>
      </c>
      <c r="K14" s="87">
        <f t="shared" si="6"/>
        <v>7.4694599010413825</v>
      </c>
      <c r="L14" s="17"/>
      <c r="M14" s="17"/>
      <c r="N14" s="113">
        <f t="shared" si="7"/>
        <v>0.1333850924260572</v>
      </c>
      <c r="O14" s="80">
        <f t="shared" si="2"/>
        <v>0.72863533976250439</v>
      </c>
      <c r="P14" s="81">
        <f t="shared" si="8"/>
        <v>9.718909213911324E-2</v>
      </c>
      <c r="Q14" s="81">
        <f t="shared" si="3"/>
        <v>5.558223052201753E-2</v>
      </c>
      <c r="R14" s="114">
        <f>IF(Q14&gt;0, ('BPV Calcs'!$B$8/12)+(Q14/(PI()*(('BPV Calcs'!$B$8/12)^2))), "SEE EQN in Notes")</f>
        <v>0.51203586870543893</v>
      </c>
      <c r="S14" s="50"/>
    </row>
    <row r="15" spans="1:21" x14ac:dyDescent="0.25">
      <c r="A15" s="93">
        <v>41.9</v>
      </c>
      <c r="B15" s="97">
        <v>520.06565735999993</v>
      </c>
      <c r="C15" s="95">
        <v>1.7035330488</v>
      </c>
      <c r="D15" s="96">
        <v>0.19463846641919999</v>
      </c>
      <c r="E15" s="50"/>
      <c r="F15" s="86">
        <f t="shared" si="0"/>
        <v>0.16060302380499611</v>
      </c>
      <c r="G15" s="128">
        <f t="shared" si="1"/>
        <v>0.75122497093492424</v>
      </c>
      <c r="H15" s="75">
        <f t="shared" si="4"/>
        <v>0.12064900188996915</v>
      </c>
      <c r="I15" s="76">
        <f t="shared" si="5"/>
        <v>7.9042140272873429E-2</v>
      </c>
      <c r="J15" s="75">
        <f>IF(I15&gt;0, ('BPV Calcs'!$B$8/12)+(I15/(PI()*(('BPV Calcs'!$B$8/12)^2))), "Need to Use Goal Seek tool")</f>
        <v>0.61384160155140144</v>
      </c>
      <c r="K15" s="87">
        <f t="shared" si="6"/>
        <v>7.3660992186168173</v>
      </c>
      <c r="L15" s="17"/>
      <c r="M15" s="17"/>
      <c r="N15" s="113">
        <f t="shared" si="7"/>
        <v>0.13058032854768797</v>
      </c>
      <c r="O15" s="80">
        <f t="shared" si="2"/>
        <v>0.72863533976250439</v>
      </c>
      <c r="P15" s="81">
        <f t="shared" si="8"/>
        <v>9.5145442057644081E-2</v>
      </c>
      <c r="Q15" s="81">
        <f t="shared" si="3"/>
        <v>5.3538580440548371E-2</v>
      </c>
      <c r="R15" s="114">
        <f>IF(Q15&gt;0, ('BPV Calcs'!$B$8/12)+(Q15/(PI()*(('BPV Calcs'!$B$8/12)^2))), "SEE EQN in Notes")</f>
        <v>0.50316732247341056</v>
      </c>
      <c r="S15" s="50"/>
    </row>
    <row r="16" spans="1:21" x14ac:dyDescent="0.25">
      <c r="A16" s="93">
        <v>42.8</v>
      </c>
      <c r="B16" s="97">
        <v>526.52129874000002</v>
      </c>
      <c r="C16" s="95">
        <v>1.6981603027200001</v>
      </c>
      <c r="D16" s="96">
        <v>0.19757531536799999</v>
      </c>
      <c r="E16" s="50"/>
      <c r="F16" s="86">
        <f t="shared" si="0"/>
        <v>0.15791193997714462</v>
      </c>
      <c r="G16" s="128">
        <f t="shared" si="1"/>
        <v>0.75122497093492424</v>
      </c>
      <c r="H16" s="75">
        <f t="shared" si="4"/>
        <v>0.11862739251960797</v>
      </c>
      <c r="I16" s="76">
        <f t="shared" si="5"/>
        <v>7.7020530902512263E-2</v>
      </c>
      <c r="J16" s="75">
        <f>IF(I16&gt;0, ('BPV Calcs'!$B$8/12)+(I16/(PI()*(('BPV Calcs'!$B$8/12)^2))), "Need to Use Goal Seek tool")</f>
        <v>0.60506870235172006</v>
      </c>
      <c r="K16" s="87">
        <f t="shared" si="6"/>
        <v>7.2608244282206407</v>
      </c>
      <c r="L16" s="17"/>
      <c r="M16" s="17"/>
      <c r="N16" s="113">
        <f t="shared" si="7"/>
        <v>0.12772299193084816</v>
      </c>
      <c r="O16" s="80">
        <f t="shared" si="2"/>
        <v>0.72863533976250439</v>
      </c>
      <c r="P16" s="81">
        <f t="shared" si="8"/>
        <v>9.3063485621017156E-2</v>
      </c>
      <c r="Q16" s="81">
        <f t="shared" si="3"/>
        <v>5.1456624003921446E-2</v>
      </c>
      <c r="R16" s="114">
        <f>IF(Q16&gt;0, ('BPV Calcs'!$B$8/12)+(Q16/(PI()*(('BPV Calcs'!$B$8/12)^2))), "SEE EQN in Notes")</f>
        <v>0.49413254343823371</v>
      </c>
      <c r="S16" s="50"/>
    </row>
    <row r="17" spans="1:19" x14ac:dyDescent="0.25">
      <c r="A17" s="93">
        <v>43.7</v>
      </c>
      <c r="B17" s="97">
        <v>533.03640570000005</v>
      </c>
      <c r="C17" s="95">
        <v>1.69274292928</v>
      </c>
      <c r="D17" s="96">
        <v>0.20056135142879999</v>
      </c>
      <c r="E17" s="50"/>
      <c r="F17" s="86">
        <f t="shared" si="0"/>
        <v>0.15517073555268265</v>
      </c>
      <c r="G17" s="128">
        <f t="shared" si="1"/>
        <v>0.75122497093492435</v>
      </c>
      <c r="H17" s="75">
        <f t="shared" si="4"/>
        <v>0.11656813130551485</v>
      </c>
      <c r="I17" s="76">
        <f t="shared" si="5"/>
        <v>7.4961269688419152E-2</v>
      </c>
      <c r="J17" s="75">
        <f>IF(I17&gt;0, ('BPV Calcs'!$B$8/12)+(I17/(PI()*(('BPV Calcs'!$B$8/12)^2))), "Need to Use Goal Seek tool")</f>
        <v>0.59613241064180122</v>
      </c>
      <c r="K17" s="87">
        <f t="shared" si="6"/>
        <v>7.1535889277016143</v>
      </c>
      <c r="L17" s="17"/>
      <c r="M17" s="17"/>
      <c r="N17" s="113">
        <f t="shared" si="7"/>
        <v>0.1248117746228357</v>
      </c>
      <c r="O17" s="80">
        <f t="shared" si="2"/>
        <v>0.72863533976250439</v>
      </c>
      <c r="P17" s="81">
        <f t="shared" si="8"/>
        <v>9.0942269808671011E-2</v>
      </c>
      <c r="Q17" s="81">
        <f t="shared" si="3"/>
        <v>4.9335408191575301E-2</v>
      </c>
      <c r="R17" s="114">
        <f>IF(Q17&gt;0, ('BPV Calcs'!$B$8/12)+(Q17/(PI()*(('BPV Calcs'!$B$8/12)^2))), "SEE EQN in Notes")</f>
        <v>0.48492739590809608</v>
      </c>
      <c r="S17" s="50"/>
    </row>
    <row r="18" spans="1:19" x14ac:dyDescent="0.25">
      <c r="A18" s="93">
        <v>44.6</v>
      </c>
      <c r="B18" s="97">
        <v>539.61097824000001</v>
      </c>
      <c r="C18" s="95">
        <v>1.6872809284800001</v>
      </c>
      <c r="D18" s="96">
        <v>0.20359789401919998</v>
      </c>
      <c r="E18" s="50"/>
      <c r="F18" s="86">
        <f t="shared" si="0"/>
        <v>0.15237817442287846</v>
      </c>
      <c r="G18" s="128">
        <f t="shared" si="1"/>
        <v>0.75122497093492424</v>
      </c>
      <c r="H18" s="75">
        <f t="shared" si="4"/>
        <v>0.11447028965194368</v>
      </c>
      <c r="I18" s="76">
        <f t="shared" si="5"/>
        <v>7.2863428034847966E-2</v>
      </c>
      <c r="J18" s="75">
        <f>IF(I18&gt;0, ('BPV Calcs'!$B$8/12)+(I18/(PI()*(('BPV Calcs'!$B$8/12)^2))), "Need to Use Goal Seek tool")</f>
        <v>0.5870286967228332</v>
      </c>
      <c r="K18" s="87">
        <f t="shared" si="6"/>
        <v>7.0443443606739979</v>
      </c>
      <c r="L18" s="17"/>
      <c r="M18" s="17"/>
      <c r="N18" s="113">
        <f t="shared" si="7"/>
        <v>0.12184531722222625</v>
      </c>
      <c r="O18" s="80">
        <f t="shared" si="2"/>
        <v>0.72863533976250439</v>
      </c>
      <c r="P18" s="81">
        <f t="shared" si="8"/>
        <v>8.8780804112686948E-2</v>
      </c>
      <c r="Q18" s="81">
        <f t="shared" si="3"/>
        <v>4.7173942495591238E-2</v>
      </c>
      <c r="R18" s="114">
        <f>IF(Q18&gt;0, ('BPV Calcs'!$B$8/12)+(Q18/(PI()*(('BPV Calcs'!$B$8/12)^2))), "SEE EQN in Notes")</f>
        <v>0.47554758151247428</v>
      </c>
      <c r="S18" s="50"/>
    </row>
    <row r="19" spans="1:19" x14ac:dyDescent="0.25">
      <c r="A19" s="93">
        <v>45.5</v>
      </c>
      <c r="B19" s="97">
        <v>546.24646674000007</v>
      </c>
      <c r="C19" s="95">
        <v>1.6817723599999999</v>
      </c>
      <c r="D19" s="96">
        <v>0.20668630136319999</v>
      </c>
      <c r="E19" s="50"/>
      <c r="F19" s="86">
        <f t="shared" si="0"/>
        <v>0.14953184761109797</v>
      </c>
      <c r="G19" s="128">
        <f t="shared" si="1"/>
        <v>0.75122497093492424</v>
      </c>
      <c r="H19" s="75">
        <f t="shared" si="4"/>
        <v>0.11233205787549259</v>
      </c>
      <c r="I19" s="76">
        <f t="shared" si="5"/>
        <v>7.0725196258396877E-2</v>
      </c>
      <c r="J19" s="75">
        <f>IF(I19&gt;0, ('BPV Calcs'!$B$8/12)+(I19/(PI()*(('BPV Calcs'!$B$8/12)^2))), "Need to Use Goal Seek tool")</f>
        <v>0.57774970736149589</v>
      </c>
      <c r="K19" s="87">
        <f t="shared" si="6"/>
        <v>6.9329964883379507</v>
      </c>
      <c r="L19" s="17"/>
      <c r="M19" s="17"/>
      <c r="N19" s="113">
        <f t="shared" si="7"/>
        <v>0.11882104131137136</v>
      </c>
      <c r="O19" s="80">
        <f t="shared" si="2"/>
        <v>0.72863533976250439</v>
      </c>
      <c r="P19" s="81">
        <f t="shared" si="8"/>
        <v>8.6577209806845648E-2</v>
      </c>
      <c r="Q19" s="81">
        <f t="shared" si="3"/>
        <v>4.4970348189749938E-2</v>
      </c>
      <c r="R19" s="114">
        <f>IF(Q19&gt;0, ('BPV Calcs'!$B$8/12)+(Q19/(PI()*(('BPV Calcs'!$B$8/12)^2))), "SEE EQN in Notes")</f>
        <v>0.46598494740246116</v>
      </c>
      <c r="S19" s="50"/>
    </row>
    <row r="20" spans="1:19" x14ac:dyDescent="0.25">
      <c r="A20" s="93">
        <v>46.4</v>
      </c>
      <c r="B20" s="97">
        <v>552.93997044000002</v>
      </c>
      <c r="C20" s="95">
        <v>1.6762152835199999</v>
      </c>
      <c r="D20" s="96">
        <v>0.2098279704912</v>
      </c>
      <c r="E20" s="50"/>
      <c r="F20" s="86">
        <f t="shared" si="0"/>
        <v>0.14662924681830652</v>
      </c>
      <c r="G20" s="128">
        <f t="shared" si="1"/>
        <v>0.75122497093492435</v>
      </c>
      <c r="H20" s="75">
        <f t="shared" si="4"/>
        <v>0.11015155167929216</v>
      </c>
      <c r="I20" s="76">
        <f t="shared" si="5"/>
        <v>6.8544690062196462E-2</v>
      </c>
      <c r="J20" s="75">
        <f>IF(I20&gt;0, ('BPV Calcs'!$B$8/12)+(I20/(PI()*(('BPV Calcs'!$B$8/12)^2))), "Need to Use Goal Seek tool")</f>
        <v>0.56828726553470044</v>
      </c>
      <c r="K20" s="87">
        <f t="shared" si="6"/>
        <v>6.8194471864164052</v>
      </c>
      <c r="L20" s="17"/>
      <c r="M20" s="17"/>
      <c r="N20" s="113">
        <f t="shared" si="7"/>
        <v>0.11573626116593252</v>
      </c>
      <c r="O20" s="80">
        <f t="shared" si="2"/>
        <v>0.72863533976250439</v>
      </c>
      <c r="P20" s="81">
        <f t="shared" si="8"/>
        <v>8.4329529977481194E-2</v>
      </c>
      <c r="Q20" s="81">
        <f t="shared" si="3"/>
        <v>4.2722668360385484E-2</v>
      </c>
      <c r="R20" s="114">
        <f>IF(Q20&gt;0, ('BPV Calcs'!$B$8/12)+(Q20/(PI()*(('BPV Calcs'!$B$8/12)^2))), "SEE EQN in Notes")</f>
        <v>0.45623100142987749</v>
      </c>
      <c r="S20" s="50"/>
    </row>
    <row r="21" spans="1:19" x14ac:dyDescent="0.25">
      <c r="A21" s="93">
        <v>47.3</v>
      </c>
      <c r="B21" s="97">
        <v>559.69439009999996</v>
      </c>
      <c r="C21" s="95">
        <v>1.6706096990399999</v>
      </c>
      <c r="D21" s="96">
        <v>0.21302437604639998</v>
      </c>
      <c r="E21" s="50"/>
      <c r="F21" s="86">
        <f t="shared" si="0"/>
        <v>0.14366890189539364</v>
      </c>
      <c r="G21" s="128">
        <f t="shared" si="1"/>
        <v>0.75122497093492424</v>
      </c>
      <c r="H21" s="75">
        <f t="shared" si="4"/>
        <v>0.10792766665061956</v>
      </c>
      <c r="I21" s="76">
        <f t="shared" si="5"/>
        <v>6.6320805033523861E-2</v>
      </c>
      <c r="J21" s="75">
        <f>IF(I21&gt;0, ('BPV Calcs'!$B$8/12)+(I21/(PI()*(('BPV Calcs'!$B$8/12)^2))), "Need to Use Goal Seek tool")</f>
        <v>0.55863657857496385</v>
      </c>
      <c r="K21" s="87">
        <f t="shared" si="6"/>
        <v>6.7036389428995662</v>
      </c>
      <c r="L21" s="17"/>
      <c r="M21" s="17"/>
      <c r="N21" s="113">
        <f t="shared" si="7"/>
        <v>0.11258936129657487</v>
      </c>
      <c r="O21" s="80">
        <f t="shared" si="2"/>
        <v>0.72863533976250439</v>
      </c>
      <c r="P21" s="81">
        <f t="shared" si="8"/>
        <v>8.2036587521973195E-2</v>
      </c>
      <c r="Q21" s="81">
        <f t="shared" si="3"/>
        <v>4.0429725904877485E-2</v>
      </c>
      <c r="R21" s="114">
        <f>IF(Q21&gt;0, ('BPV Calcs'!$B$8/12)+(Q21/(PI()*(('BPV Calcs'!$B$8/12)^2))), "SEE EQN in Notes")</f>
        <v>0.44628063548492347</v>
      </c>
      <c r="S21" s="50"/>
    </row>
    <row r="22" spans="1:19" x14ac:dyDescent="0.25">
      <c r="A22" s="93">
        <v>48.2</v>
      </c>
      <c r="B22" s="97">
        <v>566.51117609999994</v>
      </c>
      <c r="C22" s="95">
        <v>1.66495172592</v>
      </c>
      <c r="D22" s="96">
        <v>0.21627710909119999</v>
      </c>
      <c r="E22" s="50"/>
      <c r="F22" s="86">
        <f t="shared" si="0"/>
        <v>0.14064697985759764</v>
      </c>
      <c r="G22" s="128">
        <f t="shared" si="1"/>
        <v>0.75122497093492424</v>
      </c>
      <c r="H22" s="75">
        <f t="shared" si="4"/>
        <v>0.10565752335560866</v>
      </c>
      <c r="I22" s="76">
        <f t="shared" si="5"/>
        <v>6.4050661738512954E-2</v>
      </c>
      <c r="J22" s="75">
        <f>IF(I22&gt;0, ('BPV Calcs'!$B$8/12)+(I22/(PI()*(('BPV Calcs'!$B$8/12)^2))), "Need to Use Goal Seek tool")</f>
        <v>0.54878515100050351</v>
      </c>
      <c r="K22" s="87">
        <f t="shared" si="6"/>
        <v>6.5854218120060422</v>
      </c>
      <c r="L22" s="17"/>
      <c r="M22" s="17"/>
      <c r="N22" s="113">
        <f t="shared" si="7"/>
        <v>0.10937627096550176</v>
      </c>
      <c r="O22" s="80">
        <f t="shared" si="2"/>
        <v>0.72863533976250439</v>
      </c>
      <c r="P22" s="81">
        <f t="shared" si="8"/>
        <v>7.9695416356904122E-2</v>
      </c>
      <c r="Q22" s="81">
        <f t="shared" si="3"/>
        <v>3.8088554739808413E-2</v>
      </c>
      <c r="R22" s="114">
        <f>IF(Q22&gt;0, ('BPV Calcs'!$B$8/12)+(Q22/(PI()*(('BPV Calcs'!$B$8/12)^2))), "SEE EQN in Notes")</f>
        <v>0.43612097806471545</v>
      </c>
      <c r="S22" s="50"/>
    </row>
    <row r="23" spans="1:19" x14ac:dyDescent="0.25">
      <c r="A23" s="93">
        <v>49.1</v>
      </c>
      <c r="B23" s="97">
        <v>573.38742767999997</v>
      </c>
      <c r="C23" s="95">
        <v>1.6592413641600001</v>
      </c>
      <c r="D23" s="96">
        <v>0.21958774128479999</v>
      </c>
      <c r="E23" s="50"/>
      <c r="F23" s="86">
        <f t="shared" si="0"/>
        <v>0.13756180288548553</v>
      </c>
      <c r="G23" s="128">
        <f t="shared" si="1"/>
        <v>0.75122497093492413</v>
      </c>
      <c r="H23" s="75">
        <f t="shared" si="4"/>
        <v>0.10333986137440462</v>
      </c>
      <c r="I23" s="76">
        <f t="shared" si="5"/>
        <v>6.1732999757308914E-2</v>
      </c>
      <c r="J23" s="75">
        <f>IF(I23&gt;0, ('BPV Calcs'!$B$8/12)+(I23/(PI()*(('BPV Calcs'!$B$8/12)^2))), "Need to Use Goal Seek tool")</f>
        <v>0.53872751314121492</v>
      </c>
      <c r="K23" s="87">
        <f t="shared" si="6"/>
        <v>6.4647301576945786</v>
      </c>
      <c r="L23" s="17"/>
      <c r="M23" s="17"/>
      <c r="N23" s="113">
        <f t="shared" si="7"/>
        <v>0.10609514903040819</v>
      </c>
      <c r="O23" s="80">
        <f t="shared" si="2"/>
        <v>0.72863533976250439</v>
      </c>
      <c r="P23" s="81">
        <f t="shared" si="8"/>
        <v>7.730467496092501E-2</v>
      </c>
      <c r="Q23" s="81">
        <f t="shared" si="3"/>
        <v>3.56978133438293E-2</v>
      </c>
      <c r="R23" s="114">
        <f>IF(Q23&gt;0, ('BPV Calcs'!$B$8/12)+(Q23/(PI()*(('BPV Calcs'!$B$8/12)^2))), "SEE EQN in Notes")</f>
        <v>0.42574620755418724</v>
      </c>
      <c r="S23" s="50"/>
    </row>
    <row r="24" spans="1:19" x14ac:dyDescent="0.25">
      <c r="A24" s="93">
        <v>50</v>
      </c>
      <c r="B24" s="97">
        <v>580.32604560000004</v>
      </c>
      <c r="C24" s="95">
        <v>1.6534766734399999</v>
      </c>
      <c r="D24" s="96">
        <v>0.22295801891519998</v>
      </c>
      <c r="E24" s="50"/>
      <c r="F24" s="86">
        <f t="shared" si="0"/>
        <v>0.13441045075864813</v>
      </c>
      <c r="G24" s="128">
        <f t="shared" si="1"/>
        <v>0.75122497093492424</v>
      </c>
      <c r="H24" s="75">
        <f t="shared" si="4"/>
        <v>0.10097248696451551</v>
      </c>
      <c r="I24" s="76">
        <f t="shared" si="5"/>
        <v>5.93656253474198E-2</v>
      </c>
      <c r="J24" s="75">
        <f>IF(I24&gt;0, ('BPV Calcs'!$B$8/12)+(I24/(PI()*(('BPV Calcs'!$B$8/12)^2))), "Need to Use Goal Seek tool")</f>
        <v>0.52845414511554523</v>
      </c>
      <c r="K24" s="87">
        <f t="shared" si="6"/>
        <v>6.3414497413865423</v>
      </c>
      <c r="L24" s="17"/>
      <c r="M24" s="17"/>
      <c r="N24" s="113">
        <f t="shared" si="7"/>
        <v>0.10274285797407841</v>
      </c>
      <c r="O24" s="80">
        <f t="shared" si="2"/>
        <v>0.72863533976250439</v>
      </c>
      <c r="P24" s="81">
        <f t="shared" si="8"/>
        <v>7.4862077228113361E-2</v>
      </c>
      <c r="Q24" s="81">
        <f t="shared" si="3"/>
        <v>3.3255215611017651E-2</v>
      </c>
      <c r="R24" s="114">
        <f>IF(Q24&gt;0, ('BPV Calcs'!$B$8/12)+(Q24/(PI()*(('BPV Calcs'!$B$8/12)^2))), "SEE EQN in Notes")</f>
        <v>0.41514640325495267</v>
      </c>
      <c r="S24" s="50"/>
    </row>
    <row r="25" spans="1:19" x14ac:dyDescent="0.25">
      <c r="A25" s="93">
        <v>50.9</v>
      </c>
      <c r="B25" s="97">
        <v>587.32702986000004</v>
      </c>
      <c r="C25" s="95">
        <v>1.6476576537600001</v>
      </c>
      <c r="D25" s="96">
        <v>0.22638970767359998</v>
      </c>
      <c r="E25" s="50"/>
      <c r="F25" s="86">
        <f t="shared" si="0"/>
        <v>0.13119105233236464</v>
      </c>
      <c r="G25" s="128">
        <f t="shared" si="1"/>
        <v>0.75122497093492424</v>
      </c>
      <c r="H25" s="75">
        <f t="shared" si="4"/>
        <v>9.8553994475302747E-2</v>
      </c>
      <c r="I25" s="76">
        <f t="shared" si="5"/>
        <v>5.6947132858207038E-2</v>
      </c>
      <c r="J25" s="75">
        <f>IF(I25&gt;0, ('BPV Calcs'!$B$8/12)+(I25/(PI()*(('BPV Calcs'!$B$8/12)^2))), "Need to Use Goal Seek tool")</f>
        <v>0.51795894701540002</v>
      </c>
      <c r="K25" s="87">
        <f t="shared" si="6"/>
        <v>6.2155073641848002</v>
      </c>
      <c r="L25" s="17"/>
      <c r="M25" s="17"/>
      <c r="N25" s="113">
        <f t="shared" si="7"/>
        <v>9.9317342419351473E-2</v>
      </c>
      <c r="O25" s="80">
        <f t="shared" si="2"/>
        <v>0.72863533976250439</v>
      </c>
      <c r="P25" s="81">
        <f t="shared" si="8"/>
        <v>7.2366125538033149E-2</v>
      </c>
      <c r="Q25" s="81">
        <f t="shared" si="3"/>
        <v>3.0759263920937439E-2</v>
      </c>
      <c r="R25" s="114">
        <f>IF(Q25&gt;0, ('BPV Calcs'!$B$8/12)+(Q25/(PI()*(('BPV Calcs'!$B$8/12)^2))), "SEE EQN in Notes")</f>
        <v>0.40431506615027929</v>
      </c>
      <c r="S25" s="50"/>
    </row>
    <row r="26" spans="1:19" x14ac:dyDescent="0.25">
      <c r="A26" s="93">
        <v>51.8</v>
      </c>
      <c r="B26" s="97">
        <v>594.39038045999996</v>
      </c>
      <c r="C26" s="95">
        <v>1.6417804244800001</v>
      </c>
      <c r="D26" s="96">
        <v>0.22988470907359998</v>
      </c>
      <c r="E26" s="50"/>
      <c r="F26" s="86">
        <f t="shared" si="0"/>
        <v>0.12789925363670013</v>
      </c>
      <c r="G26" s="128">
        <f t="shared" si="1"/>
        <v>0.75122497093492413</v>
      </c>
      <c r="H26" s="75">
        <f t="shared" si="4"/>
        <v>9.6081113095828549E-2</v>
      </c>
      <c r="I26" s="76">
        <f t="shared" si="5"/>
        <v>5.4474251478732839E-2</v>
      </c>
      <c r="J26" s="75">
        <f>IF(I26&gt;0, ('BPV Calcs'!$B$8/12)+(I26/(PI()*(('BPV Calcs'!$B$8/12)^2))), "Need to Use Goal Seek tool")</f>
        <v>0.50722772495392887</v>
      </c>
      <c r="K26" s="87">
        <f t="shared" si="6"/>
        <v>6.0867326994471469</v>
      </c>
      <c r="L26" s="17"/>
      <c r="M26" s="17"/>
      <c r="N26" s="113">
        <f t="shared" si="7"/>
        <v>9.5813964526532028E-2</v>
      </c>
      <c r="O26" s="80">
        <f t="shared" si="2"/>
        <v>0.72863533976250439</v>
      </c>
      <c r="P26" s="81">
        <f t="shared" si="8"/>
        <v>6.9813440596782211E-2</v>
      </c>
      <c r="Q26" s="81">
        <f t="shared" si="3"/>
        <v>2.8206578979686502E-2</v>
      </c>
      <c r="R26" s="114">
        <f>IF(Q26&gt;0, ('BPV Calcs'!$B$8/12)+(Q26/(PI()*(('BPV Calcs'!$B$8/12)^2))), "SEE EQN in Notes")</f>
        <v>0.39323753158476704</v>
      </c>
      <c r="S26" s="50"/>
    </row>
    <row r="27" spans="1:19" x14ac:dyDescent="0.25">
      <c r="A27" s="93">
        <v>52.7</v>
      </c>
      <c r="B27" s="97">
        <v>601.51754778000009</v>
      </c>
      <c r="C27" s="95">
        <v>1.6358430452799999</v>
      </c>
      <c r="D27" s="96">
        <v>0.23344498283839998</v>
      </c>
      <c r="E27" s="50"/>
      <c r="F27" s="86">
        <f t="shared" si="0"/>
        <v>0.12453171014032675</v>
      </c>
      <c r="G27" s="128">
        <f t="shared" si="1"/>
        <v>0.75122497093492413</v>
      </c>
      <c r="H27" s="75">
        <f t="shared" si="4"/>
        <v>9.3551330330643362E-2</v>
      </c>
      <c r="I27" s="76">
        <f t="shared" si="5"/>
        <v>5.1944468713547652E-2</v>
      </c>
      <c r="J27" s="75">
        <f>IF(I27&gt;0, ('BPV Calcs'!$B$8/12)+(I27/(PI()*(('BPV Calcs'!$B$8/12)^2))), "Need to Use Goal Seek tool")</f>
        <v>0.49624957580135731</v>
      </c>
      <c r="K27" s="87">
        <f t="shared" si="6"/>
        <v>5.9549949096162873</v>
      </c>
      <c r="L27" s="17"/>
      <c r="M27" s="17"/>
      <c r="N27" s="113">
        <f t="shared" si="7"/>
        <v>9.2229125421012484E-2</v>
      </c>
      <c r="O27" s="80">
        <f t="shared" si="2"/>
        <v>0.72863533976250439</v>
      </c>
      <c r="P27" s="81">
        <f t="shared" si="8"/>
        <v>6.7201400137138059E-2</v>
      </c>
      <c r="Q27" s="81">
        <f t="shared" si="3"/>
        <v>2.5594538520042349E-2</v>
      </c>
      <c r="R27" s="114">
        <f>IF(Q27&gt;0, ('BPV Calcs'!$B$8/12)+(Q27/(PI()*(('BPV Calcs'!$B$8/12)^2))), "SEE EQN in Notes")</f>
        <v>0.38190242006722691</v>
      </c>
      <c r="S27" s="50"/>
    </row>
    <row r="28" spans="1:19" x14ac:dyDescent="0.25">
      <c r="A28" s="93">
        <v>53.6</v>
      </c>
      <c r="B28" s="97">
        <v>608.70708144000002</v>
      </c>
      <c r="C28" s="95">
        <v>1.6298455161600001</v>
      </c>
      <c r="D28" s="96">
        <v>0.23707262451360001</v>
      </c>
      <c r="E28" s="50"/>
      <c r="F28" s="86">
        <f t="shared" si="0"/>
        <v>0.12108614470086151</v>
      </c>
      <c r="G28" s="128">
        <f t="shared" si="1"/>
        <v>0.75122497093492424</v>
      </c>
      <c r="H28" s="75">
        <f t="shared" si="4"/>
        <v>9.0962935533526718E-2</v>
      </c>
      <c r="I28" s="76">
        <f t="shared" si="5"/>
        <v>4.9356073916431008E-2</v>
      </c>
      <c r="J28" s="75">
        <f>IF(I28&gt;0, ('BPV Calcs'!$B$8/12)+(I28/(PI()*(('BPV Calcs'!$B$8/12)^2))), "Need to Use Goal Seek tool")</f>
        <v>0.48501707610235389</v>
      </c>
      <c r="K28" s="87">
        <f t="shared" si="6"/>
        <v>5.8202049132282472</v>
      </c>
      <c r="L28" s="17"/>
      <c r="M28" s="17"/>
      <c r="N28" s="113">
        <f t="shared" si="7"/>
        <v>8.8560323374262145E-2</v>
      </c>
      <c r="O28" s="80">
        <f t="shared" si="2"/>
        <v>0.72863533976250439</v>
      </c>
      <c r="P28" s="81">
        <f t="shared" si="8"/>
        <v>6.4528181311282753E-2</v>
      </c>
      <c r="Q28" s="81">
        <f t="shared" si="3"/>
        <v>2.2921319694187044E-2</v>
      </c>
      <c r="R28" s="114">
        <f>IF(Q28&gt;0, ('BPV Calcs'!$B$8/12)+(Q28/(PI()*(('BPV Calcs'!$B$8/12)^2))), "SEE EQN in Notes")</f>
        <v>0.37030182123653899</v>
      </c>
      <c r="S28" s="50"/>
    </row>
    <row r="29" spans="1:19" x14ac:dyDescent="0.25">
      <c r="A29" s="93">
        <v>54.5</v>
      </c>
      <c r="B29" s="97">
        <v>615.96188219999999</v>
      </c>
      <c r="C29" s="95">
        <v>1.6237820161600001</v>
      </c>
      <c r="D29" s="96">
        <v>0.2407698072576</v>
      </c>
      <c r="E29" s="50"/>
      <c r="F29" s="86">
        <f t="shared" si="0"/>
        <v>0.11755644588442445</v>
      </c>
      <c r="G29" s="128">
        <f t="shared" si="1"/>
        <v>0.75122497093492424</v>
      </c>
      <c r="H29" s="75">
        <f t="shared" si="4"/>
        <v>8.8311337642739754E-2</v>
      </c>
      <c r="I29" s="76">
        <f t="shared" si="5"/>
        <v>4.6704476025644044E-2</v>
      </c>
      <c r="J29" s="75">
        <f>IF(I29&gt;0, ('BPV Calcs'!$B$8/12)+(I29/(PI()*(('BPV Calcs'!$B$8/12)^2))), "Need to Use Goal Seek tool")</f>
        <v>0.47351030265986327</v>
      </c>
      <c r="K29" s="87">
        <f t="shared" si="6"/>
        <v>5.6821236319183592</v>
      </c>
      <c r="L29" s="17"/>
      <c r="M29" s="17"/>
      <c r="N29" s="113">
        <f t="shared" si="7"/>
        <v>8.4801071831599392E-2</v>
      </c>
      <c r="O29" s="80">
        <f t="shared" si="2"/>
        <v>0.72863533976250439</v>
      </c>
      <c r="P29" s="81">
        <f t="shared" si="8"/>
        <v>6.1789057786241962E-2</v>
      </c>
      <c r="Q29" s="81">
        <f t="shared" si="3"/>
        <v>2.0182196169146252E-2</v>
      </c>
      <c r="R29" s="114">
        <f>IF(Q29&gt;0, ('BPV Calcs'!$B$8/12)+(Q29/(PI()*(('BPV Calcs'!$B$8/12)^2))), "SEE EQN in Notes")</f>
        <v>0.35841522487773503</v>
      </c>
      <c r="S29" s="50"/>
    </row>
    <row r="30" spans="1:19" x14ac:dyDescent="0.25">
      <c r="A30" s="93">
        <v>55.4</v>
      </c>
      <c r="B30" s="97">
        <v>623.28049967999993</v>
      </c>
      <c r="C30" s="95">
        <v>1.6176544856000001</v>
      </c>
      <c r="D30" s="96">
        <v>0.24453885945439999</v>
      </c>
      <c r="E30" s="50"/>
      <c r="F30" s="86">
        <f t="shared" si="0"/>
        <v>0.11394121977368245</v>
      </c>
      <c r="G30" s="128">
        <f t="shared" si="1"/>
        <v>0.75122497093492424</v>
      </c>
      <c r="H30" s="75">
        <f t="shared" si="4"/>
        <v>8.5595489512774417E-2</v>
      </c>
      <c r="I30" s="76">
        <f t="shared" si="5"/>
        <v>4.3988627895678707E-2</v>
      </c>
      <c r="J30" s="75">
        <f>IF(I30&gt;0, ('BPV Calcs'!$B$8/12)+(I30/(PI()*(('BPV Calcs'!$B$8/12)^2))), "Need to Use Goal Seek tool")</f>
        <v>0.46172471132103166</v>
      </c>
      <c r="K30" s="87">
        <f t="shared" si="6"/>
        <v>5.5406965358523799</v>
      </c>
      <c r="L30" s="17"/>
      <c r="M30" s="17"/>
      <c r="N30" s="113">
        <f t="shared" si="7"/>
        <v>8.0949764895709625E-2</v>
      </c>
      <c r="O30" s="80">
        <f t="shared" si="2"/>
        <v>0.72863533976250439</v>
      </c>
      <c r="P30" s="81">
        <f t="shared" si="8"/>
        <v>5.8982859448480231E-2</v>
      </c>
      <c r="Q30" s="81">
        <f t="shared" si="3"/>
        <v>1.7375997831384521E-2</v>
      </c>
      <c r="R30" s="114">
        <f>IF(Q30&gt;0, ('BPV Calcs'!$B$8/12)+(Q30/(PI()*(('BPV Calcs'!$B$8/12)^2))), "SEE EQN in Notes")</f>
        <v>0.34623755321058242</v>
      </c>
      <c r="S30" s="50"/>
    </row>
    <row r="31" spans="1:19" x14ac:dyDescent="0.25">
      <c r="A31" s="93">
        <v>56.3</v>
      </c>
      <c r="B31" s="97">
        <v>630.66438426000002</v>
      </c>
      <c r="C31" s="95">
        <v>1.6114590438399998</v>
      </c>
      <c r="D31" s="96">
        <v>0.24838222590720002</v>
      </c>
      <c r="E31" s="50"/>
      <c r="F31" s="86">
        <f t="shared" si="0"/>
        <v>0.11023518674553594</v>
      </c>
      <c r="G31" s="128">
        <f t="shared" si="1"/>
        <v>0.75122497093492413</v>
      </c>
      <c r="H31" s="75">
        <f t="shared" si="4"/>
        <v>8.2811424958921173E-2</v>
      </c>
      <c r="I31" s="76">
        <f t="shared" si="5"/>
        <v>4.1204563341825463E-2</v>
      </c>
      <c r="J31" s="75">
        <f>IF(I31&gt;0, ('BPV Calcs'!$B$8/12)+(I31/(PI()*(('BPV Calcs'!$B$8/12)^2))), "Need to Use Goal Seek tool")</f>
        <v>0.44964309058141411</v>
      </c>
      <c r="K31" s="87">
        <f t="shared" si="6"/>
        <v>5.3957170869769691</v>
      </c>
      <c r="L31" s="17"/>
      <c r="M31" s="17"/>
      <c r="N31" s="113">
        <f t="shared" si="7"/>
        <v>7.7000755915053343E-2</v>
      </c>
      <c r="O31" s="80">
        <f t="shared" si="2"/>
        <v>0.7286353397625045</v>
      </c>
      <c r="P31" s="81">
        <f t="shared" si="8"/>
        <v>5.6105471948134568E-2</v>
      </c>
      <c r="Q31" s="81">
        <f t="shared" si="3"/>
        <v>1.4498610331038858E-2</v>
      </c>
      <c r="R31" s="114">
        <f>IF(Q31&gt;0, ('BPV Calcs'!$B$8/12)+(Q31/(PI()*(('BPV Calcs'!$B$8/12)^2))), "SEE EQN in Notes")</f>
        <v>0.33375095175876668</v>
      </c>
      <c r="S31" s="50"/>
    </row>
    <row r="32" spans="1:19" x14ac:dyDescent="0.25">
      <c r="A32" s="93">
        <v>57.2</v>
      </c>
      <c r="B32" s="97">
        <v>638.11353594000002</v>
      </c>
      <c r="C32" s="95">
        <v>1.60519375056</v>
      </c>
      <c r="D32" s="96">
        <v>0.25230250664479997</v>
      </c>
      <c r="E32" s="50"/>
      <c r="F32" s="86">
        <f t="shared" si="0"/>
        <v>0.10643407956180023</v>
      </c>
      <c r="G32" s="128">
        <f t="shared" si="1"/>
        <v>0.75122497093492424</v>
      </c>
      <c r="H32" s="75">
        <f t="shared" si="4"/>
        <v>7.9955938325298792E-2</v>
      </c>
      <c r="I32" s="76">
        <f t="shared" si="5"/>
        <v>3.8349076708203082E-2</v>
      </c>
      <c r="J32" s="75">
        <f>IF(I32&gt;0, ('BPV Calcs'!$B$8/12)+(I32/(PI()*(('BPV Calcs'!$B$8/12)^2))), "Need to Use Goal Seek tool")</f>
        <v>0.4372515292985677</v>
      </c>
      <c r="K32" s="87">
        <f t="shared" si="6"/>
        <v>5.2470183515828124</v>
      </c>
      <c r="L32" s="17"/>
      <c r="M32" s="17"/>
      <c r="N32" s="113">
        <f t="shared" si="7"/>
        <v>7.2949435155999456E-2</v>
      </c>
      <c r="O32" s="80">
        <f t="shared" si="2"/>
        <v>0.72863533976250439</v>
      </c>
      <c r="P32" s="81">
        <f t="shared" si="8"/>
        <v>5.3153536470374449E-2</v>
      </c>
      <c r="Q32" s="81">
        <f t="shared" si="3"/>
        <v>1.1546674853278739E-2</v>
      </c>
      <c r="R32" s="114">
        <f>IF(Q32&gt;0, ('BPV Calcs'!$B$8/12)+(Q32/(PI()*(('BPV Calcs'!$B$8/12)^2))), "SEE EQN in Notes")</f>
        <v>0.32094084473708895</v>
      </c>
      <c r="S32" s="50"/>
    </row>
    <row r="33" spans="1:20" x14ac:dyDescent="0.25">
      <c r="A33" s="93">
        <v>58.1</v>
      </c>
      <c r="B33" s="97">
        <v>645.62795472000005</v>
      </c>
      <c r="C33" s="95">
        <v>1.5988547251199998</v>
      </c>
      <c r="D33" s="96">
        <v>0.25630243751839998</v>
      </c>
      <c r="E33" s="50"/>
      <c r="F33" s="86">
        <f t="shared" si="0"/>
        <v>0.10253210256655709</v>
      </c>
      <c r="G33" s="128">
        <f t="shared" si="1"/>
        <v>0.75122497093492424</v>
      </c>
      <c r="H33" s="75">
        <f t="shared" si="4"/>
        <v>7.7024675770458517E-2</v>
      </c>
      <c r="I33" s="76">
        <f t="shared" si="5"/>
        <v>3.5417814153362807E-2</v>
      </c>
      <c r="J33" s="75">
        <f>IF(I33&gt;0, ('BPV Calcs'!$B$8/12)+(I33/(PI()*(('BPV Calcs'!$B$8/12)^2))), "Need to Use Goal Seek tool")</f>
        <v>0.42453113370759338</v>
      </c>
      <c r="K33" s="87">
        <f t="shared" si="6"/>
        <v>5.0943736044911203</v>
      </c>
      <c r="L33" s="17"/>
      <c r="M33" s="17"/>
      <c r="N33" s="113">
        <f t="shared" si="7"/>
        <v>6.8789593883226779E-2</v>
      </c>
      <c r="O33" s="80">
        <f t="shared" si="2"/>
        <v>0.72863533976250439</v>
      </c>
      <c r="P33" s="81">
        <f t="shared" si="8"/>
        <v>5.0122529111229636E-2</v>
      </c>
      <c r="Q33" s="81">
        <f t="shared" si="3"/>
        <v>8.5156674941339258E-3</v>
      </c>
      <c r="R33" s="114">
        <f>IF(Q33&gt;0, ('BPV Calcs'!$B$8/12)+(Q33/(PI()*(('BPV Calcs'!$B$8/12)^2))), "SEE EQN in Notes")</f>
        <v>0.30778760038379444</v>
      </c>
      <c r="S33" s="50"/>
    </row>
    <row r="34" spans="1:20" x14ac:dyDescent="0.25">
      <c r="A34" s="93">
        <v>59</v>
      </c>
      <c r="B34" s="97">
        <v>653.21054135999998</v>
      </c>
      <c r="C34" s="95">
        <v>1.5924400272000001</v>
      </c>
      <c r="D34" s="96">
        <v>0.26038490960479999</v>
      </c>
      <c r="E34" s="50"/>
      <c r="F34" s="86">
        <f t="shared" si="0"/>
        <v>9.8524459836365458E-2</v>
      </c>
      <c r="G34" s="128">
        <f t="shared" si="1"/>
        <v>0.75122497093492435</v>
      </c>
      <c r="H34" s="75">
        <f t="shared" si="4"/>
        <v>7.4014034476952761E-2</v>
      </c>
      <c r="I34" s="76">
        <f t="shared" si="5"/>
        <v>3.2407172859857052E-2</v>
      </c>
      <c r="J34" s="75">
        <f>IF(I34&gt;0, ('BPV Calcs'!$B$8/12)+(I34/(PI()*(('BPV Calcs'!$B$8/12)^2))), "Need to Use Goal Seek tool")</f>
        <v>0.41146626915880763</v>
      </c>
      <c r="K34" s="87">
        <f t="shared" si="6"/>
        <v>4.9375952299056918</v>
      </c>
      <c r="L34" s="17"/>
      <c r="M34" s="17"/>
      <c r="N34" s="113">
        <f t="shared" si="7"/>
        <v>6.4516045601971481E-2</v>
      </c>
      <c r="O34" s="80">
        <f t="shared" si="2"/>
        <v>0.72863533976250439</v>
      </c>
      <c r="P34" s="81">
        <f t="shared" si="8"/>
        <v>4.7008670807325716E-2</v>
      </c>
      <c r="Q34" s="81">
        <f t="shared" si="3"/>
        <v>5.4018091902300058E-3</v>
      </c>
      <c r="R34" s="114">
        <f>IF(Q34&gt;0, ('BPV Calcs'!$B$8/12)+(Q34/(PI()*(('BPV Calcs'!$B$8/12)^2))), "SEE EQN in Notes")</f>
        <v>0.29427481921907328</v>
      </c>
      <c r="S34" s="50"/>
    </row>
    <row r="35" spans="1:20" x14ac:dyDescent="0.25">
      <c r="A35" s="93">
        <v>59.9</v>
      </c>
      <c r="B35" s="97">
        <v>660.85839510000005</v>
      </c>
      <c r="C35" s="95">
        <v>1.58594577616</v>
      </c>
      <c r="D35" s="96">
        <v>0.26455302741599995</v>
      </c>
      <c r="E35" s="50"/>
      <c r="F35" s="86">
        <f t="shared" si="0"/>
        <v>9.4404755900095283E-2</v>
      </c>
      <c r="G35" s="128">
        <f t="shared" si="1"/>
        <v>0.75122497093492435</v>
      </c>
      <c r="H35" s="75">
        <f t="shared" si="4"/>
        <v>7.0919210007167707E-2</v>
      </c>
      <c r="I35" s="76">
        <f t="shared" si="5"/>
        <v>2.9312348390071997E-2</v>
      </c>
      <c r="J35" s="75">
        <f>IF(I35&gt;0, ('BPV Calcs'!$B$8/12)+(I35/(PI()*(('BPV Calcs'!$B$8/12)^2))), "Need to Use Goal Seek tool")</f>
        <v>0.39803608649731681</v>
      </c>
      <c r="K35" s="87">
        <f t="shared" si="6"/>
        <v>4.7764330379678022</v>
      </c>
      <c r="L35" s="17"/>
      <c r="M35" s="17"/>
      <c r="N35" s="113">
        <f t="shared" si="7"/>
        <v>6.0121926464803473E-2</v>
      </c>
      <c r="O35" s="80">
        <f t="shared" si="2"/>
        <v>0.7286353397625045</v>
      </c>
      <c r="P35" s="81">
        <f t="shared" si="8"/>
        <v>4.3806960316858386E-2</v>
      </c>
      <c r="Q35" s="81">
        <f t="shared" si="3"/>
        <v>2.2000986997626759E-3</v>
      </c>
      <c r="R35" s="114">
        <f>IF(Q35&gt;0, ('BPV Calcs'!$B$8/12)+(Q35/(PI()*(('BPV Calcs'!$B$8/12)^2))), "SEE EQN in Notes")</f>
        <v>0.28038079804404548</v>
      </c>
      <c r="S35" s="50"/>
    </row>
    <row r="36" spans="1:20" x14ac:dyDescent="0.25">
      <c r="A36" s="93">
        <v>60.8</v>
      </c>
      <c r="B36" s="97">
        <v>668.57586708000008</v>
      </c>
      <c r="C36" s="95">
        <v>1.5793700316800001</v>
      </c>
      <c r="D36" s="96">
        <v>0.2688100700928</v>
      </c>
      <c r="E36" s="50"/>
      <c r="F36" s="86">
        <f t="shared" ref="F36:F53" si="9">($C$53-C36)/(D36-C36)</f>
        <v>9.0167576361954008E-2</v>
      </c>
      <c r="G36" s="128">
        <f t="shared" ref="G36:G53" si="10">$U$7/((C36*(1-F36))+(D36*F36))</f>
        <v>0.75122497093492424</v>
      </c>
      <c r="H36" s="75">
        <f t="shared" si="4"/>
        <v>6.7736134931781461E-2</v>
      </c>
      <c r="I36" s="76">
        <f t="shared" si="5"/>
        <v>2.6129273314685751E-2</v>
      </c>
      <c r="J36" s="75">
        <f>IF(I36&gt;0, ('BPV Calcs'!$B$8/12)+(I36/(PI()*(('BPV Calcs'!$B$8/12)^2))), "Need to Use Goal Seek tool")</f>
        <v>0.38422293486140346</v>
      </c>
      <c r="K36" s="87">
        <f t="shared" si="6"/>
        <v>4.6106752183368416</v>
      </c>
      <c r="L36" s="17"/>
      <c r="M36" s="17"/>
      <c r="N36" s="113">
        <f t="shared" si="7"/>
        <v>5.5601372945089003E-2</v>
      </c>
      <c r="O36" s="80">
        <f t="shared" si="2"/>
        <v>0.7286353397625045</v>
      </c>
      <c r="P36" s="81">
        <f t="shared" si="8"/>
        <v>4.0513125267106653E-2</v>
      </c>
      <c r="Q36" s="81">
        <f t="shared" si="3"/>
        <v>-1.0937363499890565E-3</v>
      </c>
      <c r="R36" s="114" t="str">
        <f>IF(Q36&gt;0, ('BPV Calcs'!$B$8/12)+(Q36/(PI()*(('BPV Calcs'!$B$8/12)^2))), "SEE EQN in Notes")</f>
        <v>SEE EQN in Notes</v>
      </c>
      <c r="S36" s="50"/>
    </row>
    <row r="37" spans="1:20" x14ac:dyDescent="0.25">
      <c r="A37" s="93">
        <v>61.7</v>
      </c>
      <c r="B37" s="97">
        <v>676.36005653999996</v>
      </c>
      <c r="C37" s="95">
        <v>1.5727089131200001</v>
      </c>
      <c r="D37" s="96">
        <v>0.27315953021120004</v>
      </c>
      <c r="E37" s="50"/>
      <c r="F37" s="86">
        <f t="shared" si="9"/>
        <v>8.5805817247007074E-2</v>
      </c>
      <c r="G37" s="128">
        <f t="shared" si="10"/>
        <v>0.75122497093492424</v>
      </c>
      <c r="H37" s="75">
        <f t="shared" si="4"/>
        <v>6.4459472567430315E-2</v>
      </c>
      <c r="I37" s="76">
        <f t="shared" si="5"/>
        <v>2.2852610950334605E-2</v>
      </c>
      <c r="J37" s="75">
        <f>IF(I37&gt;0, ('BPV Calcs'!$B$8/12)+(I37/(PI()*(('BPV Calcs'!$B$8/12)^2))), "Need to Use Goal Seek tool")</f>
        <v>0.37000365538274377</v>
      </c>
      <c r="K37" s="87">
        <f t="shared" si="6"/>
        <v>4.4400438645929254</v>
      </c>
      <c r="L37" s="17"/>
      <c r="M37" s="17"/>
      <c r="N37" s="113">
        <f t="shared" si="7"/>
        <v>5.0946747774153422E-2</v>
      </c>
      <c r="O37" s="80">
        <f t="shared" si="2"/>
        <v>0.72863533976250439</v>
      </c>
      <c r="P37" s="81">
        <f t="shared" si="8"/>
        <v>3.7121600874214893E-2</v>
      </c>
      <c r="Q37" s="81">
        <f t="shared" si="3"/>
        <v>-4.4852607428808172E-3</v>
      </c>
      <c r="R37" s="114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3">
        <v>62.6</v>
      </c>
      <c r="B38" s="97">
        <v>684.21241385999997</v>
      </c>
      <c r="C38" s="95">
        <v>1.56595853984</v>
      </c>
      <c r="D38" s="96">
        <v>0.27760515258880003</v>
      </c>
      <c r="E38" s="50"/>
      <c r="F38" s="86">
        <f t="shared" si="9"/>
        <v>8.1311947956176495E-2</v>
      </c>
      <c r="G38" s="128">
        <f t="shared" si="10"/>
        <v>0.75122497093492424</v>
      </c>
      <c r="H38" s="75">
        <f t="shared" si="4"/>
        <v>6.1083565740040757E-2</v>
      </c>
      <c r="I38" s="76">
        <f t="shared" si="5"/>
        <v>1.9476704122945047E-2</v>
      </c>
      <c r="J38" s="75">
        <f>IF(I38&gt;0, ('BPV Calcs'!$B$8/12)+(I38/(PI()*(('BPV Calcs'!$B$8/12)^2))), "Need to Use Goal Seek tool")</f>
        <v>0.35535369840370878</v>
      </c>
      <c r="K38" s="87">
        <f t="shared" si="6"/>
        <v>4.2642443808445059</v>
      </c>
      <c r="L38" s="50"/>
      <c r="M38" s="50"/>
      <c r="N38" s="113">
        <f t="shared" si="7"/>
        <v>4.6149947630415508E-2</v>
      </c>
      <c r="O38" s="80">
        <f t="shared" si="2"/>
        <v>0.72863533976250427</v>
      </c>
      <c r="P38" s="81">
        <f t="shared" si="8"/>
        <v>3.3626482771709584E-2</v>
      </c>
      <c r="Q38" s="81">
        <f t="shared" si="3"/>
        <v>-7.9803788453861255E-3</v>
      </c>
      <c r="R38" s="114">
        <v>0.24521116920246497</v>
      </c>
      <c r="S38" s="50">
        <f>((1/3)*PI()*(R38^2)*((3*('BPV Calcs'!$B$8/12))-R38))-P38</f>
        <v>2.0936732477815634E-3</v>
      </c>
    </row>
    <row r="39" spans="1:20" x14ac:dyDescent="0.25">
      <c r="A39" s="93">
        <v>63.5</v>
      </c>
      <c r="B39" s="97">
        <v>692.13438942000005</v>
      </c>
      <c r="C39" s="95">
        <v>1.5591150311999999</v>
      </c>
      <c r="D39" s="96">
        <v>0.28215091488159999</v>
      </c>
      <c r="E39" s="50"/>
      <c r="F39" s="86">
        <f t="shared" si="9"/>
        <v>7.6677969006389013E-2</v>
      </c>
      <c r="G39" s="128">
        <f t="shared" si="10"/>
        <v>0.75122497093492424</v>
      </c>
      <c r="H39" s="75">
        <f t="shared" si="4"/>
        <v>5.7602405038173606E-2</v>
      </c>
      <c r="I39" s="76">
        <f t="shared" si="5"/>
        <v>1.5995543421077896E-2</v>
      </c>
      <c r="J39" s="75">
        <f>IF(I39&gt;0, ('BPV Calcs'!$B$8/12)+(I39/(PI()*(('BPV Calcs'!$B$8/12)^2))), "Need to Use Goal Seek tool")</f>
        <v>0.34024698571078288</v>
      </c>
      <c r="K39" s="87">
        <f t="shared" si="6"/>
        <v>4.0829638285293948</v>
      </c>
      <c r="L39" s="50"/>
      <c r="M39" s="50"/>
      <c r="N39" s="113">
        <f t="shared" si="7"/>
        <v>4.1202358029293618E-2</v>
      </c>
      <c r="O39" s="80">
        <f t="shared" si="2"/>
        <v>0.72863533976250439</v>
      </c>
      <c r="P39" s="81">
        <f t="shared" si="8"/>
        <v>3.0021494141690707E-2</v>
      </c>
      <c r="Q39" s="81">
        <f t="shared" si="3"/>
        <v>-1.1585367475405003E-2</v>
      </c>
      <c r="R39" s="114">
        <v>0.22780916988569017</v>
      </c>
      <c r="S39" s="50">
        <f>((1/3)*PI()*(R39^2)*((3*('BPV Calcs'!$B$8/12))-R39))-P39</f>
        <v>1.7543651536303488E-3</v>
      </c>
    </row>
    <row r="40" spans="1:20" x14ac:dyDescent="0.25">
      <c r="A40" s="93">
        <v>64.400000000000006</v>
      </c>
      <c r="B40" s="97">
        <v>700.12743360000002</v>
      </c>
      <c r="C40" s="95">
        <v>1.5521764468799999</v>
      </c>
      <c r="D40" s="96">
        <v>0.28680106639039998</v>
      </c>
      <c r="E40" s="50"/>
      <c r="F40" s="86">
        <f t="shared" si="9"/>
        <v>7.1896792063500151E-2</v>
      </c>
      <c r="G40" s="128">
        <f t="shared" si="10"/>
        <v>0.75122497093492424</v>
      </c>
      <c r="H40" s="75">
        <f t="shared" si="4"/>
        <v>5.4010665528217192E-2</v>
      </c>
      <c r="I40" s="76">
        <f t="shared" si="5"/>
        <v>1.2403803911121482E-2</v>
      </c>
      <c r="J40" s="75">
        <f>IF(I40&gt;0, ('BPV Calcs'!$B$8/12)+(I40/(PI()*(('BPV Calcs'!$B$8/12)^2))), "Need to Use Goal Seek tool")</f>
        <v>0.3246604094244197</v>
      </c>
      <c r="K40" s="87">
        <f t="shared" si="6"/>
        <v>3.8959249130930367</v>
      </c>
      <c r="L40" s="50"/>
      <c r="M40" s="50"/>
      <c r="N40" s="113">
        <f t="shared" si="7"/>
        <v>3.6096283439178707E-2</v>
      </c>
      <c r="O40" s="80">
        <f t="shared" si="2"/>
        <v>0.72863533976250439</v>
      </c>
      <c r="P40" s="81">
        <f t="shared" si="8"/>
        <v>2.6301027747869639E-2</v>
      </c>
      <c r="Q40" s="81">
        <f t="shared" si="3"/>
        <v>-1.5305833869226071E-2</v>
      </c>
      <c r="R40" s="114">
        <v>0.21248930599027482</v>
      </c>
      <c r="S40" s="50">
        <f>((1/3)*PI()*(R40^2)*((3*('BPV Calcs'!$B$8/12))-R40))-P40</f>
        <v>2.0691309400583079E-3</v>
      </c>
    </row>
    <row r="41" spans="1:20" x14ac:dyDescent="0.25">
      <c r="A41" s="93">
        <v>65.3</v>
      </c>
      <c r="B41" s="97">
        <v>708.18864564</v>
      </c>
      <c r="C41" s="95">
        <v>1.5451350256</v>
      </c>
      <c r="D41" s="96">
        <v>0.29156020567359997</v>
      </c>
      <c r="E41" s="50"/>
      <c r="F41" s="86">
        <f t="shared" si="9"/>
        <v>6.6956521460969767E-2</v>
      </c>
      <c r="G41" s="128">
        <f t="shared" si="10"/>
        <v>0.75122497093492424</v>
      </c>
      <c r="H41" s="75">
        <f t="shared" si="4"/>
        <v>5.0299410888420645E-2</v>
      </c>
      <c r="I41" s="76">
        <f t="shared" si="5"/>
        <v>8.6925492713249355E-3</v>
      </c>
      <c r="J41" s="75">
        <f>IF(I41&gt;0, ('BPV Calcs'!$B$8/12)+(I41/(PI()*(('BPV Calcs'!$B$8/12)^2))), "Need to Use Goal Seek tool")</f>
        <v>0.30855518982234165</v>
      </c>
      <c r="K41" s="87">
        <f t="shared" si="6"/>
        <v>3.7026622778680998</v>
      </c>
      <c r="L41" s="50"/>
      <c r="M41" s="50"/>
      <c r="N41" s="113">
        <f t="shared" si="7"/>
        <v>3.0819003777835637E-2</v>
      </c>
      <c r="O41" s="80">
        <f t="shared" si="2"/>
        <v>0.72863533976250439</v>
      </c>
      <c r="P41" s="81">
        <f t="shared" si="8"/>
        <v>2.2455815288805175E-2</v>
      </c>
      <c r="Q41" s="81">
        <f t="shared" si="3"/>
        <v>-1.9151046328290535E-2</v>
      </c>
      <c r="R41" s="114">
        <v>0.1907150772829011</v>
      </c>
      <c r="S41" s="50">
        <f>((1/3)*PI()*(R41^2)*((3*('BPV Calcs'!$B$8/12))-R41))-P41</f>
        <v>1.2273017576219479E-3</v>
      </c>
    </row>
    <row r="42" spans="1:20" x14ac:dyDescent="0.25">
      <c r="A42" s="93">
        <v>66.2</v>
      </c>
      <c r="B42" s="97">
        <v>716.32237667999993</v>
      </c>
      <c r="C42" s="95">
        <v>1.5379868867199999</v>
      </c>
      <c r="D42" s="96">
        <v>0.29643326114399998</v>
      </c>
      <c r="E42" s="50"/>
      <c r="F42" s="86">
        <f t="shared" si="9"/>
        <v>6.1847405437448669E-2</v>
      </c>
      <c r="G42" s="128">
        <f t="shared" si="10"/>
        <v>0.75122497093492424</v>
      </c>
      <c r="H42" s="75">
        <f t="shared" si="4"/>
        <v>4.6461315352147849E-2</v>
      </c>
      <c r="I42" s="76">
        <f t="shared" si="5"/>
        <v>4.8544537350521388E-3</v>
      </c>
      <c r="J42" s="75">
        <f>IF(I42&gt;0, ('BPV Calcs'!$B$8/12)+(I42/(PI()*(('BPV Calcs'!$B$8/12)^2))), "Need to Use Goal Seek tool")</f>
        <v>0.29189953628604387</v>
      </c>
      <c r="K42" s="87">
        <f t="shared" si="6"/>
        <v>3.5027944354325262</v>
      </c>
      <c r="L42" s="171" t="s">
        <v>56</v>
      </c>
      <c r="M42" s="50"/>
      <c r="N42" s="113">
        <f t="shared" si="7"/>
        <v>2.5359990565452944E-2</v>
      </c>
      <c r="O42" s="80">
        <f t="shared" si="2"/>
        <v>0.72863533976250427</v>
      </c>
      <c r="P42" s="81">
        <f t="shared" si="8"/>
        <v>1.8478185342032709E-2</v>
      </c>
      <c r="Q42" s="81">
        <f t="shared" si="3"/>
        <v>-2.3128676275063001E-2</v>
      </c>
      <c r="R42" s="114">
        <v>0.17168996493983751</v>
      </c>
      <c r="S42" s="50">
        <f>((1/3)*PI()*(R42^2)*((3*('BPV Calcs'!$B$8/12))-R42))-P42</f>
        <v>1.3027920242960137E-3</v>
      </c>
    </row>
    <row r="43" spans="1:20" x14ac:dyDescent="0.25">
      <c r="A43" s="93">
        <v>67.099999999999994</v>
      </c>
      <c r="B43" s="97">
        <v>724.52862672000003</v>
      </c>
      <c r="C43" s="95">
        <v>1.5307281495999998</v>
      </c>
      <c r="D43" s="96">
        <v>0.301425510472</v>
      </c>
      <c r="E43" s="50"/>
      <c r="F43" s="86">
        <f t="shared" si="9"/>
        <v>5.6559004365802502E-2</v>
      </c>
      <c r="G43" s="128">
        <f t="shared" si="10"/>
        <v>0.75122497093492424</v>
      </c>
      <c r="H43" s="75">
        <f t="shared" si="4"/>
        <v>4.2488536410808235E-2</v>
      </c>
      <c r="I43" s="76">
        <f t="shared" si="5"/>
        <v>8.8167479371252522E-4</v>
      </c>
      <c r="J43" s="75">
        <f>IF(I43&gt;0, ('BPV Calcs'!$B$8/12)+(I43/(PI()*(('BPV Calcs'!$B$8/12)^2))), "Need to Use Goal Seek tool")</f>
        <v>0.27465941576327285</v>
      </c>
      <c r="K43" s="87">
        <f t="shared" si="6"/>
        <v>3.295912989159274</v>
      </c>
      <c r="L43" s="171"/>
      <c r="M43" s="50"/>
      <c r="N43" s="113">
        <f t="shared" si="7"/>
        <v>1.9707963149169245E-2</v>
      </c>
      <c r="O43" s="80">
        <f t="shared" si="2"/>
        <v>0.72863533976250439</v>
      </c>
      <c r="P43" s="81">
        <f t="shared" si="8"/>
        <v>1.4359918425221848E-2</v>
      </c>
      <c r="Q43" s="81">
        <f t="shared" si="3"/>
        <v>-2.724694319187386E-2</v>
      </c>
      <c r="R43" s="114">
        <v>0.14850498963246994</v>
      </c>
      <c r="S43" s="50">
        <f>((1/3)*PI()*(R43^2)*((3*('BPV Calcs'!$B$8/12))-R43))-P43</f>
        <v>9.7479009578968663E-4</v>
      </c>
    </row>
    <row r="44" spans="1:20" x14ac:dyDescent="0.25">
      <c r="A44" s="93">
        <v>68</v>
      </c>
      <c r="B44" s="97">
        <v>732.80594538000003</v>
      </c>
      <c r="C44" s="95">
        <v>1.5233529932800001</v>
      </c>
      <c r="D44" s="96">
        <v>0.30654265819839999</v>
      </c>
      <c r="E44" s="50"/>
      <c r="F44" s="86">
        <f t="shared" si="9"/>
        <v>5.1078607093820678E-2</v>
      </c>
      <c r="G44" s="128">
        <f t="shared" si="10"/>
        <v>0.75122497093492424</v>
      </c>
      <c r="H44" s="75">
        <f t="shared" si="4"/>
        <v>3.8371525129451856E-2</v>
      </c>
      <c r="I44" s="76">
        <f t="shared" si="5"/>
        <v>-3.2353364876438542E-3</v>
      </c>
      <c r="J44" s="75" t="str">
        <f>IF(I44&gt;0, ('BPV Calcs'!$B$8/12)+(I44/(PI()*(('BPV Calcs'!$B$8/12)^2))), "Need to Use Goal Seek tool")</f>
        <v>Need to Use Goal Seek tool</v>
      </c>
      <c r="K44" s="87" t="e">
        <f t="shared" si="6"/>
        <v>#VALUE!</v>
      </c>
      <c r="L44" s="50" t="s">
        <v>53</v>
      </c>
      <c r="M44" s="50"/>
      <c r="N44" s="113">
        <f t="shared" si="7"/>
        <v>1.3849237062883164E-2</v>
      </c>
      <c r="O44" s="80">
        <f t="shared" si="2"/>
        <v>0.7286353397625045</v>
      </c>
      <c r="P44" s="81">
        <f t="shared" si="8"/>
        <v>1.0091043552765345E-2</v>
      </c>
      <c r="Q44" s="81">
        <f t="shared" si="3"/>
        <v>-3.1515818064330361E-2</v>
      </c>
      <c r="R44" s="114">
        <v>0.12149580367635861</v>
      </c>
      <c r="S44" s="50">
        <f>((1/3)*PI()*(R44^2)*((3*('BPV Calcs'!$B$8/12))-R44))-P44</f>
        <v>5.9044695958249474E-4</v>
      </c>
    </row>
    <row r="45" spans="1:20" x14ac:dyDescent="0.25">
      <c r="A45" s="93">
        <v>68.900000000000006</v>
      </c>
      <c r="B45" s="97">
        <v>741.15723342000001</v>
      </c>
      <c r="C45" s="95">
        <v>1.51585365648</v>
      </c>
      <c r="D45" s="96">
        <v>0.31179093275039999</v>
      </c>
      <c r="E45" s="50"/>
      <c r="F45" s="86">
        <f t="shared" si="9"/>
        <v>4.5391024185220959E-2</v>
      </c>
      <c r="G45" s="128">
        <f t="shared" si="10"/>
        <v>0.75122497093492435</v>
      </c>
      <c r="H45" s="75">
        <f t="shared" si="4"/>
        <v>3.4098870824249061E-2</v>
      </c>
      <c r="I45" s="76">
        <f t="shared" si="5"/>
        <v>-7.5079907928466486E-3</v>
      </c>
      <c r="J45" s="123">
        <v>0.24687064833561331</v>
      </c>
      <c r="K45" s="88">
        <f t="shared" si="6"/>
        <v>2.9624477800273596</v>
      </c>
      <c r="L45" s="50">
        <f>((1/3)*PI()*(J45^2)*((3*('BPV Calcs'!$B$8/12))-J45))-H45</f>
        <v>2.0004865604307878E-3</v>
      </c>
      <c r="M45" s="50"/>
      <c r="N45" s="113">
        <f t="shared" si="7"/>
        <v>7.7675006515787424E-3</v>
      </c>
      <c r="O45" s="80">
        <f t="shared" si="2"/>
        <v>0.72863533976250439</v>
      </c>
      <c r="P45" s="81">
        <f t="shared" si="8"/>
        <v>5.6596754763685508E-3</v>
      </c>
      <c r="Q45" s="81">
        <f t="shared" si="3"/>
        <v>-3.5947186140727158E-2</v>
      </c>
      <c r="R45" s="114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3">
        <v>69.8</v>
      </c>
      <c r="B46" s="97">
        <v>749.58104045999994</v>
      </c>
      <c r="C46" s="95">
        <v>1.5082262585599999</v>
      </c>
      <c r="D46" s="96">
        <v>0.31717698942559996</v>
      </c>
      <c r="E46" s="50"/>
      <c r="F46" s="86">
        <f t="shared" si="9"/>
        <v>3.9483036942300216E-2</v>
      </c>
      <c r="G46" s="128">
        <f t="shared" si="10"/>
        <v>0.75122497093492435</v>
      </c>
      <c r="H46" s="75">
        <f t="shared" si="4"/>
        <v>2.9660643279402023E-2</v>
      </c>
      <c r="I46" s="76">
        <f t="shared" si="5"/>
        <v>-1.1946218337693687E-2</v>
      </c>
      <c r="J46" s="123">
        <v>0.22573990311305595</v>
      </c>
      <c r="K46" s="88">
        <f t="shared" si="6"/>
        <v>2.7088788373566715</v>
      </c>
      <c r="L46" s="50">
        <f>((1/3)*PI()*(J46^2)*((3*('BPV Calcs'!$B$8/12))-J46))-H46</f>
        <v>1.6509998273735796E-3</v>
      </c>
      <c r="M46" s="50"/>
      <c r="N46" s="113">
        <f t="shared" si="7"/>
        <v>1.4484372022368131E-3</v>
      </c>
      <c r="O46" s="80">
        <f t="shared" si="2"/>
        <v>0.72863533976250439</v>
      </c>
      <c r="P46" s="81">
        <f>O46*N46</f>
        <v>1.0553825329764717E-3</v>
      </c>
      <c r="Q46" s="81">
        <f t="shared" si="3"/>
        <v>-4.0551479084119241E-2</v>
      </c>
      <c r="R46" s="114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8">
        <v>70</v>
      </c>
      <c r="B47" s="99">
        <f>B46+(((B48-B46)/($A$48-$A$46))*($A$47-$A$46))</f>
        <v>751.46975752666663</v>
      </c>
      <c r="C47" s="100">
        <f>C46+(((C48-C46)/($A$48-$A$46))*($A$47-$A$46))</f>
        <v>1.5065010984888887</v>
      </c>
      <c r="D47" s="101">
        <f>D46+(((D48-D46)/($A$48-$A$46))*($A$47-$A$46))</f>
        <v>0.31840613902737774</v>
      </c>
      <c r="E47" s="47"/>
      <c r="F47" s="89">
        <f t="shared" si="9"/>
        <v>3.8129176343576189E-2</v>
      </c>
      <c r="G47" s="129">
        <f t="shared" si="10"/>
        <v>0.75122497093492424</v>
      </c>
      <c r="H47" s="77">
        <f t="shared" si="4"/>
        <v>2.8643589390475625E-2</v>
      </c>
      <c r="I47" s="78">
        <f t="shared" si="5"/>
        <v>-1.2963272226620085E-2</v>
      </c>
      <c r="J47" s="124">
        <v>0.22082528187997902</v>
      </c>
      <c r="K47" s="88">
        <f t="shared" si="6"/>
        <v>2.6499033825597484</v>
      </c>
      <c r="L47" s="50">
        <f>((1/3)*PI()*(J47^2)*((3*('BPV Calcs'!$B$8/12))-J47))-H47</f>
        <v>1.5704796657203812E-3</v>
      </c>
      <c r="M47" s="50"/>
      <c r="N47" s="115">
        <f t="shared" si="7"/>
        <v>0</v>
      </c>
      <c r="O47" s="116">
        <f t="shared" si="2"/>
        <v>0.72863533976250439</v>
      </c>
      <c r="P47" s="117">
        <f>O47*N47</f>
        <v>0</v>
      </c>
      <c r="Q47" s="117">
        <f t="shared" si="3"/>
        <v>-4.160686161709571E-2</v>
      </c>
      <c r="R47" s="118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3">
        <v>70.7</v>
      </c>
      <c r="B48" s="97">
        <v>758.08026725999991</v>
      </c>
      <c r="C48" s="95">
        <v>1.5004630382399999</v>
      </c>
      <c r="D48" s="96">
        <v>0.32270816263359997</v>
      </c>
      <c r="E48" s="50"/>
      <c r="F48" s="86">
        <f t="shared" si="9"/>
        <v>3.3337176339955747E-2</v>
      </c>
      <c r="G48" s="128">
        <f t="shared" si="10"/>
        <v>0.75122497093492424</v>
      </c>
      <c r="H48" s="75">
        <f t="shared" si="4"/>
        <v>2.50437193270357E-2</v>
      </c>
      <c r="I48" s="76">
        <f t="shared" si="5"/>
        <v>-1.656314229006001E-2</v>
      </c>
      <c r="J48" s="123">
        <v>0.20311497711219526</v>
      </c>
      <c r="K48" s="88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2"/>
      <c r="P48" s="50"/>
      <c r="Q48" s="50"/>
      <c r="R48" s="69"/>
      <c r="S48" s="50"/>
    </row>
    <row r="49" spans="1:20" x14ac:dyDescent="0.25">
      <c r="A49" s="93">
        <v>71.599999999999994</v>
      </c>
      <c r="B49" s="97">
        <v>766.65491381999993</v>
      </c>
      <c r="C49" s="95">
        <v>1.4925542939199998</v>
      </c>
      <c r="D49" s="96">
        <v>0.32839236888000001</v>
      </c>
      <c r="E49" s="50"/>
      <c r="F49" s="86">
        <f t="shared" si="9"/>
        <v>2.693291798927008E-2</v>
      </c>
      <c r="G49" s="128">
        <f t="shared" si="10"/>
        <v>0.75122497093492424</v>
      </c>
      <c r="H49" s="75">
        <f t="shared" si="4"/>
        <v>2.0232680533682115E-2</v>
      </c>
      <c r="I49" s="76">
        <f t="shared" si="5"/>
        <v>-2.1374181083413595E-2</v>
      </c>
      <c r="J49" s="123">
        <v>0.17870440324472858</v>
      </c>
      <c r="K49" s="88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2"/>
      <c r="P49" s="50"/>
      <c r="Q49" s="50"/>
      <c r="R49" s="69"/>
      <c r="S49" s="50"/>
    </row>
    <row r="50" spans="1:20" x14ac:dyDescent="0.25">
      <c r="A50" s="93">
        <v>72.5</v>
      </c>
      <c r="B50" s="97">
        <v>775.30498014</v>
      </c>
      <c r="C50" s="95">
        <v>1.48449226432</v>
      </c>
      <c r="D50" s="96">
        <v>0.33423830079839995</v>
      </c>
      <c r="E50" s="50"/>
      <c r="F50" s="86">
        <f t="shared" si="9"/>
        <v>2.0249656851450533E-2</v>
      </c>
      <c r="G50" s="128">
        <f t="shared" si="10"/>
        <v>0.75122497093492424</v>
      </c>
      <c r="H50" s="75">
        <f t="shared" si="4"/>
        <v>1.5212047879673117E-2</v>
      </c>
      <c r="I50" s="76">
        <f t="shared" si="5"/>
        <v>-2.6394813737422591E-2</v>
      </c>
      <c r="J50" s="123">
        <v>0.14877637433762442</v>
      </c>
      <c r="K50" s="88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2"/>
      <c r="P50" s="50"/>
      <c r="Q50" s="50"/>
      <c r="R50" s="69"/>
      <c r="S50" s="50"/>
    </row>
    <row r="51" spans="1:20" x14ac:dyDescent="0.25">
      <c r="A51" s="93">
        <v>73.400000000000006</v>
      </c>
      <c r="B51" s="97">
        <v>784.03191660000005</v>
      </c>
      <c r="C51" s="95">
        <v>1.4762691881599999</v>
      </c>
      <c r="D51" s="96">
        <v>0.34025552416639998</v>
      </c>
      <c r="E51" s="50"/>
      <c r="F51" s="86">
        <f t="shared" si="9"/>
        <v>1.3264956550221583E-2</v>
      </c>
      <c r="G51" s="128">
        <f t="shared" si="10"/>
        <v>0.75122497093492424</v>
      </c>
      <c r="H51" s="75">
        <f t="shared" si="4"/>
        <v>9.964966598893241E-3</v>
      </c>
      <c r="I51" s="76">
        <f t="shared" si="5"/>
        <v>-3.1641895018202471E-2</v>
      </c>
      <c r="J51" s="123">
        <v>0.11973998427717275</v>
      </c>
      <c r="K51" s="88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8" t="s">
        <v>59</v>
      </c>
      <c r="P51" s="62"/>
      <c r="Q51" s="50"/>
      <c r="R51" s="69"/>
      <c r="S51" s="50"/>
    </row>
    <row r="52" spans="1:20" x14ac:dyDescent="0.25">
      <c r="A52" s="93">
        <v>74.3</v>
      </c>
      <c r="B52" s="97">
        <v>792.83572320000007</v>
      </c>
      <c r="C52" s="95">
        <v>1.4678734235199999</v>
      </c>
      <c r="D52" s="96">
        <v>0.34645449730880001</v>
      </c>
      <c r="E52" s="50"/>
      <c r="F52" s="86">
        <f t="shared" si="9"/>
        <v>5.9508601980526824E-3</v>
      </c>
      <c r="G52" s="128">
        <f t="shared" si="10"/>
        <v>0.75122497093492424</v>
      </c>
      <c r="H52" s="75">
        <f t="shared" si="4"/>
        <v>4.4704347793199243E-3</v>
      </c>
      <c r="I52" s="76">
        <f t="shared" si="5"/>
        <v>-3.7136426837775786E-2</v>
      </c>
      <c r="J52" s="123">
        <v>7.5494467975184554E-2</v>
      </c>
      <c r="K52" s="88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2"/>
      <c r="P52" s="50"/>
      <c r="Q52" s="50"/>
      <c r="R52" s="69"/>
      <c r="S52" s="50"/>
    </row>
    <row r="53" spans="1:20" ht="15.75" thickBot="1" x14ac:dyDescent="0.3">
      <c r="A53" s="98">
        <v>75</v>
      </c>
      <c r="B53" s="99">
        <f>B52+(((B54-B52)/($A$54-$A$52))*($A$53-$A$52))</f>
        <v>799.74517236666668</v>
      </c>
      <c r="C53" s="100">
        <f t="shared" ref="C53:D53" si="11">C52+(((C54-C52)/($A$54-$A$52))*($A$53-$A$52))</f>
        <v>1.4612000162666667</v>
      </c>
      <c r="D53" s="101">
        <f t="shared" si="11"/>
        <v>0.35142632153493331</v>
      </c>
      <c r="E53" s="47"/>
      <c r="F53" s="90">
        <f t="shared" si="9"/>
        <v>0</v>
      </c>
      <c r="G53" s="130">
        <f t="shared" si="10"/>
        <v>0.75122497093492424</v>
      </c>
      <c r="H53" s="127">
        <f t="shared" si="4"/>
        <v>0</v>
      </c>
      <c r="I53" s="91">
        <f t="shared" si="5"/>
        <v>-4.160686161709571E-2</v>
      </c>
      <c r="J53" s="125">
        <v>0</v>
      </c>
      <c r="K53" s="92">
        <f t="shared" si="6"/>
        <v>0</v>
      </c>
      <c r="L53" s="50">
        <f>((1/3)*PI()*(J53^2)*((3*('BPV Calcs'!$B$8/12))-J53))-H53</f>
        <v>0</v>
      </c>
      <c r="M53" s="50"/>
      <c r="N53" s="50"/>
      <c r="O53" s="62"/>
      <c r="P53" s="47"/>
      <c r="Q53" s="47"/>
      <c r="R53" s="70"/>
      <c r="S53" s="47"/>
      <c r="T53" s="40"/>
    </row>
    <row r="54" spans="1:20" ht="15.75" thickBot="1" x14ac:dyDescent="0.3">
      <c r="A54" s="93">
        <v>75.2</v>
      </c>
      <c r="B54" s="97">
        <v>801.71930069999996</v>
      </c>
      <c r="C54" s="95">
        <v>1.45929332848</v>
      </c>
      <c r="D54" s="96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9"/>
      <c r="S54" s="50"/>
    </row>
    <row r="55" spans="1:20" x14ac:dyDescent="0.25">
      <c r="A55" s="93">
        <v>76.099999999999994</v>
      </c>
      <c r="B55" s="97">
        <v>810.68264910000005</v>
      </c>
      <c r="C55" s="95">
        <v>1.4505153208000001</v>
      </c>
      <c r="D55" s="96">
        <v>0.35944542478879998</v>
      </c>
      <c r="E55" s="50"/>
      <c r="F55" s="82" t="s">
        <v>43</v>
      </c>
      <c r="G55" s="131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1"/>
      <c r="S55" s="17"/>
    </row>
    <row r="56" spans="1:20" x14ac:dyDescent="0.25">
      <c r="A56" s="93">
        <v>77</v>
      </c>
      <c r="B56" s="97">
        <v>819.72576839999999</v>
      </c>
      <c r="C56" s="95">
        <v>1.4415277585599999</v>
      </c>
      <c r="D56" s="96">
        <v>0.36626458241279997</v>
      </c>
      <c r="E56" s="50"/>
      <c r="F56" s="83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1"/>
      <c r="S56" s="17"/>
    </row>
    <row r="57" spans="1:20" x14ac:dyDescent="0.25">
      <c r="A57" s="93">
        <v>77.900000000000006</v>
      </c>
      <c r="B57" s="97">
        <v>828.85010898000007</v>
      </c>
      <c r="C57" s="95">
        <v>1.4323131788799999</v>
      </c>
      <c r="D57" s="96">
        <v>0.37332036206079999</v>
      </c>
      <c r="E57" s="50"/>
      <c r="F57" s="83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1"/>
      <c r="S57" s="17"/>
    </row>
    <row r="58" spans="1:20" ht="15.75" thickBot="1" x14ac:dyDescent="0.3">
      <c r="A58" s="93">
        <v>78.8</v>
      </c>
      <c r="B58" s="97">
        <v>838.05712122</v>
      </c>
      <c r="C58" s="95">
        <v>1.4228541188799999</v>
      </c>
      <c r="D58" s="96">
        <v>0.38063080870880001</v>
      </c>
      <c r="E58" s="50"/>
      <c r="F58" s="84" t="s">
        <v>46</v>
      </c>
      <c r="G58" s="132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1"/>
      <c r="S58" s="17"/>
    </row>
    <row r="59" spans="1:20" x14ac:dyDescent="0.25">
      <c r="A59" s="93">
        <v>79.7</v>
      </c>
      <c r="B59" s="97">
        <v>847.34825549999994</v>
      </c>
      <c r="C59" s="95">
        <v>1.41312923504</v>
      </c>
      <c r="D59" s="96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1"/>
      <c r="S59" s="17"/>
    </row>
    <row r="60" spans="1:20" x14ac:dyDescent="0.25">
      <c r="A60" s="93">
        <v>80.599999999999994</v>
      </c>
      <c r="B60" s="97">
        <v>856.72351182</v>
      </c>
      <c r="C60" s="95">
        <v>1.4031171838399998</v>
      </c>
      <c r="D60" s="96">
        <v>0.3961002815536</v>
      </c>
      <c r="E60" s="50"/>
      <c r="F60" s="168"/>
      <c r="G60" s="168"/>
      <c r="H60" s="38"/>
      <c r="I60" s="17"/>
      <c r="J60" s="17"/>
      <c r="K60" s="17"/>
      <c r="L60" s="17"/>
      <c r="M60" s="17"/>
      <c r="N60" s="168"/>
      <c r="O60" s="168"/>
      <c r="P60" s="17"/>
      <c r="Q60" s="17"/>
      <c r="R60" s="71"/>
      <c r="S60" s="17"/>
    </row>
    <row r="61" spans="1:20" x14ac:dyDescent="0.25">
      <c r="A61" s="93">
        <v>81.5</v>
      </c>
      <c r="B61" s="97">
        <v>866.18579093999995</v>
      </c>
      <c r="C61" s="95">
        <v>1.3927888604799998</v>
      </c>
      <c r="D61" s="96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1"/>
      <c r="S61" s="17"/>
    </row>
    <row r="62" spans="1:20" x14ac:dyDescent="0.25">
      <c r="A62" s="93">
        <v>82.4</v>
      </c>
      <c r="B62" s="97">
        <v>875.73364248000007</v>
      </c>
      <c r="C62" s="95">
        <v>1.3821171004799999</v>
      </c>
      <c r="D62" s="96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1"/>
      <c r="S62" s="17"/>
    </row>
    <row r="63" spans="1:20" x14ac:dyDescent="0.25">
      <c r="A63" s="93">
        <v>83.3</v>
      </c>
      <c r="B63" s="97">
        <v>885.37141757999996</v>
      </c>
      <c r="C63" s="95">
        <v>1.37106309744</v>
      </c>
      <c r="D63" s="96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1"/>
      <c r="S63" s="17"/>
    </row>
    <row r="64" spans="1:20" x14ac:dyDescent="0.25">
      <c r="A64" s="93">
        <v>84.2</v>
      </c>
      <c r="B64" s="97">
        <v>895.10056662</v>
      </c>
      <c r="C64" s="95">
        <v>1.35958416432</v>
      </c>
      <c r="D64" s="96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1"/>
      <c r="S64" s="17"/>
    </row>
    <row r="65" spans="1:20" x14ac:dyDescent="0.25">
      <c r="A65" s="93">
        <v>85.1</v>
      </c>
      <c r="B65" s="97">
        <v>904.91963922000002</v>
      </c>
      <c r="C65" s="95">
        <v>1.3476317931200001</v>
      </c>
      <c r="D65" s="96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1"/>
      <c r="S65" s="17"/>
    </row>
    <row r="66" spans="1:20" x14ac:dyDescent="0.25">
      <c r="A66" s="93">
        <v>86</v>
      </c>
      <c r="B66" s="97">
        <v>914.83443690000001</v>
      </c>
      <c r="C66" s="95">
        <v>1.33514583392</v>
      </c>
      <c r="D66" s="96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1"/>
      <c r="S66" s="17"/>
    </row>
    <row r="67" spans="1:20" x14ac:dyDescent="0.25">
      <c r="A67" s="93">
        <v>86.9</v>
      </c>
      <c r="B67" s="97">
        <v>924.84350928000003</v>
      </c>
      <c r="C67" s="95">
        <v>1.3220506142399999</v>
      </c>
      <c r="D67" s="96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1"/>
      <c r="S67" s="17"/>
    </row>
    <row r="68" spans="1:20" x14ac:dyDescent="0.25">
      <c r="A68" s="93">
        <v>87.8</v>
      </c>
      <c r="B68" s="97">
        <v>934.95120750000012</v>
      </c>
      <c r="C68" s="95">
        <v>1.30825687936</v>
      </c>
      <c r="D68" s="96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1"/>
      <c r="S68" s="17"/>
    </row>
    <row r="69" spans="1:20" x14ac:dyDescent="0.25">
      <c r="A69" s="93">
        <v>88.7</v>
      </c>
      <c r="B69" s="97">
        <v>945.16043231999993</v>
      </c>
      <c r="C69" s="95">
        <v>1.29364626976</v>
      </c>
      <c r="D69" s="96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1"/>
      <c r="S69" s="17"/>
    </row>
    <row r="70" spans="1:20" x14ac:dyDescent="0.25">
      <c r="A70" s="93">
        <v>89.6</v>
      </c>
      <c r="B70" s="97">
        <v>955.47118374000013</v>
      </c>
      <c r="C70" s="95">
        <v>1.2780693808000001</v>
      </c>
      <c r="D70" s="96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1"/>
      <c r="S70" s="17"/>
    </row>
    <row r="71" spans="1:20" x14ac:dyDescent="0.25">
      <c r="A71" s="93">
        <v>90.5</v>
      </c>
      <c r="B71" s="97">
        <v>965.88781289999997</v>
      </c>
      <c r="C71" s="95">
        <v>1.2613302401599999</v>
      </c>
      <c r="D71" s="96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1"/>
      <c r="S71" s="17"/>
    </row>
    <row r="72" spans="1:20" x14ac:dyDescent="0.25">
      <c r="A72" s="93">
        <v>91.4</v>
      </c>
      <c r="B72" s="97">
        <v>976.41612132</v>
      </c>
      <c r="C72" s="95">
        <v>1.24315138208</v>
      </c>
      <c r="D72" s="96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1"/>
      <c r="S72" s="17"/>
    </row>
    <row r="73" spans="1:20" x14ac:dyDescent="0.25">
      <c r="A73" s="93">
        <v>92.3</v>
      </c>
      <c r="B73" s="97">
        <v>987.05610900000011</v>
      </c>
      <c r="C73" s="95">
        <v>1.2231428022399999</v>
      </c>
      <c r="D73" s="96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1"/>
      <c r="S73" s="17"/>
    </row>
    <row r="74" spans="1:20" x14ac:dyDescent="0.25">
      <c r="A74" s="93">
        <v>93.2</v>
      </c>
      <c r="B74" s="97">
        <v>997.81792859999996</v>
      </c>
      <c r="C74" s="95">
        <v>1.20071076272</v>
      </c>
      <c r="D74" s="96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1"/>
      <c r="S74" s="17"/>
    </row>
    <row r="75" spans="1:20" x14ac:dyDescent="0.25">
      <c r="A75" s="93">
        <v>94.1</v>
      </c>
      <c r="B75" s="97">
        <v>1008.70448088</v>
      </c>
      <c r="C75" s="95">
        <v>1.1748812228800001</v>
      </c>
      <c r="D75" s="96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1"/>
      <c r="S75" s="17"/>
    </row>
    <row r="76" spans="1:20" x14ac:dyDescent="0.25">
      <c r="A76" s="93">
        <v>95</v>
      </c>
      <c r="B76" s="97">
        <v>1019.7259185</v>
      </c>
      <c r="C76" s="95">
        <v>1.143867148</v>
      </c>
      <c r="D76" s="96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1"/>
      <c r="S76" s="17"/>
    </row>
    <row r="77" spans="1:20" x14ac:dyDescent="0.25">
      <c r="A77" s="93">
        <v>95.9</v>
      </c>
      <c r="B77" s="97">
        <v>1030.8938445000001</v>
      </c>
      <c r="C77" s="95">
        <v>1.1037122256</v>
      </c>
      <c r="D77" s="96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1"/>
      <c r="S77" s="17"/>
    </row>
    <row r="78" spans="1:20" x14ac:dyDescent="0.25">
      <c r="A78" s="93">
        <v>96.8</v>
      </c>
      <c r="B78" s="97">
        <v>1042.23146496</v>
      </c>
      <c r="C78" s="95">
        <v>1.04153273088</v>
      </c>
      <c r="D78" s="96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1"/>
      <c r="S78" s="17"/>
    </row>
    <row r="79" spans="1:20" ht="15.75" thickBot="1" x14ac:dyDescent="0.3">
      <c r="A79" s="102">
        <v>97.47</v>
      </c>
      <c r="B79" s="103">
        <v>1050.8003100000001</v>
      </c>
      <c r="C79" s="104">
        <v>0.87704598352000007</v>
      </c>
      <c r="D79" s="105">
        <v>0.8770468760672</v>
      </c>
      <c r="E79" s="67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1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2018-10-13T00:40:56Z</dcterms:modified>
</cp:coreProperties>
</file>