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HDD Documents\Propulsion Github\Propulsion\"/>
    </mc:Choice>
  </mc:AlternateContent>
  <xr:revisionPtr revIDLastSave="0" documentId="13_ncr:1_{6924CA37-0BBD-47C4-9F0A-83EAEB7DCF0A}" xr6:coauthVersionLast="37" xr6:coauthVersionMax="37" xr10:uidLastSave="{00000000-0000-0000-0000-000000000000}"/>
  <bookViews>
    <workbookView xWindow="0" yWindow="465" windowWidth="23640" windowHeight="20535" xr2:uid="{838B0196-D158-479E-A7C6-911A07F6EFB7}"/>
  </bookViews>
  <sheets>
    <sheet name="BPV Calcs" sheetId="1" r:id="rId1"/>
    <sheet name="N2O Pressure Calcs" sheetId="2" r:id="rId2"/>
    <sheet name="N2O Ullage Calc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5" i="2" l="1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53" i="2"/>
  <c r="G54" i="2"/>
  <c r="G47" i="2"/>
  <c r="G48" i="2"/>
  <c r="G49" i="2"/>
  <c r="G50" i="2"/>
  <c r="G51" i="2"/>
  <c r="G52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4" i="2"/>
  <c r="G5" i="2"/>
  <c r="G6" i="2"/>
  <c r="G7" i="2"/>
  <c r="G8" i="2"/>
  <c r="G9" i="2"/>
  <c r="G10" i="2"/>
  <c r="K45" i="3" l="1"/>
  <c r="K46" i="3"/>
  <c r="K47" i="3"/>
  <c r="K48" i="3"/>
  <c r="K49" i="3"/>
  <c r="K50" i="3"/>
  <c r="K51" i="3"/>
  <c r="K52" i="3"/>
  <c r="K53" i="3"/>
  <c r="L53" i="3"/>
  <c r="P2" i="2"/>
  <c r="X3" i="3" l="1"/>
  <c r="U2" i="3" s="1"/>
  <c r="U7" i="3"/>
  <c r="G55" i="3"/>
  <c r="D53" i="3"/>
  <c r="C53" i="3"/>
  <c r="F45" i="3" s="1"/>
  <c r="B53" i="3"/>
  <c r="D47" i="3"/>
  <c r="C47" i="3"/>
  <c r="B47" i="3"/>
  <c r="M7" i="2"/>
  <c r="N7" i="3" l="1"/>
  <c r="N19" i="3"/>
  <c r="N31" i="3"/>
  <c r="N43" i="3"/>
  <c r="N8" i="3"/>
  <c r="N32" i="3"/>
  <c r="N44" i="3"/>
  <c r="O44" i="3" s="1"/>
  <c r="N20" i="3"/>
  <c r="O20" i="3" s="1"/>
  <c r="N9" i="3"/>
  <c r="O9" i="3" s="1"/>
  <c r="N21" i="3"/>
  <c r="O21" i="3" s="1"/>
  <c r="N33" i="3"/>
  <c r="O33" i="3" s="1"/>
  <c r="N45" i="3"/>
  <c r="O45" i="3" s="1"/>
  <c r="N36" i="3"/>
  <c r="N13" i="3"/>
  <c r="N38" i="3"/>
  <c r="N15" i="3"/>
  <c r="N40" i="3"/>
  <c r="N17" i="3"/>
  <c r="O17" i="3" s="1"/>
  <c r="N18" i="3"/>
  <c r="O18" i="3" s="1"/>
  <c r="N10" i="3"/>
  <c r="N22" i="3"/>
  <c r="O22" i="3" s="1"/>
  <c r="N34" i="3"/>
  <c r="O34" i="3" s="1"/>
  <c r="N46" i="3"/>
  <c r="O46" i="3" s="1"/>
  <c r="N37" i="3"/>
  <c r="O37" i="3" s="1"/>
  <c r="N26" i="3"/>
  <c r="N27" i="3"/>
  <c r="N28" i="3"/>
  <c r="N29" i="3"/>
  <c r="O29" i="3" s="1"/>
  <c r="N42" i="3"/>
  <c r="N11" i="3"/>
  <c r="N23" i="3"/>
  <c r="N35" i="3"/>
  <c r="O35" i="3" s="1"/>
  <c r="N47" i="3"/>
  <c r="N12" i="3"/>
  <c r="O12" i="3" s="1"/>
  <c r="N4" i="3"/>
  <c r="O4" i="3" s="1"/>
  <c r="P4" i="3" s="1"/>
  <c r="N25" i="3"/>
  <c r="O25" i="3" s="1"/>
  <c r="N14" i="3"/>
  <c r="N39" i="3"/>
  <c r="N16" i="3"/>
  <c r="N5" i="3"/>
  <c r="O5" i="3" s="1"/>
  <c r="N41" i="3"/>
  <c r="N30" i="3"/>
  <c r="N24" i="3"/>
  <c r="O24" i="3" s="1"/>
  <c r="N6" i="3"/>
  <c r="O6" i="3" s="1"/>
  <c r="O15" i="3"/>
  <c r="O27" i="3"/>
  <c r="O39" i="3"/>
  <c r="O40" i="3"/>
  <c r="O16" i="3"/>
  <c r="O28" i="3"/>
  <c r="O41" i="3"/>
  <c r="O23" i="3"/>
  <c r="O14" i="3"/>
  <c r="O30" i="3"/>
  <c r="O42" i="3"/>
  <c r="O38" i="3"/>
  <c r="O7" i="3"/>
  <c r="O19" i="3"/>
  <c r="O31" i="3"/>
  <c r="O43" i="3"/>
  <c r="O32" i="3"/>
  <c r="O10" i="3"/>
  <c r="O11" i="3"/>
  <c r="O47" i="3"/>
  <c r="O36" i="3"/>
  <c r="O13" i="3"/>
  <c r="O26" i="3"/>
  <c r="O8" i="3"/>
  <c r="F31" i="3"/>
  <c r="G31" i="3" s="1"/>
  <c r="H31" i="3" s="1"/>
  <c r="I31" i="3" s="1"/>
  <c r="F43" i="3"/>
  <c r="G43" i="3" s="1"/>
  <c r="H43" i="3" s="1"/>
  <c r="I43" i="3" s="1"/>
  <c r="F4" i="3"/>
  <c r="G4" i="3" s="1"/>
  <c r="F49" i="3"/>
  <c r="G49" i="3" s="1"/>
  <c r="H49" i="3" s="1"/>
  <c r="F46" i="3"/>
  <c r="G46" i="3" s="1"/>
  <c r="H46" i="3" s="1"/>
  <c r="F6" i="3"/>
  <c r="G6" i="3" s="1"/>
  <c r="H6" i="3" s="1"/>
  <c r="I6" i="3" s="1"/>
  <c r="F7" i="3"/>
  <c r="G7" i="3" s="1"/>
  <c r="H7" i="3" s="1"/>
  <c r="I7" i="3" s="1"/>
  <c r="F48" i="3"/>
  <c r="G48" i="3" s="1"/>
  <c r="H48" i="3" s="1"/>
  <c r="F50" i="3"/>
  <c r="G50" i="3" s="1"/>
  <c r="H50" i="3" s="1"/>
  <c r="F5" i="3"/>
  <c r="G5" i="3" s="1"/>
  <c r="H5" i="3" s="1"/>
  <c r="I5" i="3" s="1"/>
  <c r="F10" i="3"/>
  <c r="G10" i="3" s="1"/>
  <c r="H10" i="3" s="1"/>
  <c r="I10" i="3" s="1"/>
  <c r="F8" i="3"/>
  <c r="G8" i="3" s="1"/>
  <c r="H8" i="3" s="1"/>
  <c r="I8" i="3" s="1"/>
  <c r="F18" i="3"/>
  <c r="G18" i="3" s="1"/>
  <c r="H18" i="3" s="1"/>
  <c r="I18" i="3" s="1"/>
  <c r="F9" i="3"/>
  <c r="G9" i="3" s="1"/>
  <c r="H9" i="3" s="1"/>
  <c r="I9" i="3" s="1"/>
  <c r="F16" i="3"/>
  <c r="G16" i="3" s="1"/>
  <c r="H16" i="3" s="1"/>
  <c r="I16" i="3" s="1"/>
  <c r="F17" i="3"/>
  <c r="G17" i="3" s="1"/>
  <c r="H17" i="3" s="1"/>
  <c r="I17" i="3" s="1"/>
  <c r="F19" i="3"/>
  <c r="G19" i="3" s="1"/>
  <c r="H19" i="3" s="1"/>
  <c r="I19" i="3" s="1"/>
  <c r="F21" i="3"/>
  <c r="G21" i="3" s="1"/>
  <c r="H21" i="3" s="1"/>
  <c r="I21" i="3" s="1"/>
  <c r="F22" i="3"/>
  <c r="G22" i="3" s="1"/>
  <c r="H22" i="3" s="1"/>
  <c r="I22" i="3" s="1"/>
  <c r="F20" i="3"/>
  <c r="G20" i="3" s="1"/>
  <c r="H20" i="3" s="1"/>
  <c r="I20" i="3" s="1"/>
  <c r="F23" i="3"/>
  <c r="G23" i="3" s="1"/>
  <c r="H23" i="3" s="1"/>
  <c r="I23" i="3" s="1"/>
  <c r="F25" i="3"/>
  <c r="G25" i="3" s="1"/>
  <c r="H25" i="3" s="1"/>
  <c r="I25" i="3" s="1"/>
  <c r="F51" i="3"/>
  <c r="G51" i="3" s="1"/>
  <c r="H51" i="3" s="1"/>
  <c r="F27" i="3"/>
  <c r="G27" i="3" s="1"/>
  <c r="H27" i="3" s="1"/>
  <c r="I27" i="3" s="1"/>
  <c r="F33" i="3"/>
  <c r="G33" i="3" s="1"/>
  <c r="H33" i="3" s="1"/>
  <c r="I33" i="3" s="1"/>
  <c r="F12" i="3"/>
  <c r="G12" i="3" s="1"/>
  <c r="H12" i="3" s="1"/>
  <c r="I12" i="3" s="1"/>
  <c r="F35" i="3"/>
  <c r="G35" i="3" s="1"/>
  <c r="H35" i="3" s="1"/>
  <c r="I35" i="3" s="1"/>
  <c r="F13" i="3"/>
  <c r="G13" i="3" s="1"/>
  <c r="H13" i="3" s="1"/>
  <c r="I13" i="3" s="1"/>
  <c r="F37" i="3"/>
  <c r="G37" i="3" s="1"/>
  <c r="H37" i="3" s="1"/>
  <c r="I37" i="3" s="1"/>
  <c r="F14" i="3"/>
  <c r="G14" i="3" s="1"/>
  <c r="H14" i="3" s="1"/>
  <c r="I14" i="3" s="1"/>
  <c r="F39" i="3"/>
  <c r="G39" i="3" s="1"/>
  <c r="H39" i="3" s="1"/>
  <c r="I39" i="3" s="1"/>
  <c r="F11" i="3"/>
  <c r="G11" i="3" s="1"/>
  <c r="H11" i="3" s="1"/>
  <c r="I11" i="3" s="1"/>
  <c r="F15" i="3"/>
  <c r="G15" i="3" s="1"/>
  <c r="H15" i="3" s="1"/>
  <c r="I15" i="3" s="1"/>
  <c r="F41" i="3"/>
  <c r="G41" i="3" s="1"/>
  <c r="H41" i="3" s="1"/>
  <c r="I41" i="3" s="1"/>
  <c r="F47" i="3"/>
  <c r="G47" i="3" s="1"/>
  <c r="H47" i="3" s="1"/>
  <c r="F29" i="3"/>
  <c r="G29" i="3" s="1"/>
  <c r="H29" i="3" s="1"/>
  <c r="I29" i="3" s="1"/>
  <c r="F52" i="3"/>
  <c r="G52" i="3" s="1"/>
  <c r="H52" i="3" s="1"/>
  <c r="G45" i="3"/>
  <c r="H45" i="3" s="1"/>
  <c r="F53" i="3"/>
  <c r="G53" i="3" s="1"/>
  <c r="H53" i="3" s="1"/>
  <c r="F24" i="3"/>
  <c r="G24" i="3" s="1"/>
  <c r="H24" i="3" s="1"/>
  <c r="I24" i="3" s="1"/>
  <c r="F26" i="3"/>
  <c r="G26" i="3" s="1"/>
  <c r="H26" i="3" s="1"/>
  <c r="I26" i="3" s="1"/>
  <c r="F28" i="3"/>
  <c r="G28" i="3" s="1"/>
  <c r="H28" i="3" s="1"/>
  <c r="I28" i="3" s="1"/>
  <c r="F30" i="3"/>
  <c r="G30" i="3" s="1"/>
  <c r="H30" i="3" s="1"/>
  <c r="I30" i="3" s="1"/>
  <c r="F32" i="3"/>
  <c r="G32" i="3" s="1"/>
  <c r="H32" i="3" s="1"/>
  <c r="I32" i="3" s="1"/>
  <c r="F34" i="3"/>
  <c r="G34" i="3" s="1"/>
  <c r="H34" i="3" s="1"/>
  <c r="I34" i="3" s="1"/>
  <c r="F36" i="3"/>
  <c r="G36" i="3" s="1"/>
  <c r="H36" i="3" s="1"/>
  <c r="I36" i="3" s="1"/>
  <c r="F38" i="3"/>
  <c r="G38" i="3" s="1"/>
  <c r="H38" i="3" s="1"/>
  <c r="I38" i="3" s="1"/>
  <c r="F40" i="3"/>
  <c r="G40" i="3" s="1"/>
  <c r="H40" i="3" s="1"/>
  <c r="I40" i="3" s="1"/>
  <c r="F42" i="3"/>
  <c r="G42" i="3" s="1"/>
  <c r="H42" i="3" s="1"/>
  <c r="I42" i="3" s="1"/>
  <c r="F44" i="3"/>
  <c r="G44" i="3" s="1"/>
  <c r="H44" i="3" s="1"/>
  <c r="I44" i="3" s="1"/>
  <c r="D47" i="2"/>
  <c r="C47" i="2"/>
  <c r="B47" i="2"/>
  <c r="P3" i="2"/>
  <c r="C53" i="2"/>
  <c r="D53" i="2"/>
  <c r="B53" i="2"/>
  <c r="J42" i="3" l="1"/>
  <c r="J44" i="3"/>
  <c r="K44" i="3" s="1"/>
  <c r="P44" i="3"/>
  <c r="J33" i="3"/>
  <c r="K33" i="3" s="1"/>
  <c r="P33" i="3"/>
  <c r="Q33" i="3" s="1"/>
  <c r="R33" i="3" s="1"/>
  <c r="J29" i="3"/>
  <c r="K29" i="3" s="1"/>
  <c r="P29" i="3"/>
  <c r="Q29" i="3" s="1"/>
  <c r="R29" i="3" s="1"/>
  <c r="J10" i="3"/>
  <c r="J41" i="3"/>
  <c r="K41" i="3" s="1"/>
  <c r="P41" i="3"/>
  <c r="J23" i="3"/>
  <c r="K23" i="3" s="1"/>
  <c r="P23" i="3"/>
  <c r="Q23" i="3" s="1"/>
  <c r="R23" i="3" s="1"/>
  <c r="J32" i="3"/>
  <c r="K32" i="3" s="1"/>
  <c r="P32" i="3"/>
  <c r="Q32" i="3" s="1"/>
  <c r="R32" i="3" s="1"/>
  <c r="J30" i="3"/>
  <c r="J39" i="3"/>
  <c r="J22" i="3"/>
  <c r="K22" i="3" s="1"/>
  <c r="P22" i="3"/>
  <c r="Q22" i="3" s="1"/>
  <c r="R22" i="3" s="1"/>
  <c r="J7" i="3"/>
  <c r="K7" i="3" s="1"/>
  <c r="P7" i="3"/>
  <c r="Q7" i="3" s="1"/>
  <c r="R7" i="3" s="1"/>
  <c r="J40" i="3"/>
  <c r="K40" i="3" s="1"/>
  <c r="P40" i="3"/>
  <c r="J8" i="3"/>
  <c r="K8" i="3" s="1"/>
  <c r="P8" i="3"/>
  <c r="Q8" i="3" s="1"/>
  <c r="R8" i="3" s="1"/>
  <c r="J38" i="3"/>
  <c r="K38" i="3" s="1"/>
  <c r="P38" i="3"/>
  <c r="J36" i="3"/>
  <c r="K36" i="3" s="1"/>
  <c r="P36" i="3"/>
  <c r="Q36" i="3" s="1"/>
  <c r="R36" i="3" s="1"/>
  <c r="J34" i="3"/>
  <c r="K34" i="3" s="1"/>
  <c r="P34" i="3"/>
  <c r="Q34" i="3" s="1"/>
  <c r="R34" i="3" s="1"/>
  <c r="J11" i="3"/>
  <c r="K11" i="3" s="1"/>
  <c r="P11" i="3"/>
  <c r="Q11" i="3" s="1"/>
  <c r="R11" i="3" s="1"/>
  <c r="J28" i="3"/>
  <c r="K28" i="3" s="1"/>
  <c r="P28" i="3"/>
  <c r="Q28" i="3" s="1"/>
  <c r="R28" i="3" s="1"/>
  <c r="J14" i="3"/>
  <c r="K14" i="3" s="1"/>
  <c r="P14" i="3"/>
  <c r="Q14" i="3" s="1"/>
  <c r="R14" i="3" s="1"/>
  <c r="J21" i="3"/>
  <c r="K21" i="3" s="1"/>
  <c r="P21" i="3"/>
  <c r="Q21" i="3" s="1"/>
  <c r="R21" i="3" s="1"/>
  <c r="J6" i="3"/>
  <c r="J35" i="3"/>
  <c r="K35" i="3" s="1"/>
  <c r="P35" i="3"/>
  <c r="Q35" i="3" s="1"/>
  <c r="R35" i="3" s="1"/>
  <c r="J9" i="3"/>
  <c r="K9" i="3" s="1"/>
  <c r="P9" i="3"/>
  <c r="Q9" i="3" s="1"/>
  <c r="R9" i="3" s="1"/>
  <c r="J18" i="3"/>
  <c r="K18" i="3" s="1"/>
  <c r="P18" i="3"/>
  <c r="Q18" i="3" s="1"/>
  <c r="R18" i="3" s="1"/>
  <c r="J27" i="3"/>
  <c r="K27" i="3" s="1"/>
  <c r="P27" i="3"/>
  <c r="Q27" i="3" s="1"/>
  <c r="R27" i="3" s="1"/>
  <c r="J5" i="3"/>
  <c r="K5" i="3" s="1"/>
  <c r="P5" i="3"/>
  <c r="Q5" i="3" s="1"/>
  <c r="R5" i="3" s="1"/>
  <c r="J15" i="3"/>
  <c r="K15" i="3" s="1"/>
  <c r="P15" i="3"/>
  <c r="Q15" i="3" s="1"/>
  <c r="R15" i="3" s="1"/>
  <c r="J20" i="3"/>
  <c r="K20" i="3" s="1"/>
  <c r="P20" i="3"/>
  <c r="Q20" i="3" s="1"/>
  <c r="R20" i="3" s="1"/>
  <c r="J26" i="3"/>
  <c r="K26" i="3" s="1"/>
  <c r="P26" i="3"/>
  <c r="Q26" i="3" s="1"/>
  <c r="R26" i="3" s="1"/>
  <c r="J37" i="3"/>
  <c r="K37" i="3" s="1"/>
  <c r="P37" i="3"/>
  <c r="Q37" i="3" s="1"/>
  <c r="R37" i="3" s="1"/>
  <c r="J19" i="3"/>
  <c r="K19" i="3" s="1"/>
  <c r="P19" i="3"/>
  <c r="Q19" i="3" s="1"/>
  <c r="R19" i="3" s="1"/>
  <c r="J16" i="3"/>
  <c r="K16" i="3" s="1"/>
  <c r="P16" i="3"/>
  <c r="Q16" i="3" s="1"/>
  <c r="R16" i="3" s="1"/>
  <c r="J12" i="3"/>
  <c r="K12" i="3" s="1"/>
  <c r="P12" i="3"/>
  <c r="Q12" i="3" s="1"/>
  <c r="R12" i="3" s="1"/>
  <c r="J43" i="3"/>
  <c r="K43" i="3" s="1"/>
  <c r="P43" i="3"/>
  <c r="J31" i="3"/>
  <c r="K31" i="3" s="1"/>
  <c r="P31" i="3"/>
  <c r="Q31" i="3" s="1"/>
  <c r="R31" i="3" s="1"/>
  <c r="J25" i="3"/>
  <c r="K25" i="3" s="1"/>
  <c r="P25" i="3"/>
  <c r="Q25" i="3" s="1"/>
  <c r="R25" i="3" s="1"/>
  <c r="J24" i="3"/>
  <c r="K24" i="3" s="1"/>
  <c r="P24" i="3"/>
  <c r="Q24" i="3" s="1"/>
  <c r="R24" i="3" s="1"/>
  <c r="J13" i="3"/>
  <c r="K13" i="3" s="1"/>
  <c r="P13" i="3"/>
  <c r="Q13" i="3" s="1"/>
  <c r="R13" i="3" s="1"/>
  <c r="J17" i="3"/>
  <c r="K17" i="3" s="1"/>
  <c r="P17" i="3"/>
  <c r="Q17" i="3" s="1"/>
  <c r="R17" i="3" s="1"/>
  <c r="I48" i="3"/>
  <c r="L48" i="3"/>
  <c r="I51" i="3"/>
  <c r="L51" i="3"/>
  <c r="I46" i="3"/>
  <c r="L46" i="3"/>
  <c r="I49" i="3"/>
  <c r="L49" i="3"/>
  <c r="I53" i="3"/>
  <c r="I50" i="3"/>
  <c r="L50" i="3"/>
  <c r="I45" i="3"/>
  <c r="L45" i="3"/>
  <c r="I52" i="3"/>
  <c r="L52" i="3"/>
  <c r="I47" i="3"/>
  <c r="L47" i="3"/>
  <c r="H4" i="3"/>
  <c r="I4" i="3" s="1"/>
  <c r="G56" i="3"/>
  <c r="I33" i="2"/>
  <c r="I34" i="2"/>
  <c r="I35" i="2"/>
  <c r="I46" i="2"/>
  <c r="I61" i="2"/>
  <c r="I64" i="2"/>
  <c r="I68" i="2"/>
  <c r="I69" i="2"/>
  <c r="I71" i="2"/>
  <c r="I79" i="2"/>
  <c r="I78" i="2"/>
  <c r="I67" i="2"/>
  <c r="I66" i="2"/>
  <c r="I59" i="2"/>
  <c r="I58" i="2"/>
  <c r="I57" i="2"/>
  <c r="I56" i="2"/>
  <c r="I55" i="2"/>
  <c r="I54" i="2"/>
  <c r="I45" i="2"/>
  <c r="I42" i="2"/>
  <c r="I41" i="2"/>
  <c r="I40" i="2"/>
  <c r="I29" i="2"/>
  <c r="I28" i="2"/>
  <c r="I18" i="2"/>
  <c r="I17" i="2"/>
  <c r="I16" i="2"/>
  <c r="I9" i="2"/>
  <c r="I8" i="2"/>
  <c r="P39" i="3" l="1"/>
  <c r="K39" i="3"/>
  <c r="P30" i="3"/>
  <c r="Q30" i="3" s="1"/>
  <c r="R30" i="3" s="1"/>
  <c r="K30" i="3"/>
  <c r="P10" i="3"/>
  <c r="K10" i="3"/>
  <c r="P6" i="3"/>
  <c r="K6" i="3"/>
  <c r="P42" i="3"/>
  <c r="K42" i="3"/>
  <c r="Q6" i="3"/>
  <c r="R6" i="3" s="1"/>
  <c r="Q10" i="3"/>
  <c r="R10" i="3" s="1"/>
  <c r="S39" i="3"/>
  <c r="Q39" i="3"/>
  <c r="Q38" i="3"/>
  <c r="S38" i="3"/>
  <c r="S44" i="3"/>
  <c r="Q44" i="3"/>
  <c r="Q40" i="3"/>
  <c r="S40" i="3"/>
  <c r="S41" i="3"/>
  <c r="Q41" i="3"/>
  <c r="S42" i="3"/>
  <c r="Q42" i="3"/>
  <c r="P45" i="3"/>
  <c r="S43" i="3"/>
  <c r="Q43" i="3"/>
  <c r="P46" i="3"/>
  <c r="P47" i="3"/>
  <c r="G57" i="3"/>
  <c r="P1" i="2" s="1"/>
  <c r="M2" i="2" s="1"/>
  <c r="H16" i="2" s="1"/>
  <c r="J16" i="2" s="1"/>
  <c r="J4" i="3"/>
  <c r="I32" i="2"/>
  <c r="I23" i="2"/>
  <c r="I22" i="2"/>
  <c r="I21" i="2"/>
  <c r="I48" i="2"/>
  <c r="I47" i="2" s="1"/>
  <c r="I19" i="2"/>
  <c r="I73" i="2"/>
  <c r="I11" i="2"/>
  <c r="I72" i="2"/>
  <c r="I44" i="2"/>
  <c r="I10" i="2"/>
  <c r="I43" i="2"/>
  <c r="I31" i="2"/>
  <c r="I7" i="2"/>
  <c r="I30" i="2"/>
  <c r="I6" i="2"/>
  <c r="I60" i="2"/>
  <c r="I5" i="2"/>
  <c r="I20" i="2"/>
  <c r="I4" i="2"/>
  <c r="I77" i="2"/>
  <c r="I65" i="2"/>
  <c r="I52" i="2"/>
  <c r="I53" i="2" s="1"/>
  <c r="I39" i="2"/>
  <c r="I27" i="2"/>
  <c r="I15" i="2"/>
  <c r="I70" i="2"/>
  <c r="I76" i="2"/>
  <c r="I51" i="2"/>
  <c r="I38" i="2"/>
  <c r="I26" i="2"/>
  <c r="I14" i="2"/>
  <c r="I75" i="2"/>
  <c r="I63" i="2"/>
  <c r="I50" i="2"/>
  <c r="I37" i="2"/>
  <c r="I25" i="2"/>
  <c r="I13" i="2"/>
  <c r="I74" i="2"/>
  <c r="I62" i="2"/>
  <c r="I49" i="2"/>
  <c r="I36" i="2"/>
  <c r="I24" i="2"/>
  <c r="I12" i="2"/>
  <c r="Q4" i="3" l="1"/>
  <c r="R4" i="3" s="1"/>
  <c r="K4" i="3"/>
  <c r="H25" i="2"/>
  <c r="H10" i="2"/>
  <c r="J10" i="2" s="1"/>
  <c r="H14" i="2"/>
  <c r="J14" i="2" s="1"/>
  <c r="H35" i="2"/>
  <c r="J35" i="2" s="1"/>
  <c r="H30" i="2"/>
  <c r="J30" i="2" s="1"/>
  <c r="H66" i="2"/>
  <c r="J66" i="2" s="1"/>
  <c r="H76" i="2"/>
  <c r="J76" i="2" s="1"/>
  <c r="H43" i="2"/>
  <c r="J43" i="2" s="1"/>
  <c r="H5" i="2"/>
  <c r="J5" i="2" s="1"/>
  <c r="H62" i="2"/>
  <c r="J62" i="2" s="1"/>
  <c r="H19" i="2"/>
  <c r="H31" i="2"/>
  <c r="J31" i="2" s="1"/>
  <c r="H21" i="2"/>
  <c r="J21" i="2" s="1"/>
  <c r="S47" i="3"/>
  <c r="Q47" i="3"/>
  <c r="Q45" i="3"/>
  <c r="S45" i="3"/>
  <c r="H69" i="2"/>
  <c r="J69" i="2" s="1"/>
  <c r="H67" i="2"/>
  <c r="J67" i="2" s="1"/>
  <c r="H24" i="2"/>
  <c r="J24" i="2" s="1"/>
  <c r="H55" i="2"/>
  <c r="J55" i="2" s="1"/>
  <c r="H32" i="2"/>
  <c r="J32" i="2" s="1"/>
  <c r="H15" i="2"/>
  <c r="J15" i="2" s="1"/>
  <c r="H23" i="2"/>
  <c r="H26" i="2"/>
  <c r="J26" i="2" s="1"/>
  <c r="H63" i="2"/>
  <c r="J63" i="2" s="1"/>
  <c r="H50" i="2"/>
  <c r="J50" i="2" s="1"/>
  <c r="H57" i="2"/>
  <c r="J57" i="2" s="1"/>
  <c r="H22" i="2"/>
  <c r="J22" i="2" s="1"/>
  <c r="H49" i="2"/>
  <c r="J49" i="2" s="1"/>
  <c r="G58" i="3"/>
  <c r="H34" i="2"/>
  <c r="J34" i="2" s="1"/>
  <c r="H8" i="2"/>
  <c r="J8" i="2" s="1"/>
  <c r="H46" i="2"/>
  <c r="J46" i="2" s="1"/>
  <c r="H52" i="2"/>
  <c r="J52" i="2" s="1"/>
  <c r="J53" i="2" s="1"/>
  <c r="B19" i="1" s="1"/>
  <c r="H20" i="2"/>
  <c r="J20" i="2" s="1"/>
  <c r="H36" i="2"/>
  <c r="J36" i="2" s="1"/>
  <c r="H72" i="2"/>
  <c r="J72" i="2" s="1"/>
  <c r="H4" i="2"/>
  <c r="J4" i="2" s="1"/>
  <c r="H13" i="2"/>
  <c r="J13" i="2" s="1"/>
  <c r="H74" i="2"/>
  <c r="J74" i="2" s="1"/>
  <c r="H37" i="2"/>
  <c r="J37" i="2" s="1"/>
  <c r="H39" i="2"/>
  <c r="J39" i="2" s="1"/>
  <c r="H12" i="2"/>
  <c r="J12" i="2" s="1"/>
  <c r="H42" i="2"/>
  <c r="J42" i="2" s="1"/>
  <c r="H44" i="2"/>
  <c r="J44" i="2" s="1"/>
  <c r="H64" i="2"/>
  <c r="J64" i="2" s="1"/>
  <c r="H75" i="2"/>
  <c r="J75" i="2" s="1"/>
  <c r="H51" i="2"/>
  <c r="J51" i="2" s="1"/>
  <c r="H28" i="2"/>
  <c r="J28" i="2" s="1"/>
  <c r="H56" i="2"/>
  <c r="J56" i="2" s="1"/>
  <c r="H58" i="2"/>
  <c r="J58" i="2" s="1"/>
  <c r="H79" i="2"/>
  <c r="J79" i="2" s="1"/>
  <c r="H27" i="2"/>
  <c r="J27" i="2" s="1"/>
  <c r="H45" i="2"/>
  <c r="J45" i="2" s="1"/>
  <c r="H29" i="2"/>
  <c r="J29" i="2" s="1"/>
  <c r="H38" i="2"/>
  <c r="J38" i="2" s="1"/>
  <c r="H41" i="2"/>
  <c r="J41" i="2" s="1"/>
  <c r="H59" i="2"/>
  <c r="J59" i="2" s="1"/>
  <c r="H61" i="2"/>
  <c r="J61" i="2" s="1"/>
  <c r="H65" i="2"/>
  <c r="J65" i="2" s="1"/>
  <c r="H77" i="2"/>
  <c r="J77" i="2" s="1"/>
  <c r="H71" i="2"/>
  <c r="J71" i="2" s="1"/>
  <c r="H78" i="2"/>
  <c r="J78" i="2" s="1"/>
  <c r="J23" i="2"/>
  <c r="H6" i="2"/>
  <c r="J6" i="2" s="1"/>
  <c r="S46" i="3"/>
  <c r="Q46" i="3"/>
  <c r="H18" i="2"/>
  <c r="J18" i="2" s="1"/>
  <c r="H68" i="2"/>
  <c r="J68" i="2" s="1"/>
  <c r="H48" i="2"/>
  <c r="J48" i="2" s="1"/>
  <c r="H60" i="2"/>
  <c r="J60" i="2" s="1"/>
  <c r="H33" i="2"/>
  <c r="J33" i="2" s="1"/>
  <c r="H17" i="2"/>
  <c r="J17" i="2" s="1"/>
  <c r="H40" i="2"/>
  <c r="J40" i="2" s="1"/>
  <c r="H70" i="2"/>
  <c r="J70" i="2" s="1"/>
  <c r="H54" i="2"/>
  <c r="J54" i="2" s="1"/>
  <c r="H7" i="2"/>
  <c r="J7" i="2" s="1"/>
  <c r="H9" i="2"/>
  <c r="J9" i="2" s="1"/>
  <c r="H11" i="2"/>
  <c r="J11" i="2" s="1"/>
  <c r="H73" i="2"/>
  <c r="J73" i="2" s="1"/>
  <c r="J19" i="2"/>
  <c r="J25" i="2"/>
  <c r="E6" i="1"/>
  <c r="H53" i="2" l="1"/>
  <c r="B16" i="1" s="1"/>
  <c r="B17" i="1" s="1"/>
  <c r="H47" i="2"/>
  <c r="J47" i="2"/>
  <c r="E9" i="1" l="1"/>
  <c r="E12" i="1"/>
  <c r="E13" i="1" s="1"/>
  <c r="E8" i="1"/>
  <c r="E1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</author>
  </authors>
  <commentList>
    <comment ref="G2" authorId="0" shapeId="0" xr:uid="{9F188605-EE30-4C0D-A26D-BC3556D56C44}">
      <text>
        <r>
          <rPr>
            <b/>
            <sz val="9"/>
            <color indexed="81"/>
            <rFont val="Tahoma"/>
            <charset val="1"/>
          </rPr>
          <t>Dan:</t>
        </r>
        <r>
          <rPr>
            <sz val="9"/>
            <color indexed="81"/>
            <rFont val="Tahoma"/>
            <charset val="1"/>
          </rPr>
          <t xml:space="preserve">
Makes sense because mass continuity, with Ullage taking into account density variations</t>
        </r>
      </text>
    </comment>
    <comment ref="O2" authorId="0" shapeId="0" xr:uid="{29AF3AB7-AD20-0648-B8C8-C4301C6CF42C}">
      <text>
        <r>
          <rPr>
            <b/>
            <sz val="9"/>
            <color indexed="81"/>
            <rFont val="Tahoma"/>
            <charset val="1"/>
          </rPr>
          <t>Dan:</t>
        </r>
        <r>
          <rPr>
            <sz val="9"/>
            <color indexed="81"/>
            <rFont val="Tahoma"/>
            <charset val="1"/>
          </rPr>
          <t xml:space="preserve">
Makes sense because mass continuity, with Ullage taking into account density variations</t>
        </r>
      </text>
    </comment>
  </commentList>
</comments>
</file>

<file path=xl/sharedStrings.xml><?xml version="1.0" encoding="utf-8"?>
<sst xmlns="http://schemas.openxmlformats.org/spreadsheetml/2006/main" count="95" uniqueCount="64">
  <si>
    <t>Inner Radius (in)</t>
  </si>
  <si>
    <t>Outer Radius (in)</t>
  </si>
  <si>
    <t>Internal Pressure (psi)</t>
  </si>
  <si>
    <t>External Pressure (psi)</t>
  </si>
  <si>
    <t>Outputs</t>
  </si>
  <si>
    <t>Inputs</t>
  </si>
  <si>
    <t>Factor of Safety</t>
  </si>
  <si>
    <t>Calculations for Various Formulae from ASME BPV Section VIII - Division 1</t>
  </si>
  <si>
    <t>Max. Allowable Tensile Stress (psi)</t>
  </si>
  <si>
    <t>UG-27.c.1 ---- t_min (in.)</t>
  </si>
  <si>
    <t>Joint Efficiency</t>
  </si>
  <si>
    <t>UG-27.c.2 ---- t_min (in.)</t>
  </si>
  <si>
    <t>N2O Run Tank</t>
  </si>
  <si>
    <t>Designer: Dan Zanko</t>
  </si>
  <si>
    <t>grav. Accel (ft/s2)</t>
  </si>
  <si>
    <t>RT Internal Storage Length (ft)</t>
  </si>
  <si>
    <t>MINIMUM SHELL Thickness (in)</t>
  </si>
  <si>
    <t>(°F)</t>
  </si>
  <si>
    <t>Taken from gas encyclopedia by air liquide</t>
  </si>
  <si>
    <t>Temp</t>
  </si>
  <si>
    <t>(psi)</t>
  </si>
  <si>
    <t>Vap Pressure</t>
  </si>
  <si>
    <t>Liquid Density</t>
  </si>
  <si>
    <t>Gas density</t>
  </si>
  <si>
    <t>slug/ft3</t>
  </si>
  <si>
    <t>Bottom of RT</t>
  </si>
  <si>
    <t>Bottom of Plumbing</t>
  </si>
  <si>
    <t>Plumbing Length (ft)</t>
  </si>
  <si>
    <t>Total P</t>
  </si>
  <si>
    <t>deltaP</t>
  </si>
  <si>
    <t>delta P(from bot of RT)</t>
  </si>
  <si>
    <t>Cyl Length (ft)</t>
  </si>
  <si>
    <t>Height of hemi head (in)</t>
  </si>
  <si>
    <t>Height of hemi head (ft)</t>
  </si>
  <si>
    <t>interpolated</t>
  </si>
  <si>
    <t>Worst Case Pressure Case Study</t>
  </si>
  <si>
    <t>Ullage Volume</t>
  </si>
  <si>
    <t>Mass of N2O Required (slugs)</t>
  </si>
  <si>
    <t>Mass Safety Factor</t>
  </si>
  <si>
    <t>Actual Requied N2O (slugs)</t>
  </si>
  <si>
    <t>Tank Volume Required</t>
  </si>
  <si>
    <t>ft^3</t>
  </si>
  <si>
    <t>Worst case internal tank pressure (located at bottom of RT) (psi)</t>
  </si>
  <si>
    <t>With Factor of Safety (psi)</t>
  </si>
  <si>
    <t>Volume of Hemi-head (ft^3)</t>
  </si>
  <si>
    <t>Length of Cyl Shell (ft)</t>
  </si>
  <si>
    <t>Volume of Cyl Shell (ft^3)</t>
  </si>
  <si>
    <t>Total RT internal length(ft)</t>
  </si>
  <si>
    <t>(ft)</t>
  </si>
  <si>
    <t>Ullage Volume Required in shell</t>
  </si>
  <si>
    <t>Height from top of storage volume required</t>
  </si>
  <si>
    <r>
      <t xml:space="preserve">Volumetric Ullage % req to not vent  as temp rises to </t>
    </r>
    <r>
      <rPr>
        <b/>
        <sz val="10"/>
        <rFont val="Arial"/>
        <family val="2"/>
      </rPr>
      <t>70F</t>
    </r>
    <r>
      <rPr>
        <sz val="10"/>
        <rFont val="Arial"/>
        <family val="2"/>
      </rPr>
      <t xml:space="preserve"> (with only liq at</t>
    </r>
    <r>
      <rPr>
        <b/>
        <sz val="10"/>
        <rFont val="Arial"/>
        <family val="2"/>
      </rPr>
      <t xml:space="preserve"> 70F</t>
    </r>
    <r>
      <rPr>
        <sz val="10"/>
        <rFont val="Arial"/>
        <family val="2"/>
      </rPr>
      <t>)</t>
    </r>
  </si>
  <si>
    <r>
      <t xml:space="preserve">Volumetric Ullage % req to not vent  as temp rises to </t>
    </r>
    <r>
      <rPr>
        <b/>
        <sz val="10"/>
        <rFont val="Arial"/>
        <family val="2"/>
      </rPr>
      <t xml:space="preserve">75F </t>
    </r>
    <r>
      <rPr>
        <sz val="10"/>
        <rFont val="Arial"/>
        <family val="2"/>
      </rPr>
      <t xml:space="preserve">(with only liq at </t>
    </r>
    <r>
      <rPr>
        <b/>
        <sz val="10"/>
        <rFont val="Arial"/>
        <family val="2"/>
      </rPr>
      <t>75F</t>
    </r>
    <r>
      <rPr>
        <sz val="10"/>
        <rFont val="Arial"/>
        <family val="2"/>
      </rPr>
      <t>)</t>
    </r>
  </si>
  <si>
    <t>Ullage Volume Required in Shell</t>
  </si>
  <si>
    <t>RESIDUALS</t>
  </si>
  <si>
    <t>MAX OPERATING TEMP &amp; PRESSURES</t>
  </si>
  <si>
    <t>in</t>
  </si>
  <si>
    <t>using initial guess of 0</t>
  </si>
  <si>
    <t>UG-32.e ---- t_min (in.)</t>
  </si>
  <si>
    <t>MINIMUM Hemi-HEAD Thickness (in.)</t>
  </si>
  <si>
    <t>Not used^ just a check to see what happens in this case</t>
  </si>
  <si>
    <t>Plumbing Length [RT to Inj] (ft)</t>
  </si>
  <si>
    <t>Plumbing Length [RT top to highest pt] (ft)</t>
  </si>
  <si>
    <t>Worst case RT-inj. Plumbing pressure (located at bottom of plumbing tree, just above injector) (psi)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</si>
</sst>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E+00"/>
    <numFmt numFmtId="166" formatCode="0.0000"/>
    <numFmt numFmtId="167" formatCode="0.0000000"/>
    <numFmt numFmtId="168" formatCode="0.000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i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name val="Arial"/>
      <family val="2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10"/>
      <name val="Arial"/>
      <family val="2"/>
    </font>
    <font>
      <b/>
      <i/>
      <sz val="10"/>
      <name val="Arial"/>
      <family val="2"/>
    </font>
    <font>
      <b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2" tint="-0.24997711111789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2" xfId="0" applyBorder="1"/>
    <xf numFmtId="0" fontId="0" fillId="0" borderId="0" xfId="0" applyAlignment="1">
      <alignment wrapText="1"/>
    </xf>
    <xf numFmtId="0" fontId="4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/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/>
    <xf numFmtId="0" fontId="1" fillId="0" borderId="7" xfId="0" applyFont="1" applyBorder="1" applyAlignment="1">
      <alignment vertical="center"/>
    </xf>
    <xf numFmtId="0" fontId="1" fillId="0" borderId="8" xfId="0" applyFont="1" applyBorder="1" applyAlignment="1"/>
    <xf numFmtId="164" fontId="7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166" fontId="10" fillId="0" borderId="0" xfId="0" applyNumberFormat="1" applyFont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0" fontId="11" fillId="0" borderId="0" xfId="0" applyFont="1"/>
    <xf numFmtId="0" fontId="12" fillId="0" borderId="0" xfId="0" applyFont="1"/>
    <xf numFmtId="0" fontId="0" fillId="0" borderId="6" xfId="0" applyBorder="1"/>
    <xf numFmtId="0" fontId="0" fillId="0" borderId="5" xfId="0" applyBorder="1"/>
    <xf numFmtId="166" fontId="9" fillId="0" borderId="6" xfId="0" applyNumberFormat="1" applyFont="1" applyBorder="1" applyAlignment="1">
      <alignment horizontal="center"/>
    </xf>
    <xf numFmtId="166" fontId="10" fillId="0" borderId="6" xfId="0" applyNumberFormat="1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0" fontId="8" fillId="0" borderId="5" xfId="0" applyFont="1" applyBorder="1"/>
    <xf numFmtId="2" fontId="9" fillId="0" borderId="9" xfId="0" applyNumberFormat="1" applyFont="1" applyBorder="1" applyAlignment="1">
      <alignment horizontal="center"/>
    </xf>
    <xf numFmtId="166" fontId="9" fillId="0" borderId="1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66" fontId="9" fillId="0" borderId="5" xfId="0" applyNumberFormat="1" applyFont="1" applyBorder="1" applyAlignment="1">
      <alignment horizontal="center"/>
    </xf>
    <xf numFmtId="0" fontId="1" fillId="0" borderId="5" xfId="0" applyFont="1" applyBorder="1"/>
    <xf numFmtId="0" fontId="1" fillId="0" borderId="0" xfId="0" applyFont="1"/>
    <xf numFmtId="166" fontId="7" fillId="0" borderId="0" xfId="0" applyNumberFormat="1" applyFont="1" applyAlignment="1">
      <alignment horizontal="center"/>
    </xf>
    <xf numFmtId="166" fontId="7" fillId="0" borderId="6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1" fillId="0" borderId="0" xfId="0" applyFont="1" applyBorder="1"/>
    <xf numFmtId="166" fontId="9" fillId="0" borderId="0" xfId="0" applyNumberFormat="1" applyFont="1" applyBorder="1" applyAlignment="1">
      <alignment horizontal="center"/>
    </xf>
    <xf numFmtId="166" fontId="9" fillId="0" borderId="0" xfId="0" applyNumberFormat="1" applyFont="1" applyBorder="1" applyAlignment="1">
      <alignment horizontal="center" vertical="center" wrapText="1"/>
    </xf>
    <xf numFmtId="0" fontId="14" fillId="0" borderId="0" xfId="0" applyFont="1"/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5" fillId="0" borderId="0" xfId="0" applyFont="1" applyAlignment="1">
      <alignment wrapText="1"/>
    </xf>
    <xf numFmtId="0" fontId="11" fillId="0" borderId="9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0" fillId="0" borderId="8" xfId="0" applyBorder="1"/>
    <xf numFmtId="0" fontId="0" fillId="0" borderId="1" xfId="0" applyBorder="1"/>
    <xf numFmtId="0" fontId="0" fillId="0" borderId="0" xfId="0" applyBorder="1"/>
    <xf numFmtId="0" fontId="11" fillId="0" borderId="11" xfId="0" applyFont="1" applyBorder="1" applyAlignment="1">
      <alignment horizontal="center" vertical="center" wrapText="1"/>
    </xf>
    <xf numFmtId="167" fontId="9" fillId="0" borderId="0" xfId="0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166" fontId="10" fillId="0" borderId="0" xfId="0" applyNumberFormat="1" applyFont="1" applyBorder="1" applyAlignment="1">
      <alignment horizontal="center"/>
    </xf>
    <xf numFmtId="166" fontId="7" fillId="0" borderId="0" xfId="0" applyNumberFormat="1" applyFont="1" applyBorder="1" applyAlignment="1">
      <alignment horizontal="center" vertical="center" wrapText="1"/>
    </xf>
    <xf numFmtId="168" fontId="9" fillId="0" borderId="0" xfId="0" applyNumberFormat="1" applyFont="1" applyBorder="1" applyAlignment="1">
      <alignment horizontal="center"/>
    </xf>
    <xf numFmtId="168" fontId="7" fillId="0" borderId="0" xfId="0" applyNumberFormat="1" applyFont="1" applyBorder="1" applyAlignment="1">
      <alignment horizontal="center"/>
    </xf>
    <xf numFmtId="168" fontId="9" fillId="0" borderId="0" xfId="0" applyNumberFormat="1" applyFont="1" applyAlignment="1">
      <alignment horizontal="center"/>
    </xf>
    <xf numFmtId="168" fontId="0" fillId="0" borderId="0" xfId="0" applyNumberFormat="1"/>
    <xf numFmtId="164" fontId="7" fillId="0" borderId="5" xfId="0" applyNumberFormat="1" applyFont="1" applyBorder="1" applyAlignment="1"/>
    <xf numFmtId="0" fontId="4" fillId="0" borderId="0" xfId="0" applyFont="1"/>
    <xf numFmtId="2" fontId="7" fillId="2" borderId="5" xfId="0" applyNumberFormat="1" applyFont="1" applyFill="1" applyBorder="1" applyAlignment="1">
      <alignment horizontal="center"/>
    </xf>
    <xf numFmtId="2" fontId="7" fillId="2" borderId="0" xfId="0" applyNumberFormat="1" applyFont="1" applyFill="1" applyAlignment="1">
      <alignment horizontal="center"/>
    </xf>
    <xf numFmtId="166" fontId="7" fillId="2" borderId="0" xfId="0" applyNumberFormat="1" applyFont="1" applyFill="1" applyAlignment="1">
      <alignment horizontal="center"/>
    </xf>
    <xf numFmtId="166" fontId="7" fillId="2" borderId="6" xfId="0" applyNumberFormat="1" applyFont="1" applyFill="1" applyBorder="1" applyAlignment="1">
      <alignment horizontal="center"/>
    </xf>
    <xf numFmtId="166" fontId="9" fillId="2" borderId="0" xfId="0" applyNumberFormat="1" applyFont="1" applyFill="1" applyBorder="1" applyAlignment="1">
      <alignment horizontal="center"/>
    </xf>
    <xf numFmtId="166" fontId="9" fillId="2" borderId="5" xfId="0" applyNumberFormat="1" applyFont="1" applyFill="1" applyBorder="1" applyAlignment="1">
      <alignment horizontal="center"/>
    </xf>
    <xf numFmtId="166" fontId="9" fillId="4" borderId="5" xfId="0" applyNumberFormat="1" applyFont="1" applyFill="1" applyBorder="1" applyAlignment="1">
      <alignment horizontal="center"/>
    </xf>
    <xf numFmtId="166" fontId="9" fillId="4" borderId="0" xfId="0" applyNumberFormat="1" applyFont="1" applyFill="1" applyBorder="1" applyAlignment="1">
      <alignment horizontal="center"/>
    </xf>
    <xf numFmtId="166" fontId="7" fillId="4" borderId="5" xfId="0" applyNumberFormat="1" applyFont="1" applyFill="1" applyBorder="1" applyAlignment="1">
      <alignment horizontal="center"/>
    </xf>
    <xf numFmtId="166" fontId="7" fillId="4" borderId="0" xfId="0" applyNumberFormat="1" applyFont="1" applyFill="1" applyBorder="1" applyAlignment="1">
      <alignment horizontal="center"/>
    </xf>
    <xf numFmtId="166" fontId="9" fillId="5" borderId="0" xfId="0" applyNumberFormat="1" applyFont="1" applyFill="1" applyBorder="1" applyAlignment="1">
      <alignment horizontal="center" vertical="center" wrapText="1"/>
    </xf>
    <xf numFmtId="167" fontId="9" fillId="5" borderId="0" xfId="0" applyNumberFormat="1" applyFont="1" applyFill="1" applyBorder="1" applyAlignment="1">
      <alignment horizontal="center"/>
    </xf>
    <xf numFmtId="166" fontId="9" fillId="5" borderId="0" xfId="0" applyNumberFormat="1" applyFont="1" applyFill="1" applyBorder="1" applyAlignment="1">
      <alignment horizontal="center"/>
    </xf>
    <xf numFmtId="166" fontId="9" fillId="0" borderId="12" xfId="0" applyNumberFormat="1" applyFont="1" applyBorder="1" applyAlignment="1">
      <alignment horizontal="center"/>
    </xf>
    <xf numFmtId="166" fontId="9" fillId="0" borderId="14" xfId="0" applyNumberFormat="1" applyFont="1" applyBorder="1" applyAlignment="1">
      <alignment horizontal="center"/>
    </xf>
    <xf numFmtId="166" fontId="9" fillId="0" borderId="16" xfId="0" applyNumberFormat="1" applyFont="1" applyBorder="1" applyAlignment="1">
      <alignment horizontal="center"/>
    </xf>
    <xf numFmtId="166" fontId="9" fillId="4" borderId="13" xfId="0" applyNumberFormat="1" applyFont="1" applyFill="1" applyBorder="1" applyAlignment="1">
      <alignment horizontal="center" vertical="center" wrapText="1"/>
    </xf>
    <xf numFmtId="166" fontId="9" fillId="4" borderId="14" xfId="0" applyNumberFormat="1" applyFont="1" applyFill="1" applyBorder="1" applyAlignment="1">
      <alignment horizontal="center"/>
    </xf>
    <xf numFmtId="166" fontId="9" fillId="4" borderId="15" xfId="0" applyNumberFormat="1" applyFont="1" applyFill="1" applyBorder="1" applyAlignment="1">
      <alignment horizontal="center"/>
    </xf>
    <xf numFmtId="166" fontId="18" fillId="4" borderId="15" xfId="0" applyNumberFormat="1" applyFont="1" applyFill="1" applyBorder="1" applyAlignment="1">
      <alignment horizontal="center"/>
    </xf>
    <xf numFmtId="166" fontId="7" fillId="4" borderId="14" xfId="0" applyNumberFormat="1" applyFont="1" applyFill="1" applyBorder="1" applyAlignment="1">
      <alignment horizontal="center"/>
    </xf>
    <xf numFmtId="166" fontId="7" fillId="4" borderId="16" xfId="0" applyNumberFormat="1" applyFont="1" applyFill="1" applyBorder="1" applyAlignment="1">
      <alignment horizontal="center"/>
    </xf>
    <xf numFmtId="166" fontId="7" fillId="4" borderId="20" xfId="0" applyNumberFormat="1" applyFont="1" applyFill="1" applyBorder="1" applyAlignment="1">
      <alignment horizontal="center"/>
    </xf>
    <xf numFmtId="166" fontId="18" fillId="4" borderId="17" xfId="0" applyNumberFormat="1" applyFont="1" applyFill="1" applyBorder="1" applyAlignment="1">
      <alignment horizontal="center"/>
    </xf>
    <xf numFmtId="2" fontId="9" fillId="3" borderId="14" xfId="0" applyNumberFormat="1" applyFont="1" applyFill="1" applyBorder="1" applyAlignment="1">
      <alignment horizontal="center"/>
    </xf>
    <xf numFmtId="0" fontId="0" fillId="3" borderId="0" xfId="0" applyFill="1" applyBorder="1"/>
    <xf numFmtId="166" fontId="9" fillId="3" borderId="0" xfId="0" applyNumberFormat="1" applyFont="1" applyFill="1" applyBorder="1" applyAlignment="1">
      <alignment horizontal="center"/>
    </xf>
    <xf numFmtId="166" fontId="9" fillId="3" borderId="15" xfId="0" applyNumberFormat="1" applyFont="1" applyFill="1" applyBorder="1" applyAlignment="1">
      <alignment horizontal="center"/>
    </xf>
    <xf numFmtId="2" fontId="9" fillId="3" borderId="0" xfId="0" applyNumberFormat="1" applyFont="1" applyFill="1" applyBorder="1" applyAlignment="1">
      <alignment horizontal="center"/>
    </xf>
    <xf numFmtId="2" fontId="7" fillId="3" borderId="14" xfId="0" applyNumberFormat="1" applyFont="1" applyFill="1" applyBorder="1" applyAlignment="1">
      <alignment horizontal="center"/>
    </xf>
    <xf numFmtId="2" fontId="7" fillId="3" borderId="0" xfId="0" applyNumberFormat="1" applyFont="1" applyFill="1" applyBorder="1" applyAlignment="1">
      <alignment horizontal="center"/>
    </xf>
    <xf numFmtId="166" fontId="7" fillId="3" borderId="0" xfId="0" applyNumberFormat="1" applyFont="1" applyFill="1" applyBorder="1" applyAlignment="1">
      <alignment horizontal="center"/>
    </xf>
    <xf numFmtId="166" fontId="7" fillId="3" borderId="15" xfId="0" applyNumberFormat="1" applyFont="1" applyFill="1" applyBorder="1" applyAlignment="1">
      <alignment horizontal="center"/>
    </xf>
    <xf numFmtId="2" fontId="10" fillId="3" borderId="16" xfId="0" applyNumberFormat="1" applyFont="1" applyFill="1" applyBorder="1" applyAlignment="1">
      <alignment horizontal="center"/>
    </xf>
    <xf numFmtId="2" fontId="10" fillId="3" borderId="20" xfId="0" applyNumberFormat="1" applyFont="1" applyFill="1" applyBorder="1" applyAlignment="1">
      <alignment horizontal="center"/>
    </xf>
    <xf numFmtId="166" fontId="10" fillId="3" borderId="20" xfId="0" applyNumberFormat="1" applyFont="1" applyFill="1" applyBorder="1" applyAlignment="1">
      <alignment horizontal="center"/>
    </xf>
    <xf numFmtId="166" fontId="10" fillId="3" borderId="17" xfId="0" applyNumberFormat="1" applyFont="1" applyFill="1" applyBorder="1" applyAlignment="1">
      <alignment horizontal="center"/>
    </xf>
    <xf numFmtId="166" fontId="9" fillId="4" borderId="20" xfId="0" applyNumberFormat="1" applyFont="1" applyFill="1" applyBorder="1" applyAlignment="1">
      <alignment horizontal="center" vertical="center" wrapText="1"/>
    </xf>
    <xf numFmtId="166" fontId="9" fillId="4" borderId="17" xfId="0" applyNumberFormat="1" applyFont="1" applyFill="1" applyBorder="1" applyAlignment="1">
      <alignment horizontal="center" vertical="center" wrapText="1"/>
    </xf>
    <xf numFmtId="2" fontId="9" fillId="3" borderId="16" xfId="0" applyNumberFormat="1" applyFont="1" applyFill="1" applyBorder="1" applyAlignment="1">
      <alignment horizontal="center"/>
    </xf>
    <xf numFmtId="165" fontId="9" fillId="3" borderId="20" xfId="0" applyNumberFormat="1" applyFont="1" applyFill="1" applyBorder="1" applyAlignment="1">
      <alignment horizontal="center"/>
    </xf>
    <xf numFmtId="166" fontId="9" fillId="3" borderId="20" xfId="0" applyNumberFormat="1" applyFont="1" applyFill="1" applyBorder="1" applyAlignment="1">
      <alignment horizontal="center"/>
    </xf>
    <xf numFmtId="166" fontId="9" fillId="3" borderId="17" xfId="0" applyNumberFormat="1" applyFont="1" applyFill="1" applyBorder="1" applyAlignment="1">
      <alignment horizontal="center"/>
    </xf>
    <xf numFmtId="166" fontId="9" fillId="5" borderId="18" xfId="0" applyNumberFormat="1" applyFont="1" applyFill="1" applyBorder="1" applyAlignment="1">
      <alignment horizontal="center" vertical="center" wrapText="1"/>
    </xf>
    <xf numFmtId="166" fontId="9" fillId="5" borderId="14" xfId="0" applyNumberFormat="1" applyFont="1" applyFill="1" applyBorder="1" applyAlignment="1">
      <alignment horizontal="center"/>
    </xf>
    <xf numFmtId="168" fontId="9" fillId="5" borderId="15" xfId="0" applyNumberFormat="1" applyFont="1" applyFill="1" applyBorder="1" applyAlignment="1">
      <alignment horizontal="center"/>
    </xf>
    <xf numFmtId="166" fontId="9" fillId="5" borderId="16" xfId="0" applyNumberFormat="1" applyFont="1" applyFill="1" applyBorder="1" applyAlignment="1">
      <alignment horizontal="center"/>
    </xf>
    <xf numFmtId="167" fontId="9" fillId="5" borderId="20" xfId="0" applyNumberFormat="1" applyFont="1" applyFill="1" applyBorder="1" applyAlignment="1">
      <alignment horizontal="center"/>
    </xf>
    <xf numFmtId="166" fontId="9" fillId="5" borderId="20" xfId="0" applyNumberFormat="1" applyFont="1" applyFill="1" applyBorder="1" applyAlignment="1">
      <alignment horizontal="center"/>
    </xf>
    <xf numFmtId="168" fontId="9" fillId="5" borderId="17" xfId="0" applyNumberFormat="1" applyFont="1" applyFill="1" applyBorder="1" applyAlignment="1">
      <alignment horizontal="center"/>
    </xf>
    <xf numFmtId="166" fontId="9" fillId="5" borderId="20" xfId="0" applyNumberFormat="1" applyFont="1" applyFill="1" applyBorder="1" applyAlignment="1">
      <alignment horizontal="center" vertical="center" wrapText="1"/>
    </xf>
    <xf numFmtId="168" fontId="9" fillId="5" borderId="17" xfId="0" applyNumberFormat="1" applyFont="1" applyFill="1" applyBorder="1" applyAlignment="1">
      <alignment horizontal="center" vertical="center" wrapText="1"/>
    </xf>
    <xf numFmtId="166" fontId="9" fillId="4" borderId="21" xfId="0" applyNumberFormat="1" applyFont="1" applyFill="1" applyBorder="1" applyAlignment="1">
      <alignment horizontal="center" vertical="center" wrapText="1"/>
    </xf>
    <xf numFmtId="166" fontId="9" fillId="4" borderId="22" xfId="0" applyNumberFormat="1" applyFont="1" applyFill="1" applyBorder="1" applyAlignment="1">
      <alignment horizontal="center" vertical="center" wrapText="1"/>
    </xf>
    <xf numFmtId="166" fontId="18" fillId="4" borderId="5" xfId="0" applyNumberFormat="1" applyFont="1" applyFill="1" applyBorder="1" applyAlignment="1">
      <alignment horizontal="center"/>
    </xf>
    <xf numFmtId="166" fontId="19" fillId="4" borderId="5" xfId="0" applyNumberFormat="1" applyFont="1" applyFill="1" applyBorder="1" applyAlignment="1">
      <alignment horizontal="center"/>
    </xf>
    <xf numFmtId="166" fontId="19" fillId="4" borderId="22" xfId="0" applyNumberFormat="1" applyFont="1" applyFill="1" applyBorder="1" applyAlignment="1">
      <alignment horizontal="center"/>
    </xf>
    <xf numFmtId="166" fontId="9" fillId="4" borderId="5" xfId="0" applyNumberFormat="1" applyFont="1" applyFill="1" applyBorder="1" applyAlignment="1">
      <alignment horizontal="center" vertical="center" wrapText="1"/>
    </xf>
    <xf numFmtId="166" fontId="7" fillId="4" borderId="22" xfId="0" applyNumberFormat="1" applyFont="1" applyFill="1" applyBorder="1" applyAlignment="1">
      <alignment horizontal="center"/>
    </xf>
    <xf numFmtId="167" fontId="9" fillId="4" borderId="5" xfId="0" applyNumberFormat="1" applyFont="1" applyFill="1" applyBorder="1" applyAlignment="1">
      <alignment horizontal="center"/>
    </xf>
    <xf numFmtId="167" fontId="7" fillId="4" borderId="5" xfId="0" applyNumberFormat="1" applyFont="1" applyFill="1" applyBorder="1" applyAlignment="1">
      <alignment horizontal="center"/>
    </xf>
    <xf numFmtId="167" fontId="7" fillId="4" borderId="22" xfId="0" applyNumberFormat="1" applyFont="1" applyFill="1" applyBorder="1" applyAlignment="1">
      <alignment horizontal="center"/>
    </xf>
    <xf numFmtId="166" fontId="9" fillId="0" borderId="21" xfId="0" applyNumberFormat="1" applyFont="1" applyBorder="1" applyAlignment="1">
      <alignment horizontal="center"/>
    </xf>
    <xf numFmtId="166" fontId="9" fillId="0" borderId="22" xfId="0" applyNumberFormat="1" applyFont="1" applyBorder="1" applyAlignment="1">
      <alignment horizontal="center"/>
    </xf>
    <xf numFmtId="166" fontId="9" fillId="4" borderId="21" xfId="0" applyNumberFormat="1" applyFont="1" applyFill="1" applyBorder="1" applyAlignment="1">
      <alignment vertical="center" wrapText="1"/>
    </xf>
    <xf numFmtId="0" fontId="0" fillId="0" borderId="23" xfId="0" applyFont="1" applyBorder="1" applyAlignment="1">
      <alignment vertical="center"/>
    </xf>
    <xf numFmtId="0" fontId="0" fillId="0" borderId="23" xfId="0" applyFont="1" applyBorder="1" applyAlignment="1"/>
    <xf numFmtId="0" fontId="1" fillId="0" borderId="23" xfId="0" applyFont="1" applyBorder="1" applyAlignment="1">
      <alignment vertical="center"/>
    </xf>
    <xf numFmtId="0" fontId="1" fillId="0" borderId="23" xfId="0" applyFont="1" applyBorder="1" applyAlignment="1"/>
    <xf numFmtId="167" fontId="9" fillId="0" borderId="0" xfId="0" applyNumberFormat="1" applyFont="1" applyBorder="1" applyAlignment="1">
      <alignment horizontal="left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164" fontId="20" fillId="0" borderId="5" xfId="0" applyNumberFormat="1" applyFont="1" applyBorder="1" applyAlignment="1">
      <alignment horizontal="center"/>
    </xf>
    <xf numFmtId="164" fontId="20" fillId="0" borderId="0" xfId="0" applyNumberFormat="1" applyFont="1" applyBorder="1" applyAlignment="1">
      <alignment horizontal="center"/>
    </xf>
    <xf numFmtId="164" fontId="20" fillId="0" borderId="6" xfId="0" applyNumberFormat="1" applyFont="1" applyBorder="1" applyAlignment="1">
      <alignment horizontal="center"/>
    </xf>
    <xf numFmtId="166" fontId="9" fillId="5" borderId="18" xfId="0" applyNumberFormat="1" applyFont="1" applyFill="1" applyBorder="1" applyAlignment="1">
      <alignment horizontal="center" vertical="center" wrapText="1"/>
    </xf>
    <xf numFmtId="168" fontId="7" fillId="5" borderId="13" xfId="0" applyNumberFormat="1" applyFont="1" applyFill="1" applyBorder="1" applyAlignment="1">
      <alignment horizontal="center" vertical="center" wrapText="1"/>
    </xf>
    <xf numFmtId="168" fontId="7" fillId="5" borderId="15" xfId="0" applyNumberFormat="1" applyFont="1" applyFill="1" applyBorder="1" applyAlignment="1">
      <alignment horizontal="center" vertical="center" wrapText="1"/>
    </xf>
    <xf numFmtId="166" fontId="13" fillId="0" borderId="0" xfId="0" applyNumberFormat="1" applyFont="1" applyAlignment="1">
      <alignment horizontal="center"/>
    </xf>
    <xf numFmtId="166" fontId="7" fillId="4" borderId="5" xfId="0" applyNumberFormat="1" applyFont="1" applyFill="1" applyBorder="1" applyAlignment="1">
      <alignment horizontal="center" vertical="center" wrapText="1"/>
    </xf>
    <xf numFmtId="166" fontId="7" fillId="4" borderId="15" xfId="0" applyNumberFormat="1" applyFont="1" applyFill="1" applyBorder="1" applyAlignment="1">
      <alignment horizontal="center" vertical="center" wrapText="1"/>
    </xf>
    <xf numFmtId="166" fontId="9" fillId="0" borderId="14" xfId="0" applyNumberFormat="1" applyFont="1" applyBorder="1" applyAlignment="1">
      <alignment horizontal="center" wrapText="1"/>
    </xf>
    <xf numFmtId="164" fontId="7" fillId="3" borderId="12" xfId="0" applyNumberFormat="1" applyFont="1" applyFill="1" applyBorder="1" applyAlignment="1">
      <alignment horizontal="center"/>
    </xf>
    <xf numFmtId="164" fontId="7" fillId="3" borderId="18" xfId="0" applyNumberFormat="1" applyFont="1" applyFill="1" applyBorder="1" applyAlignment="1">
      <alignment horizontal="center"/>
    </xf>
    <xf numFmtId="164" fontId="7" fillId="3" borderId="13" xfId="0" applyNumberFormat="1" applyFont="1" applyFill="1" applyBorder="1" applyAlignment="1">
      <alignment horizontal="center"/>
    </xf>
    <xf numFmtId="166" fontId="9" fillId="4" borderId="12" xfId="0" applyNumberFormat="1" applyFont="1" applyFill="1" applyBorder="1" applyAlignment="1">
      <alignment horizontal="center" vertical="center" wrapText="1"/>
    </xf>
    <xf numFmtId="166" fontId="9" fillId="4" borderId="14" xfId="0" applyNumberFormat="1" applyFont="1" applyFill="1" applyBorder="1" applyAlignment="1">
      <alignment horizontal="center" vertical="center" wrapText="1"/>
    </xf>
    <xf numFmtId="166" fontId="9" fillId="4" borderId="16" xfId="0" applyNumberFormat="1" applyFont="1" applyFill="1" applyBorder="1" applyAlignment="1">
      <alignment horizontal="center" vertical="center" wrapText="1"/>
    </xf>
    <xf numFmtId="166" fontId="9" fillId="4" borderId="19" xfId="0" applyNumberFormat="1" applyFont="1" applyFill="1" applyBorder="1" applyAlignment="1">
      <alignment horizontal="center" vertical="center" wrapText="1"/>
    </xf>
    <xf numFmtId="166" fontId="9" fillId="4" borderId="6" xfId="0" applyNumberFormat="1" applyFont="1" applyFill="1" applyBorder="1" applyAlignment="1">
      <alignment horizontal="center" vertical="center" wrapText="1"/>
    </xf>
    <xf numFmtId="166" fontId="9" fillId="5" borderId="12" xfId="0" applyNumberFormat="1" applyFont="1" applyFill="1" applyBorder="1" applyAlignment="1">
      <alignment horizontal="center" vertical="center" wrapText="1"/>
    </xf>
    <xf numFmtId="166" fontId="9" fillId="5" borderId="14" xfId="0" applyNumberFormat="1" applyFont="1" applyFill="1" applyBorder="1" applyAlignment="1">
      <alignment horizontal="center" vertical="center" wrapText="1"/>
    </xf>
    <xf numFmtId="166" fontId="9" fillId="5" borderId="16" xfId="0" applyNumberFormat="1" applyFont="1" applyFill="1" applyBorder="1" applyAlignment="1">
      <alignment horizontal="center" vertical="center" wrapText="1"/>
    </xf>
    <xf numFmtId="0" fontId="1" fillId="0" borderId="10" xfId="0" applyFont="1" applyBorder="1"/>
    <xf numFmtId="0" fontId="1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Pvap</c:v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Calcs'!$B$4:$B$79</c:f>
              <c:numCache>
                <c:formatCode>0.00</c:formatCode>
                <c:ptCount val="76"/>
                <c:pt idx="0">
                  <c:v>452.82023903999999</c:v>
                </c:pt>
                <c:pt idx="1">
                  <c:v>458.65366740000002</c:v>
                </c:pt>
                <c:pt idx="2">
                  <c:v>464.54366057999999</c:v>
                </c:pt>
                <c:pt idx="3">
                  <c:v>470.48731781999993</c:v>
                </c:pt>
                <c:pt idx="4">
                  <c:v>476.48608949999999</c:v>
                </c:pt>
                <c:pt idx="5">
                  <c:v>482.54142600000006</c:v>
                </c:pt>
                <c:pt idx="6">
                  <c:v>488.65187693999997</c:v>
                </c:pt>
                <c:pt idx="7">
                  <c:v>494.82034307999999</c:v>
                </c:pt>
                <c:pt idx="8">
                  <c:v>501.04537404000001</c:v>
                </c:pt>
                <c:pt idx="9">
                  <c:v>507.32696982000004</c:v>
                </c:pt>
                <c:pt idx="10">
                  <c:v>513.66803117999996</c:v>
                </c:pt>
                <c:pt idx="11">
                  <c:v>520.06565735999993</c:v>
                </c:pt>
                <c:pt idx="12">
                  <c:v>526.52129874000002</c:v>
                </c:pt>
                <c:pt idx="13">
                  <c:v>533.03640570000005</c:v>
                </c:pt>
                <c:pt idx="14">
                  <c:v>539.61097824000001</c:v>
                </c:pt>
                <c:pt idx="15">
                  <c:v>546.24646674000007</c:v>
                </c:pt>
                <c:pt idx="16">
                  <c:v>552.93997044000002</c:v>
                </c:pt>
                <c:pt idx="17">
                  <c:v>559.69439009999996</c:v>
                </c:pt>
                <c:pt idx="18">
                  <c:v>566.51117609999994</c:v>
                </c:pt>
                <c:pt idx="19">
                  <c:v>573.38742767999997</c:v>
                </c:pt>
                <c:pt idx="20">
                  <c:v>580.32604560000004</c:v>
                </c:pt>
                <c:pt idx="21">
                  <c:v>587.32702986000004</c:v>
                </c:pt>
                <c:pt idx="22">
                  <c:v>594.39038045999996</c:v>
                </c:pt>
                <c:pt idx="23">
                  <c:v>601.51754778000009</c:v>
                </c:pt>
                <c:pt idx="24">
                  <c:v>608.70708144000002</c:v>
                </c:pt>
                <c:pt idx="25">
                  <c:v>615.96188219999999</c:v>
                </c:pt>
                <c:pt idx="26">
                  <c:v>623.28049967999993</c:v>
                </c:pt>
                <c:pt idx="27">
                  <c:v>630.66438426000002</c:v>
                </c:pt>
                <c:pt idx="28">
                  <c:v>638.11353594000002</c:v>
                </c:pt>
                <c:pt idx="29">
                  <c:v>645.62795472000005</c:v>
                </c:pt>
                <c:pt idx="30">
                  <c:v>653.21054135999998</c:v>
                </c:pt>
                <c:pt idx="31">
                  <c:v>660.85839510000005</c:v>
                </c:pt>
                <c:pt idx="32">
                  <c:v>668.57586708000008</c:v>
                </c:pt>
                <c:pt idx="33">
                  <c:v>676.36005653999996</c:v>
                </c:pt>
                <c:pt idx="34">
                  <c:v>684.21241385999997</c:v>
                </c:pt>
                <c:pt idx="35">
                  <c:v>692.13438942000005</c:v>
                </c:pt>
                <c:pt idx="36">
                  <c:v>700.12743360000002</c:v>
                </c:pt>
                <c:pt idx="37">
                  <c:v>708.18864564</c:v>
                </c:pt>
                <c:pt idx="38">
                  <c:v>716.32237667999993</c:v>
                </c:pt>
                <c:pt idx="39">
                  <c:v>724.52862672000003</c:v>
                </c:pt>
                <c:pt idx="40">
                  <c:v>732.80594538000003</c:v>
                </c:pt>
                <c:pt idx="41">
                  <c:v>741.15723342000001</c:v>
                </c:pt>
                <c:pt idx="42">
                  <c:v>749.58104045999994</c:v>
                </c:pt>
                <c:pt idx="43">
                  <c:v>751.46975752666663</c:v>
                </c:pt>
                <c:pt idx="44">
                  <c:v>758.08026725999991</c:v>
                </c:pt>
                <c:pt idx="45">
                  <c:v>766.65491381999993</c:v>
                </c:pt>
                <c:pt idx="46">
                  <c:v>775.30498014</c:v>
                </c:pt>
                <c:pt idx="47">
                  <c:v>784.03191660000005</c:v>
                </c:pt>
                <c:pt idx="48">
                  <c:v>792.83572320000007</c:v>
                </c:pt>
                <c:pt idx="49">
                  <c:v>799.74517236666668</c:v>
                </c:pt>
                <c:pt idx="50">
                  <c:v>801.71930069999996</c:v>
                </c:pt>
                <c:pt idx="51">
                  <c:v>810.68264910000005</c:v>
                </c:pt>
                <c:pt idx="52">
                  <c:v>819.72576839999999</c:v>
                </c:pt>
                <c:pt idx="53">
                  <c:v>828.85010898000007</c:v>
                </c:pt>
                <c:pt idx="54">
                  <c:v>838.05712122</c:v>
                </c:pt>
                <c:pt idx="55">
                  <c:v>847.34825549999994</c:v>
                </c:pt>
                <c:pt idx="56">
                  <c:v>856.72351182</c:v>
                </c:pt>
                <c:pt idx="57">
                  <c:v>866.18579093999995</c:v>
                </c:pt>
                <c:pt idx="58">
                  <c:v>875.73364248000007</c:v>
                </c:pt>
                <c:pt idx="59">
                  <c:v>885.37141757999996</c:v>
                </c:pt>
                <c:pt idx="60">
                  <c:v>895.10056662</c:v>
                </c:pt>
                <c:pt idx="61">
                  <c:v>904.91963922000002</c:v>
                </c:pt>
                <c:pt idx="62">
                  <c:v>914.83443690000001</c:v>
                </c:pt>
                <c:pt idx="63">
                  <c:v>924.84350928000003</c:v>
                </c:pt>
                <c:pt idx="64">
                  <c:v>934.95120750000012</c:v>
                </c:pt>
                <c:pt idx="65">
                  <c:v>945.16043231999993</c:v>
                </c:pt>
                <c:pt idx="66">
                  <c:v>955.47118374000013</c:v>
                </c:pt>
                <c:pt idx="67">
                  <c:v>965.88781289999997</c:v>
                </c:pt>
                <c:pt idx="68">
                  <c:v>976.41612132</c:v>
                </c:pt>
                <c:pt idx="69">
                  <c:v>987.05610900000011</c:v>
                </c:pt>
                <c:pt idx="70">
                  <c:v>997.81792859999996</c:v>
                </c:pt>
                <c:pt idx="71">
                  <c:v>1008.70448088</c:v>
                </c:pt>
                <c:pt idx="72">
                  <c:v>1019.7259185</c:v>
                </c:pt>
                <c:pt idx="73">
                  <c:v>1030.8938445000001</c:v>
                </c:pt>
                <c:pt idx="74">
                  <c:v>1042.23146496</c:v>
                </c:pt>
                <c:pt idx="75">
                  <c:v>1050.8003100000001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49-C147-B0BB-2253C2C9EB79}"/>
            </c:ext>
          </c:extLst>
        </c:ser>
        <c:ser>
          <c:idx val="1"/>
          <c:order val="1"/>
          <c:tx>
            <c:v>DeltaP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Calcs'!$G$4:$G$79</c:f>
              <c:numCache>
                <c:formatCode>General</c:formatCode>
                <c:ptCount val="76"/>
                <c:pt idx="0">
                  <c:v>223.31823120327286</c:v>
                </c:pt>
                <c:pt idx="1">
                  <c:v>222.69017899119618</c:v>
                </c:pt>
                <c:pt idx="2">
                  <c:v>222.05744900882178</c:v>
                </c:pt>
                <c:pt idx="3">
                  <c:v>221.42053365302311</c:v>
                </c:pt>
                <c:pt idx="4">
                  <c:v>220.77918672536347</c:v>
                </c:pt>
                <c:pt idx="5">
                  <c:v>220.13316202740614</c:v>
                </c:pt>
                <c:pt idx="6">
                  <c:v>219.48221336071435</c:v>
                </c:pt>
                <c:pt idx="7">
                  <c:v>218.82683312216156</c:v>
                </c:pt>
                <c:pt idx="8">
                  <c:v>218.16603651800088</c:v>
                </c:pt>
                <c:pt idx="9">
                  <c:v>217.50056214354254</c:v>
                </c:pt>
                <c:pt idx="10">
                  <c:v>216.82967140347631</c:v>
                </c:pt>
                <c:pt idx="11">
                  <c:v>216.15361049623894</c:v>
                </c:pt>
                <c:pt idx="12">
                  <c:v>215.47188702495697</c:v>
                </c:pt>
                <c:pt idx="13">
                  <c:v>214.78450098963037</c:v>
                </c:pt>
                <c:pt idx="14">
                  <c:v>214.09145239025921</c:v>
                </c:pt>
                <c:pt idx="15">
                  <c:v>213.3924950284067</c:v>
                </c:pt>
                <c:pt idx="16">
                  <c:v>212.68738270563617</c:v>
                </c:pt>
                <c:pt idx="17">
                  <c:v>211.97611542194761</c:v>
                </c:pt>
                <c:pt idx="18">
                  <c:v>211.25820078046758</c:v>
                </c:pt>
                <c:pt idx="19">
                  <c:v>210.53363878119603</c:v>
                </c:pt>
                <c:pt idx="20">
                  <c:v>209.80218322569627</c:v>
                </c:pt>
                <c:pt idx="21">
                  <c:v>209.06383411396837</c:v>
                </c:pt>
                <c:pt idx="22">
                  <c:v>208.31809904913879</c:v>
                </c:pt>
                <c:pt idx="23">
                  <c:v>207.5647318327708</c:v>
                </c:pt>
                <c:pt idx="24">
                  <c:v>206.80373246486451</c:v>
                </c:pt>
                <c:pt idx="25">
                  <c:v>206.03436235010963</c:v>
                </c:pt>
                <c:pt idx="26">
                  <c:v>205.25686768694297</c:v>
                </c:pt>
                <c:pt idx="27">
                  <c:v>204.47075607849104</c:v>
                </c:pt>
                <c:pt idx="28">
                  <c:v>203.67578132631715</c:v>
                </c:pt>
                <c:pt idx="29">
                  <c:v>202.8714510335478</c:v>
                </c:pt>
                <c:pt idx="30">
                  <c:v>202.05751900174639</c:v>
                </c:pt>
                <c:pt idx="31">
                  <c:v>201.23349283403934</c:v>
                </c:pt>
                <c:pt idx="32">
                  <c:v>200.39912633199</c:v>
                </c:pt>
                <c:pt idx="33">
                  <c:v>199.5539270987249</c:v>
                </c:pt>
                <c:pt idx="34">
                  <c:v>198.6974027373706</c:v>
                </c:pt>
                <c:pt idx="35">
                  <c:v>197.82906085105367</c:v>
                </c:pt>
                <c:pt idx="36">
                  <c:v>196.94865524133738</c:v>
                </c:pt>
                <c:pt idx="37">
                  <c:v>196.05520111447493</c:v>
                </c:pt>
                <c:pt idx="38">
                  <c:v>195.14820607359269</c:v>
                </c:pt>
                <c:pt idx="39">
                  <c:v>194.22717772181733</c:v>
                </c:pt>
                <c:pt idx="40">
                  <c:v>193.29137746383873</c:v>
                </c:pt>
                <c:pt idx="41">
                  <c:v>192.33982050590993</c:v>
                </c:pt>
                <c:pt idx="42">
                  <c:v>191.3720144511575</c:v>
                </c:pt>
                <c:pt idx="43">
                  <c:v>191.15311668553016</c:v>
                </c:pt>
                <c:pt idx="44">
                  <c:v>190.38697450583456</c:v>
                </c:pt>
                <c:pt idx="45">
                  <c:v>189.38346967775749</c:v>
                </c:pt>
                <c:pt idx="46">
                  <c:v>188.36051517317946</c:v>
                </c:pt>
                <c:pt idx="47">
                  <c:v>187.31712619835349</c:v>
                </c:pt>
                <c:pt idx="48">
                  <c:v>186.25182556265935</c:v>
                </c:pt>
                <c:pt idx="49">
                  <c:v>185.40506707262836</c:v>
                </c:pt>
                <c:pt idx="50">
                  <c:v>185.16313607547664</c:v>
                </c:pt>
                <c:pt idx="51">
                  <c:v>184.04933434774836</c:v>
                </c:pt>
                <c:pt idx="52">
                  <c:v>182.9089431888541</c:v>
                </c:pt>
                <c:pt idx="53">
                  <c:v>181.73974681286342</c:v>
                </c:pt>
                <c:pt idx="54">
                  <c:v>180.53952943384584</c:v>
                </c:pt>
                <c:pt idx="55">
                  <c:v>179.30558286899745</c:v>
                </c:pt>
                <c:pt idx="56">
                  <c:v>178.03519893551419</c:v>
                </c:pt>
                <c:pt idx="57">
                  <c:v>176.72468465684534</c:v>
                </c:pt>
                <c:pt idx="58">
                  <c:v>175.37059325487681</c:v>
                </c:pt>
                <c:pt idx="59">
                  <c:v>173.96800076087413</c:v>
                </c:pt>
                <c:pt idx="60">
                  <c:v>172.5114908092294</c:v>
                </c:pt>
                <c:pt idx="61">
                  <c:v>170.9949084390247</c:v>
                </c:pt>
                <c:pt idx="62">
                  <c:v>169.41062149872147</c:v>
                </c:pt>
                <c:pt idx="63">
                  <c:v>167.7490282492877</c:v>
                </c:pt>
                <c:pt idx="64">
                  <c:v>165.99880356263418</c:v>
                </c:pt>
                <c:pt idx="65">
                  <c:v>164.14492933412086</c:v>
                </c:pt>
                <c:pt idx="66">
                  <c:v>162.16844828412025</c:v>
                </c:pt>
                <c:pt idx="67">
                  <c:v>160.04449437052338</c:v>
                </c:pt>
                <c:pt idx="68">
                  <c:v>157.73786121687914</c:v>
                </c:pt>
                <c:pt idx="69">
                  <c:v>155.1990629374065</c:v>
                </c:pt>
                <c:pt idx="70">
                  <c:v>152.35276281046862</c:v>
                </c:pt>
                <c:pt idx="71">
                  <c:v>149.07536922083131</c:v>
                </c:pt>
                <c:pt idx="72">
                  <c:v>145.14013340827398</c:v>
                </c:pt>
                <c:pt idx="73">
                  <c:v>140.04505676032142</c:v>
                </c:pt>
                <c:pt idx="74">
                  <c:v>132.1553816571425</c:v>
                </c:pt>
                <c:pt idx="75">
                  <c:v>111.28440158094624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49-C147-B0BB-2253C2C9EB79}"/>
            </c:ext>
          </c:extLst>
        </c:ser>
        <c:ser>
          <c:idx val="2"/>
          <c:order val="2"/>
          <c:tx>
            <c:v>Total P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Calcs'!$H$4:$H$79</c:f>
              <c:numCache>
                <c:formatCode>General</c:formatCode>
                <c:ptCount val="76"/>
                <c:pt idx="0">
                  <c:v>647.80249759524088</c:v>
                </c:pt>
                <c:pt idx="1">
                  <c:v>653.08756481991622</c:v>
                </c:pt>
                <c:pt idx="2">
                  <c:v>658.42511263818176</c:v>
                </c:pt>
                <c:pt idx="3">
                  <c:v>663.81267020860707</c:v>
                </c:pt>
                <c:pt idx="4">
                  <c:v>669.25147295190743</c:v>
                </c:pt>
                <c:pt idx="5">
                  <c:v>674.7427562887982</c:v>
                </c:pt>
                <c:pt idx="6">
                  <c:v>680.28485487999433</c:v>
                </c:pt>
                <c:pt idx="7">
                  <c:v>685.88109940406548</c:v>
                </c:pt>
                <c:pt idx="8">
                  <c:v>691.52917964387291</c:v>
                </c:pt>
                <c:pt idx="9">
                  <c:v>697.22974047727052</c:v>
                </c:pt>
                <c:pt idx="10">
                  <c:v>702.98503778640429</c:v>
                </c:pt>
                <c:pt idx="11">
                  <c:v>708.79238577055889</c:v>
                </c:pt>
                <c:pt idx="12">
                  <c:v>714.65280489116503</c:v>
                </c:pt>
                <c:pt idx="13">
                  <c:v>720.56774552822242</c:v>
                </c:pt>
                <c:pt idx="14">
                  <c:v>726.53720768173116</c:v>
                </c:pt>
                <c:pt idx="15">
                  <c:v>732.56242677240675</c:v>
                </c:pt>
                <c:pt idx="16">
                  <c:v>738.64028708096419</c:v>
                </c:pt>
                <c:pt idx="17">
                  <c:v>744.77368936740356</c:v>
                </c:pt>
                <c:pt idx="18">
                  <c:v>750.96365409315547</c:v>
                </c:pt>
                <c:pt idx="19">
                  <c:v>757.20728049822003</c:v>
                </c:pt>
                <c:pt idx="20">
                  <c:v>763.50725438331233</c:v>
                </c:pt>
                <c:pt idx="21">
                  <c:v>769.86357574843237</c:v>
                </c:pt>
                <c:pt idx="22">
                  <c:v>776.27581467501068</c:v>
                </c:pt>
                <c:pt idx="23">
                  <c:v>782.74520658376287</c:v>
                </c:pt>
                <c:pt idx="24">
                  <c:v>789.27030109468853</c:v>
                </c:pt>
                <c:pt idx="25">
                  <c:v>795.85335408993365</c:v>
                </c:pt>
                <c:pt idx="26">
                  <c:v>802.49313014878294</c:v>
                </c:pt>
                <c:pt idx="27">
                  <c:v>809.190649732667</c:v>
                </c:pt>
                <c:pt idx="28">
                  <c:v>815.94569788230115</c:v>
                </c:pt>
                <c:pt idx="29">
                  <c:v>822.75784467911581</c:v>
                </c:pt>
                <c:pt idx="30">
                  <c:v>829.6297759238264</c:v>
                </c:pt>
                <c:pt idx="31">
                  <c:v>836.55816093786336</c:v>
                </c:pt>
                <c:pt idx="32">
                  <c:v>843.54713590194206</c:v>
                </c:pt>
                <c:pt idx="33">
                  <c:v>850.59337013749291</c:v>
                </c:pt>
                <c:pt idx="34">
                  <c:v>857.69788410594651</c:v>
                </c:pt>
                <c:pt idx="35">
                  <c:v>864.86169826873379</c:v>
                </c:pt>
                <c:pt idx="36">
                  <c:v>872.08604804656943</c:v>
                </c:pt>
                <c:pt idx="37">
                  <c:v>879.36717284231486</c:v>
                </c:pt>
                <c:pt idx="38">
                  <c:v>886.70899387740064</c:v>
                </c:pt>
                <c:pt idx="39">
                  <c:v>894.11108123325732</c:v>
                </c:pt>
                <c:pt idx="40">
                  <c:v>901.5713396520307</c:v>
                </c:pt>
                <c:pt idx="41">
                  <c:v>909.09181005658195</c:v>
                </c:pt>
                <c:pt idx="42">
                  <c:v>916.67061214834143</c:v>
                </c:pt>
                <c:pt idx="43" formatCode="0.0000">
                  <c:v>918.36820652652568</c:v>
                </c:pt>
                <c:pt idx="44">
                  <c:v>924.30978685017044</c:v>
                </c:pt>
                <c:pt idx="45">
                  <c:v>932.00825936564547</c:v>
                </c:pt>
                <c:pt idx="46">
                  <c:v>939.76516985762748</c:v>
                </c:pt>
                <c:pt idx="47">
                  <c:v>947.58110886897748</c:v>
                </c:pt>
                <c:pt idx="48">
                  <c:v>955.4547866439874</c:v>
                </c:pt>
                <c:pt idx="49" formatCode="0.0000">
                  <c:v>961.62491917740169</c:v>
                </c:pt>
                <c:pt idx="50">
                  <c:v>963.38781418694862</c:v>
                </c:pt>
                <c:pt idx="51">
                  <c:v>971.37868678286839</c:v>
                </c:pt>
                <c:pt idx="52">
                  <c:v>979.42611467603808</c:v>
                </c:pt>
                <c:pt idx="53">
                  <c:v>987.52961361289545</c:v>
                </c:pt>
                <c:pt idx="54">
                  <c:v>995.68869933987787</c:v>
                </c:pt>
                <c:pt idx="55">
                  <c:v>1003.9024576848534</c:v>
                </c:pt>
                <c:pt idx="56">
                  <c:v>1012.1685240956901</c:v>
                </c:pt>
                <c:pt idx="57">
                  <c:v>1020.4865749431173</c:v>
                </c:pt>
                <c:pt idx="58">
                  <c:v>1028.852150417149</c:v>
                </c:pt>
                <c:pt idx="59">
                  <c:v>1037.2653024720901</c:v>
                </c:pt>
                <c:pt idx="60">
                  <c:v>1045.7227523836773</c:v>
                </c:pt>
                <c:pt idx="61">
                  <c:v>1054.2176757897928</c:v>
                </c:pt>
                <c:pt idx="62">
                  <c:v>1062.7492104726095</c:v>
                </c:pt>
                <c:pt idx="63">
                  <c:v>1071.3075226400238</c:v>
                </c:pt>
                <c:pt idx="64">
                  <c:v>1079.8870753049382</c:v>
                </c:pt>
                <c:pt idx="65">
                  <c:v>1088.4776567109848</c:v>
                </c:pt>
                <c:pt idx="66">
                  <c:v>1097.0627149932404</c:v>
                </c:pt>
                <c:pt idx="67">
                  <c:v>1105.6248904039473</c:v>
                </c:pt>
                <c:pt idx="68">
                  <c:v>1114.1392452853911</c:v>
                </c:pt>
                <c:pt idx="69">
                  <c:v>1122.5625728213427</c:v>
                </c:pt>
                <c:pt idx="70">
                  <c:v>1130.8392481306767</c:v>
                </c:pt>
                <c:pt idx="71">
                  <c:v>1138.8642624124632</c:v>
                </c:pt>
                <c:pt idx="72">
                  <c:v>1146.4497908254741</c:v>
                </c:pt>
                <c:pt idx="73">
                  <c:v>1153.1691344281614</c:v>
                </c:pt>
                <c:pt idx="74">
                  <c:v>1157.6181696499746</c:v>
                </c:pt>
                <c:pt idx="75">
                  <c:v>1147.9642712462744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49-C147-B0BB-2253C2C9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040623"/>
        <c:axId val="894464367"/>
      </c:scatterChart>
      <c:valAx>
        <c:axId val="1007040623"/>
        <c:scaling>
          <c:orientation val="minMax"/>
          <c:max val="100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(ºF)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464367"/>
        <c:crosses val="autoZero"/>
        <c:crossBetween val="midCat"/>
      </c:valAx>
      <c:valAx>
        <c:axId val="8944643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040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24578</xdr:colOff>
      <xdr:row>8</xdr:row>
      <xdr:rowOff>72464</xdr:rowOff>
    </xdr:from>
    <xdr:to>
      <xdr:col>16</xdr:col>
      <xdr:colOff>36286</xdr:colOff>
      <xdr:row>31</xdr:row>
      <xdr:rowOff>199570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B5631D-F229-2C44-8BD7-40E3AD061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6F123-32E7-44A1-9243-3BCDE965A118}">
  <sheetPr codeName="Sheet1"/>
  <dimension ref="A1:F31"/>
  <sheetViews>
    <sheetView tabSelected="1" topLeftCell="A10" zoomScale="130" zoomScaleNormal="130" workbookViewId="0">
      <selection activeCell="A21" sqref="A21"/>
    </sheetView>
  </sheetViews>
  <sheetFormatPr defaultColWidth="8.85546875" defaultRowHeight="15" x14ac:dyDescent="0.25"/>
  <cols>
    <col min="1" max="1" width="34" customWidth="1"/>
    <col min="3" max="3" width="3.7109375" customWidth="1"/>
    <col min="4" max="4" width="35.28515625" bestFit="1" customWidth="1"/>
    <col min="5" max="5" width="21.85546875" customWidth="1"/>
  </cols>
  <sheetData>
    <row r="1" spans="1:6" ht="15.75" x14ac:dyDescent="0.25">
      <c r="A1" s="147" t="s">
        <v>7</v>
      </c>
      <c r="B1" s="147"/>
      <c r="C1" s="147"/>
      <c r="D1" s="147"/>
      <c r="E1" s="147"/>
      <c r="F1" s="147"/>
    </row>
    <row r="2" spans="1:6" ht="15.75" x14ac:dyDescent="0.25">
      <c r="A2" s="148" t="s">
        <v>12</v>
      </c>
      <c r="B2" s="148"/>
      <c r="C2" s="148"/>
      <c r="D2" s="148"/>
      <c r="E2" s="148"/>
      <c r="F2" s="148"/>
    </row>
    <row r="3" spans="1:6" x14ac:dyDescent="0.25">
      <c r="A3" s="150" t="s">
        <v>13</v>
      </c>
      <c r="B3" s="150"/>
      <c r="C3" s="150"/>
      <c r="D3" s="150"/>
      <c r="E3" s="150"/>
      <c r="F3" s="150"/>
    </row>
    <row r="5" spans="1:6" x14ac:dyDescent="0.25">
      <c r="A5" s="149" t="s">
        <v>5</v>
      </c>
      <c r="B5" s="149"/>
      <c r="D5" s="149" t="s">
        <v>4</v>
      </c>
      <c r="E5" s="149"/>
    </row>
    <row r="6" spans="1:6" x14ac:dyDescent="0.25">
      <c r="A6" t="s">
        <v>2</v>
      </c>
      <c r="B6">
        <v>825</v>
      </c>
      <c r="D6" s="1" t="s">
        <v>1</v>
      </c>
      <c r="E6" s="2">
        <f>B8+B9</f>
        <v>4.25</v>
      </c>
    </row>
    <row r="7" spans="1:6" x14ac:dyDescent="0.25">
      <c r="A7" s="3" t="s">
        <v>3</v>
      </c>
      <c r="B7" s="3">
        <v>0</v>
      </c>
    </row>
    <row r="8" spans="1:6" x14ac:dyDescent="0.25">
      <c r="A8" t="s">
        <v>0</v>
      </c>
      <c r="B8">
        <v>3.25</v>
      </c>
      <c r="D8" s="8" t="s">
        <v>9</v>
      </c>
      <c r="E8" s="9">
        <f>B17*B8/((B11*B9)-(0.6*B17))</f>
        <v>0.19627432462164163</v>
      </c>
    </row>
    <row r="9" spans="1:6" x14ac:dyDescent="0.25">
      <c r="A9" t="s">
        <v>10</v>
      </c>
      <c r="B9" s="3">
        <v>1</v>
      </c>
      <c r="D9" s="10" t="s">
        <v>11</v>
      </c>
      <c r="E9" s="11">
        <f>B17*B8/((2*B11*B9)+(0.4*B17))</f>
        <v>9.3614310479607138E-2</v>
      </c>
    </row>
    <row r="10" spans="1:6" x14ac:dyDescent="0.25">
      <c r="A10" s="4" t="s">
        <v>6</v>
      </c>
      <c r="B10">
        <v>2</v>
      </c>
      <c r="D10" s="12" t="s">
        <v>16</v>
      </c>
      <c r="E10" s="13">
        <f>MAX(E8:E9)</f>
        <v>0.19627432462164163</v>
      </c>
    </row>
    <row r="11" spans="1:6" x14ac:dyDescent="0.25">
      <c r="A11" t="s">
        <v>8</v>
      </c>
      <c r="B11">
        <v>33000</v>
      </c>
      <c r="D11" s="7"/>
      <c r="E11" s="6"/>
    </row>
    <row r="12" spans="1:6" x14ac:dyDescent="0.25">
      <c r="D12" s="142" t="s">
        <v>58</v>
      </c>
      <c r="E12" s="143">
        <f>(B17*B8)/((2*B11*B9)-(0.2*B17))</f>
        <v>9.5260666468645297E-2</v>
      </c>
    </row>
    <row r="13" spans="1:6" x14ac:dyDescent="0.25">
      <c r="D13" s="144" t="s">
        <v>59</v>
      </c>
      <c r="E13" s="145">
        <f>E12</f>
        <v>9.5260666468645297E-2</v>
      </c>
    </row>
    <row r="14" spans="1:6" x14ac:dyDescent="0.25">
      <c r="D14" s="5"/>
      <c r="E14" s="5"/>
    </row>
    <row r="15" spans="1:6" x14ac:dyDescent="0.25">
      <c r="D15" s="5"/>
      <c r="E15" s="5"/>
    </row>
    <row r="16" spans="1:6" ht="30" x14ac:dyDescent="0.25">
      <c r="A16" s="59" t="s">
        <v>42</v>
      </c>
      <c r="B16" s="60">
        <f>'N2O Pressure Calcs'!H53</f>
        <v>961.62491917740169</v>
      </c>
      <c r="D16" s="5"/>
      <c r="E16" s="5"/>
    </row>
    <row r="17" spans="1:5" x14ac:dyDescent="0.25">
      <c r="A17" s="58" t="s">
        <v>43</v>
      </c>
      <c r="B17" s="178">
        <f>B10*B16</f>
        <v>1923.2498383548034</v>
      </c>
      <c r="D17" s="5"/>
      <c r="E17" s="5"/>
    </row>
    <row r="18" spans="1:5" x14ac:dyDescent="0.25">
      <c r="A18" s="63"/>
      <c r="B18" s="61"/>
      <c r="C18" s="62"/>
      <c r="D18" s="5"/>
      <c r="E18" s="5"/>
    </row>
    <row r="19" spans="1:5" ht="46.5" customHeight="1" x14ac:dyDescent="0.25">
      <c r="A19" s="59" t="s">
        <v>63</v>
      </c>
      <c r="B19" s="179">
        <f>'N2O Pressure Calcs'!J53</f>
        <v>1032.2008799630817</v>
      </c>
      <c r="D19" s="5"/>
      <c r="E19" s="5"/>
    </row>
    <row r="24" spans="1:5" ht="33.75" customHeight="1" x14ac:dyDescent="0.25">
      <c r="A24" s="55"/>
      <c r="B24" s="21"/>
    </row>
    <row r="25" spans="1:5" ht="15" customHeight="1" x14ac:dyDescent="0.25">
      <c r="A25" s="56"/>
      <c r="B25" s="22"/>
    </row>
    <row r="26" spans="1:5" x14ac:dyDescent="0.25">
      <c r="A26" s="22"/>
      <c r="B26" s="22"/>
    </row>
    <row r="27" spans="1:5" x14ac:dyDescent="0.25">
      <c r="A27" s="54"/>
      <c r="B27" s="22"/>
    </row>
    <row r="28" spans="1:5" ht="15" customHeight="1" x14ac:dyDescent="0.25">
      <c r="A28" s="57"/>
      <c r="B28" s="21"/>
    </row>
    <row r="29" spans="1:5" x14ac:dyDescent="0.25">
      <c r="A29" s="57"/>
      <c r="B29" s="22"/>
    </row>
    <row r="30" spans="1:5" x14ac:dyDescent="0.25">
      <c r="A30" s="57"/>
      <c r="B30" s="21"/>
    </row>
    <row r="31" spans="1:5" x14ac:dyDescent="0.25">
      <c r="A31" s="54"/>
    </row>
  </sheetData>
  <mergeCells count="5">
    <mergeCell ref="A1:F1"/>
    <mergeCell ref="A2:F2"/>
    <mergeCell ref="D5:E5"/>
    <mergeCell ref="A5:B5"/>
    <mergeCell ref="A3:F3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381E3-ED84-DB4C-A4E2-7857F2E34756}">
  <sheetPr codeName="Sheet2"/>
  <dimension ref="A1:P819"/>
  <sheetViews>
    <sheetView zoomScale="70" zoomScaleNormal="70" workbookViewId="0">
      <pane xSplit="1" topLeftCell="I1" activePane="topRight" state="frozen"/>
      <selection pane="topRight" activeCell="H53" sqref="H53"/>
    </sheetView>
  </sheetViews>
  <sheetFormatPr defaultColWidth="11.42578125" defaultRowHeight="15" x14ac:dyDescent="0.25"/>
  <cols>
    <col min="1" max="1" width="10.85546875" style="24"/>
    <col min="2" max="2" width="12.5703125" bestFit="1" customWidth="1"/>
    <col min="3" max="3" width="12.7109375" bestFit="1" customWidth="1"/>
    <col min="4" max="4" width="11" style="23" bestFit="1" customWidth="1"/>
    <col min="5" max="6" width="4.42578125" customWidth="1"/>
    <col min="7" max="7" width="14" style="36" customWidth="1"/>
    <col min="8" max="8" width="16" style="35" customWidth="1"/>
    <col min="9" max="9" width="22" style="37" bestFit="1" customWidth="1"/>
    <col min="10" max="10" width="15.28515625" style="35" customWidth="1"/>
    <col min="11" max="11" width="11" style="48" bestFit="1" customWidth="1"/>
    <col min="12" max="12" width="30.85546875" bestFit="1" customWidth="1"/>
    <col min="15" max="15" width="25" customWidth="1"/>
  </cols>
  <sheetData>
    <row r="1" spans="1:16" ht="23.25" customHeight="1" x14ac:dyDescent="0.25">
      <c r="A1" s="75"/>
      <c r="B1" s="157" t="s">
        <v>18</v>
      </c>
      <c r="C1" s="158"/>
      <c r="D1" s="159"/>
      <c r="E1" s="14"/>
      <c r="F1" s="14"/>
      <c r="G1" s="154" t="s">
        <v>35</v>
      </c>
      <c r="H1" s="155"/>
      <c r="I1" s="155"/>
      <c r="J1" s="156"/>
      <c r="K1" s="46"/>
      <c r="L1" t="s">
        <v>27</v>
      </c>
      <c r="M1">
        <v>1.5</v>
      </c>
      <c r="O1" t="s">
        <v>31</v>
      </c>
      <c r="P1">
        <f>'N2O Ullage Calcs'!G57</f>
        <v>2.8988762251754956</v>
      </c>
    </row>
    <row r="2" spans="1:16" x14ac:dyDescent="0.25">
      <c r="A2" s="27" t="s">
        <v>19</v>
      </c>
      <c r="B2" t="s">
        <v>21</v>
      </c>
      <c r="C2" s="17" t="s">
        <v>22</v>
      </c>
      <c r="D2" s="25" t="s">
        <v>23</v>
      </c>
      <c r="E2" s="17"/>
      <c r="F2" s="17"/>
      <c r="G2" s="151" t="s">
        <v>25</v>
      </c>
      <c r="H2" s="152"/>
      <c r="I2" s="152" t="s">
        <v>26</v>
      </c>
      <c r="J2" s="153"/>
      <c r="K2" s="45"/>
      <c r="L2" t="s">
        <v>15</v>
      </c>
      <c r="M2">
        <f>P1+(2*P3)</f>
        <v>3.4405428918421621</v>
      </c>
      <c r="O2" t="s">
        <v>32</v>
      </c>
      <c r="P2">
        <f>'BPV Calcs'!B8</f>
        <v>3.25</v>
      </c>
    </row>
    <row r="3" spans="1:16" x14ac:dyDescent="0.25">
      <c r="A3" s="30" t="s">
        <v>17</v>
      </c>
      <c r="B3" s="19" t="s">
        <v>20</v>
      </c>
      <c r="C3" s="20" t="s">
        <v>24</v>
      </c>
      <c r="D3" s="31" t="s">
        <v>24</v>
      </c>
      <c r="E3" s="17"/>
      <c r="F3" s="17"/>
      <c r="G3" s="32" t="s">
        <v>29</v>
      </c>
      <c r="H3" s="34" t="s">
        <v>28</v>
      </c>
      <c r="I3" s="33" t="s">
        <v>30</v>
      </c>
      <c r="J3" s="34" t="s">
        <v>28</v>
      </c>
      <c r="K3" s="47"/>
      <c r="L3" t="s">
        <v>14</v>
      </c>
      <c r="M3">
        <v>32.200000000000003</v>
      </c>
      <c r="O3" t="s">
        <v>33</v>
      </c>
      <c r="P3">
        <f>P2/12</f>
        <v>0.27083333333333331</v>
      </c>
    </row>
    <row r="4" spans="1:16" x14ac:dyDescent="0.25">
      <c r="A4" s="27">
        <v>32</v>
      </c>
      <c r="B4" s="15">
        <v>452.82023903999999</v>
      </c>
      <c r="C4" s="17">
        <v>1.75999830112</v>
      </c>
      <c r="D4" s="25">
        <v>0.16525852904319999</v>
      </c>
      <c r="E4" s="17"/>
      <c r="F4" s="17"/>
      <c r="G4" s="36">
        <f>C4*$M$3*($M$2+$M$4)</f>
        <v>223.31823120327286</v>
      </c>
      <c r="H4" s="35">
        <f t="shared" ref="H4:H46" si="0">B4+(C4*$M$3*$M$2)</f>
        <v>647.80249759524088</v>
      </c>
      <c r="I4" s="37">
        <f t="shared" ref="I4:I46" si="1">C4*$M$3*$M$1</f>
        <v>85.007917944096008</v>
      </c>
      <c r="J4" s="35">
        <f t="shared" ref="J4:J33" si="2">H4+I4</f>
        <v>732.81041553933687</v>
      </c>
      <c r="L4" t="s">
        <v>62</v>
      </c>
      <c r="M4">
        <v>0.5</v>
      </c>
    </row>
    <row r="5" spans="1:16" x14ac:dyDescent="0.25">
      <c r="A5" s="27">
        <v>32.9</v>
      </c>
      <c r="B5" s="15">
        <v>458.65366740000002</v>
      </c>
      <c r="C5" s="17">
        <v>1.7550485447999999</v>
      </c>
      <c r="D5" s="25">
        <v>0.16772615040639999</v>
      </c>
      <c r="E5" s="17"/>
      <c r="F5" s="17"/>
      <c r="G5" s="36">
        <f t="shared" ref="G5:G68" si="3">C5*$M$3*($M$2+$M$4)</f>
        <v>222.69017899119618</v>
      </c>
      <c r="H5" s="35">
        <f t="shared" si="0"/>
        <v>653.08756481991622</v>
      </c>
      <c r="I5" s="37">
        <f t="shared" si="1"/>
        <v>84.768844713840011</v>
      </c>
      <c r="J5" s="35">
        <f t="shared" si="2"/>
        <v>737.85640953375628</v>
      </c>
      <c r="L5" t="s">
        <v>37</v>
      </c>
      <c r="M5">
        <v>0.87815195180003003</v>
      </c>
    </row>
    <row r="6" spans="1:16" x14ac:dyDescent="0.25">
      <c r="A6" s="27">
        <v>33.799999999999997</v>
      </c>
      <c r="B6" s="15">
        <v>464.54366057999999</v>
      </c>
      <c r="C6" s="17">
        <v>1.7500619224</v>
      </c>
      <c r="D6" s="25">
        <v>0.1702317244288</v>
      </c>
      <c r="E6" s="17"/>
      <c r="F6" s="17"/>
      <c r="G6" s="36">
        <f t="shared" si="3"/>
        <v>222.05744900882178</v>
      </c>
      <c r="H6" s="35">
        <f t="shared" si="0"/>
        <v>658.42511263818176</v>
      </c>
      <c r="I6" s="37">
        <f t="shared" si="1"/>
        <v>84.527990851920009</v>
      </c>
      <c r="J6" s="35">
        <f t="shared" si="2"/>
        <v>742.95310349010174</v>
      </c>
      <c r="L6" t="s">
        <v>38</v>
      </c>
      <c r="M6">
        <v>1.25</v>
      </c>
    </row>
    <row r="7" spans="1:16" x14ac:dyDescent="0.25">
      <c r="A7" s="27">
        <v>34.700000000000003</v>
      </c>
      <c r="B7" s="15">
        <v>470.48731781999993</v>
      </c>
      <c r="C7" s="17">
        <v>1.7450423145599998</v>
      </c>
      <c r="D7" s="25">
        <v>0.17277604664159998</v>
      </c>
      <c r="E7" s="17"/>
      <c r="F7" s="17"/>
      <c r="G7" s="36">
        <f t="shared" si="3"/>
        <v>221.42053365302311</v>
      </c>
      <c r="H7" s="35">
        <f t="shared" si="0"/>
        <v>663.81267020860707</v>
      </c>
      <c r="I7" s="37">
        <f t="shared" si="1"/>
        <v>84.285543793247996</v>
      </c>
      <c r="J7" s="35">
        <f t="shared" si="2"/>
        <v>748.09821400185501</v>
      </c>
      <c r="L7" s="42" t="s">
        <v>39</v>
      </c>
      <c r="M7" s="42">
        <f>M5*M6</f>
        <v>1.0976899397500375</v>
      </c>
    </row>
    <row r="8" spans="1:16" x14ac:dyDescent="0.25">
      <c r="A8" s="27">
        <v>35.6</v>
      </c>
      <c r="B8" s="15">
        <v>476.48608949999999</v>
      </c>
      <c r="C8" s="17">
        <v>1.73998778096</v>
      </c>
      <c r="D8" s="25">
        <v>0.17536002899519998</v>
      </c>
      <c r="E8" s="17"/>
      <c r="F8" s="17"/>
      <c r="G8" s="36">
        <f t="shared" si="3"/>
        <v>220.77918672536347</v>
      </c>
      <c r="H8" s="35">
        <f t="shared" si="0"/>
        <v>669.25147295190743</v>
      </c>
      <c r="I8" s="37">
        <f t="shared" si="1"/>
        <v>84.041409820368003</v>
      </c>
      <c r="J8" s="35">
        <f t="shared" si="2"/>
        <v>753.29288277227545</v>
      </c>
    </row>
    <row r="9" spans="1:16" x14ac:dyDescent="0.25">
      <c r="A9" s="27">
        <v>36.5</v>
      </c>
      <c r="B9" s="15">
        <v>482.54142600000006</v>
      </c>
      <c r="C9" s="17">
        <v>1.73489638128</v>
      </c>
      <c r="D9" s="25">
        <v>0.17798456403679999</v>
      </c>
      <c r="E9" s="17"/>
      <c r="F9" s="17"/>
      <c r="G9" s="36">
        <f t="shared" si="3"/>
        <v>220.13316202740614</v>
      </c>
      <c r="H9" s="35">
        <f t="shared" si="0"/>
        <v>674.7427562887982</v>
      </c>
      <c r="I9" s="37">
        <f t="shared" si="1"/>
        <v>83.795495215824019</v>
      </c>
      <c r="J9" s="35">
        <f t="shared" si="2"/>
        <v>758.53825150462217</v>
      </c>
    </row>
    <row r="10" spans="1:16" x14ac:dyDescent="0.25">
      <c r="A10" s="27">
        <v>37.4</v>
      </c>
      <c r="B10" s="15">
        <v>488.65187693999997</v>
      </c>
      <c r="C10" s="17">
        <v>1.7297661752</v>
      </c>
      <c r="D10" s="25">
        <v>0.18065056371679999</v>
      </c>
      <c r="E10" s="17"/>
      <c r="F10" s="17"/>
      <c r="G10" s="36">
        <f t="shared" si="3"/>
        <v>219.48221336071435</v>
      </c>
      <c r="H10" s="35">
        <f t="shared" si="0"/>
        <v>680.28485487999433</v>
      </c>
      <c r="I10" s="37">
        <f t="shared" si="1"/>
        <v>83.547706262160006</v>
      </c>
      <c r="J10" s="35">
        <f t="shared" si="2"/>
        <v>763.8325611421543</v>
      </c>
    </row>
    <row r="11" spans="1:16" x14ac:dyDescent="0.25">
      <c r="A11" s="27">
        <v>38.299999999999997</v>
      </c>
      <c r="B11" s="15">
        <v>494.82034307999999</v>
      </c>
      <c r="C11" s="17">
        <v>1.7246010433599999</v>
      </c>
      <c r="D11" s="25">
        <v>0.18335905640479999</v>
      </c>
      <c r="E11" s="17"/>
      <c r="F11" s="17"/>
      <c r="G11" s="36">
        <f t="shared" si="3"/>
        <v>218.82683312216156</v>
      </c>
      <c r="H11" s="35">
        <f t="shared" si="0"/>
        <v>685.88109940406548</v>
      </c>
      <c r="I11" s="37">
        <f t="shared" si="1"/>
        <v>83.298230394287998</v>
      </c>
      <c r="J11" s="35">
        <f t="shared" si="2"/>
        <v>769.17932979835348</v>
      </c>
    </row>
    <row r="12" spans="1:16" x14ac:dyDescent="0.25">
      <c r="A12" s="27">
        <v>39.200000000000003</v>
      </c>
      <c r="B12" s="15">
        <v>501.04537404000001</v>
      </c>
      <c r="C12" s="17">
        <v>1.7193932244799999</v>
      </c>
      <c r="D12" s="25">
        <v>0.18611099285759999</v>
      </c>
      <c r="E12" s="17"/>
      <c r="F12" s="17"/>
      <c r="G12" s="36">
        <f t="shared" si="3"/>
        <v>218.16603651800088</v>
      </c>
      <c r="H12" s="35">
        <f t="shared" si="0"/>
        <v>691.52917964387291</v>
      </c>
      <c r="I12" s="37">
        <f t="shared" si="1"/>
        <v>83.046692742383996</v>
      </c>
      <c r="J12" s="35">
        <f t="shared" si="2"/>
        <v>774.57587238625695</v>
      </c>
    </row>
    <row r="13" spans="1:16" x14ac:dyDescent="0.25">
      <c r="A13" s="27">
        <v>40.1</v>
      </c>
      <c r="B13" s="15">
        <v>507.32696982000004</v>
      </c>
      <c r="C13" s="17">
        <v>1.71414853952</v>
      </c>
      <c r="D13" s="25">
        <v>0.1889074790576</v>
      </c>
      <c r="E13" s="17"/>
      <c r="F13" s="17"/>
      <c r="G13" s="36">
        <f t="shared" si="3"/>
        <v>217.50056214354254</v>
      </c>
      <c r="H13" s="35">
        <f t="shared" si="0"/>
        <v>697.22974047727052</v>
      </c>
      <c r="I13" s="37">
        <f t="shared" si="1"/>
        <v>82.793374458816004</v>
      </c>
      <c r="J13" s="35">
        <f t="shared" si="2"/>
        <v>780.02311493608659</v>
      </c>
    </row>
    <row r="14" spans="1:16" x14ac:dyDescent="0.25">
      <c r="A14" s="27">
        <v>41</v>
      </c>
      <c r="B14" s="15">
        <v>513.66803117999996</v>
      </c>
      <c r="C14" s="17">
        <v>1.7088611675200001</v>
      </c>
      <c r="D14" s="25">
        <v>0.19174958218079999</v>
      </c>
      <c r="E14" s="17"/>
      <c r="F14" s="17"/>
      <c r="G14" s="36">
        <f t="shared" si="3"/>
        <v>216.82967140347631</v>
      </c>
      <c r="H14" s="35">
        <f t="shared" si="0"/>
        <v>702.98503778640429</v>
      </c>
      <c r="I14" s="37">
        <f t="shared" si="1"/>
        <v>82.537994391216003</v>
      </c>
      <c r="J14" s="35">
        <f t="shared" si="2"/>
        <v>785.52303217762028</v>
      </c>
    </row>
    <row r="15" spans="1:16" x14ac:dyDescent="0.25">
      <c r="A15" s="27">
        <v>41.9</v>
      </c>
      <c r="B15" s="15">
        <v>520.06565735999993</v>
      </c>
      <c r="C15" s="17">
        <v>1.7035330488</v>
      </c>
      <c r="D15" s="25">
        <v>0.19463846641919999</v>
      </c>
      <c r="E15" s="17"/>
      <c r="F15" s="17"/>
      <c r="G15" s="36">
        <f t="shared" si="3"/>
        <v>216.15361049623894</v>
      </c>
      <c r="H15" s="35">
        <f t="shared" si="0"/>
        <v>708.79238577055889</v>
      </c>
      <c r="I15" s="37">
        <f t="shared" si="1"/>
        <v>82.280646257040004</v>
      </c>
      <c r="J15" s="35">
        <f t="shared" si="2"/>
        <v>791.07303202759886</v>
      </c>
    </row>
    <row r="16" spans="1:16" x14ac:dyDescent="0.25">
      <c r="A16" s="27">
        <v>42.8</v>
      </c>
      <c r="B16" s="15">
        <v>526.52129874000002</v>
      </c>
      <c r="C16" s="17">
        <v>1.6981603027200001</v>
      </c>
      <c r="D16" s="25">
        <v>0.19757531536799999</v>
      </c>
      <c r="E16" s="17"/>
      <c r="F16" s="17"/>
      <c r="G16" s="36">
        <f t="shared" si="3"/>
        <v>215.47188702495697</v>
      </c>
      <c r="H16" s="35">
        <f t="shared" si="0"/>
        <v>714.65280489116503</v>
      </c>
      <c r="I16" s="37">
        <f t="shared" si="1"/>
        <v>82.021142621376015</v>
      </c>
      <c r="J16" s="35">
        <f t="shared" si="2"/>
        <v>796.67394751254108</v>
      </c>
    </row>
    <row r="17" spans="1:10" x14ac:dyDescent="0.25">
      <c r="A17" s="27">
        <v>43.7</v>
      </c>
      <c r="B17" s="15">
        <v>533.03640570000005</v>
      </c>
      <c r="C17" s="17">
        <v>1.69274292928</v>
      </c>
      <c r="D17" s="25">
        <v>0.20056135142879999</v>
      </c>
      <c r="E17" s="17"/>
      <c r="F17" s="17"/>
      <c r="G17" s="36">
        <f t="shared" si="3"/>
        <v>214.78450098963037</v>
      </c>
      <c r="H17" s="35">
        <f t="shared" si="0"/>
        <v>720.56774552822242</v>
      </c>
      <c r="I17" s="37">
        <f t="shared" si="1"/>
        <v>81.759483484224006</v>
      </c>
      <c r="J17" s="35">
        <f t="shared" si="2"/>
        <v>802.32722901244642</v>
      </c>
    </row>
    <row r="18" spans="1:10" x14ac:dyDescent="0.25">
      <c r="A18" s="27">
        <v>44.6</v>
      </c>
      <c r="B18" s="15">
        <v>539.61097824000001</v>
      </c>
      <c r="C18" s="17">
        <v>1.6872809284800001</v>
      </c>
      <c r="D18" s="25">
        <v>0.20359789401919998</v>
      </c>
      <c r="E18" s="17"/>
      <c r="F18" s="17"/>
      <c r="G18" s="36">
        <f t="shared" si="3"/>
        <v>214.09145239025921</v>
      </c>
      <c r="H18" s="35">
        <f t="shared" si="0"/>
        <v>726.53720768173116</v>
      </c>
      <c r="I18" s="37">
        <f t="shared" si="1"/>
        <v>81.495668845584021</v>
      </c>
      <c r="J18" s="35">
        <f t="shared" si="2"/>
        <v>808.03287652731524</v>
      </c>
    </row>
    <row r="19" spans="1:10" x14ac:dyDescent="0.25">
      <c r="A19" s="27">
        <v>45.5</v>
      </c>
      <c r="B19" s="15">
        <v>546.24646674000007</v>
      </c>
      <c r="C19" s="17">
        <v>1.6817723599999999</v>
      </c>
      <c r="D19" s="25">
        <v>0.20668630136319999</v>
      </c>
      <c r="E19" s="17"/>
      <c r="F19" s="17"/>
      <c r="G19" s="36">
        <f t="shared" si="3"/>
        <v>213.3924950284067</v>
      </c>
      <c r="H19" s="35">
        <f t="shared" si="0"/>
        <v>732.56242677240675</v>
      </c>
      <c r="I19" s="37">
        <f t="shared" si="1"/>
        <v>81.229604988000006</v>
      </c>
      <c r="J19" s="35">
        <f t="shared" si="2"/>
        <v>813.79203176040676</v>
      </c>
    </row>
    <row r="20" spans="1:10" x14ac:dyDescent="0.25">
      <c r="A20" s="27">
        <v>46.4</v>
      </c>
      <c r="B20" s="15">
        <v>552.93997044000002</v>
      </c>
      <c r="C20" s="17">
        <v>1.6762152835199999</v>
      </c>
      <c r="D20" s="25">
        <v>0.2098279704912</v>
      </c>
      <c r="E20" s="17"/>
      <c r="F20" s="17"/>
      <c r="G20" s="36">
        <f t="shared" si="3"/>
        <v>212.68738270563617</v>
      </c>
      <c r="H20" s="35">
        <f t="shared" si="0"/>
        <v>738.64028708096419</v>
      </c>
      <c r="I20" s="37">
        <f t="shared" si="1"/>
        <v>80.961198194015992</v>
      </c>
      <c r="J20" s="35">
        <f t="shared" si="2"/>
        <v>819.60148527498018</v>
      </c>
    </row>
    <row r="21" spans="1:10" x14ac:dyDescent="0.25">
      <c r="A21" s="27">
        <v>47.3</v>
      </c>
      <c r="B21" s="15">
        <v>559.69439009999996</v>
      </c>
      <c r="C21" s="17">
        <v>1.6706096990399999</v>
      </c>
      <c r="D21" s="25">
        <v>0.21302437604639998</v>
      </c>
      <c r="E21" s="17"/>
      <c r="F21" s="17"/>
      <c r="G21" s="36">
        <f t="shared" si="3"/>
        <v>211.97611542194761</v>
      </c>
      <c r="H21" s="35">
        <f t="shared" si="0"/>
        <v>744.77368936740356</v>
      </c>
      <c r="I21" s="37">
        <f t="shared" si="1"/>
        <v>80.690448463632009</v>
      </c>
      <c r="J21" s="35">
        <f t="shared" si="2"/>
        <v>825.4641378310356</v>
      </c>
    </row>
    <row r="22" spans="1:10" x14ac:dyDescent="0.25">
      <c r="A22" s="27">
        <v>48.2</v>
      </c>
      <c r="B22" s="15">
        <v>566.51117609999994</v>
      </c>
      <c r="C22" s="17">
        <v>1.66495172592</v>
      </c>
      <c r="D22" s="25">
        <v>0.21627710909119999</v>
      </c>
      <c r="E22" s="17"/>
      <c r="F22" s="17"/>
      <c r="G22" s="36">
        <f t="shared" si="3"/>
        <v>211.25820078046758</v>
      </c>
      <c r="H22" s="35">
        <f t="shared" si="0"/>
        <v>750.96365409315547</v>
      </c>
      <c r="I22" s="37">
        <f t="shared" si="1"/>
        <v>80.417168361936007</v>
      </c>
      <c r="J22" s="35">
        <f t="shared" si="2"/>
        <v>831.38082245509145</v>
      </c>
    </row>
    <row r="23" spans="1:10" x14ac:dyDescent="0.25">
      <c r="A23" s="27">
        <v>49.1</v>
      </c>
      <c r="B23" s="15">
        <v>573.38742767999997</v>
      </c>
      <c r="C23" s="17">
        <v>1.6592413641600001</v>
      </c>
      <c r="D23" s="25">
        <v>0.21958774128479999</v>
      </c>
      <c r="E23" s="17"/>
      <c r="F23" s="17"/>
      <c r="G23" s="36">
        <f t="shared" si="3"/>
        <v>210.53363878119603</v>
      </c>
      <c r="H23" s="35">
        <f t="shared" si="0"/>
        <v>757.20728049822003</v>
      </c>
      <c r="I23" s="37">
        <f t="shared" si="1"/>
        <v>80.141357888928013</v>
      </c>
      <c r="J23" s="35">
        <f t="shared" si="2"/>
        <v>837.34863838714807</v>
      </c>
    </row>
    <row r="24" spans="1:10" x14ac:dyDescent="0.25">
      <c r="A24" s="27">
        <v>50</v>
      </c>
      <c r="B24" s="15">
        <v>580.32604560000004</v>
      </c>
      <c r="C24" s="17">
        <v>1.6534766734399999</v>
      </c>
      <c r="D24" s="25">
        <v>0.22295801891519998</v>
      </c>
      <c r="E24" s="17"/>
      <c r="F24" s="17"/>
      <c r="G24" s="36">
        <f t="shared" si="3"/>
        <v>209.80218322569627</v>
      </c>
      <c r="H24" s="35">
        <f t="shared" si="0"/>
        <v>763.50725438331233</v>
      </c>
      <c r="I24" s="37">
        <f t="shared" si="1"/>
        <v>79.862923327152004</v>
      </c>
      <c r="J24" s="35">
        <f t="shared" si="2"/>
        <v>843.3701777104643</v>
      </c>
    </row>
    <row r="25" spans="1:10" x14ac:dyDescent="0.25">
      <c r="A25" s="27">
        <v>50.9</v>
      </c>
      <c r="B25" s="15">
        <v>587.32702986000004</v>
      </c>
      <c r="C25" s="17">
        <v>1.6476576537600001</v>
      </c>
      <c r="D25" s="25">
        <v>0.22638970767359998</v>
      </c>
      <c r="E25" s="17"/>
      <c r="F25" s="17"/>
      <c r="G25" s="36">
        <f t="shared" si="3"/>
        <v>209.06383411396837</v>
      </c>
      <c r="H25" s="35">
        <f t="shared" si="0"/>
        <v>769.86357574843237</v>
      </c>
      <c r="I25" s="37">
        <f t="shared" si="1"/>
        <v>79.581864676608006</v>
      </c>
      <c r="J25" s="35">
        <f t="shared" si="2"/>
        <v>849.44544042504037</v>
      </c>
    </row>
    <row r="26" spans="1:10" x14ac:dyDescent="0.25">
      <c r="A26" s="27">
        <v>51.8</v>
      </c>
      <c r="B26" s="15">
        <v>594.39038045999996</v>
      </c>
      <c r="C26" s="17">
        <v>1.6417804244800001</v>
      </c>
      <c r="D26" s="25">
        <v>0.22988470907359998</v>
      </c>
      <c r="E26" s="17"/>
      <c r="F26" s="17"/>
      <c r="G26" s="36">
        <f>C26*$M$3*($M$2+$M$4)</f>
        <v>208.31809904913879</v>
      </c>
      <c r="H26" s="35">
        <f t="shared" si="0"/>
        <v>776.27581467501068</v>
      </c>
      <c r="I26" s="37">
        <f t="shared" si="1"/>
        <v>79.297994502384014</v>
      </c>
      <c r="J26" s="35">
        <f t="shared" si="2"/>
        <v>855.57380917739465</v>
      </c>
    </row>
    <row r="27" spans="1:10" x14ac:dyDescent="0.25">
      <c r="A27" s="27">
        <v>52.7</v>
      </c>
      <c r="B27" s="15">
        <v>601.51754778000009</v>
      </c>
      <c r="C27" s="17">
        <v>1.6358430452799999</v>
      </c>
      <c r="D27" s="25">
        <v>0.23344498283839998</v>
      </c>
      <c r="E27" s="17"/>
      <c r="F27" s="17"/>
      <c r="G27" s="36">
        <f t="shared" si="3"/>
        <v>207.5647318327708</v>
      </c>
      <c r="H27" s="35">
        <f t="shared" si="0"/>
        <v>782.74520658376287</v>
      </c>
      <c r="I27" s="37">
        <f t="shared" si="1"/>
        <v>79.011219087024003</v>
      </c>
      <c r="J27" s="35">
        <f t="shared" si="2"/>
        <v>861.75642567078683</v>
      </c>
    </row>
    <row r="28" spans="1:10" x14ac:dyDescent="0.25">
      <c r="A28" s="27">
        <v>53.6</v>
      </c>
      <c r="B28" s="15">
        <v>608.70708144000002</v>
      </c>
      <c r="C28" s="17">
        <v>1.6298455161600001</v>
      </c>
      <c r="D28" s="25">
        <v>0.23707262451360001</v>
      </c>
      <c r="E28" s="17"/>
      <c r="F28" s="17"/>
      <c r="G28" s="36">
        <f t="shared" si="3"/>
        <v>206.80373246486451</v>
      </c>
      <c r="H28" s="35">
        <f t="shared" si="0"/>
        <v>789.27030109468853</v>
      </c>
      <c r="I28" s="37">
        <f t="shared" si="1"/>
        <v>78.721538430528014</v>
      </c>
      <c r="J28" s="35">
        <f t="shared" si="2"/>
        <v>867.99183952521651</v>
      </c>
    </row>
    <row r="29" spans="1:10" x14ac:dyDescent="0.25">
      <c r="A29" s="27">
        <v>54.5</v>
      </c>
      <c r="B29" s="15">
        <v>615.96188219999999</v>
      </c>
      <c r="C29" s="17">
        <v>1.6237820161600001</v>
      </c>
      <c r="D29" s="25">
        <v>0.2407698072576</v>
      </c>
      <c r="E29" s="17"/>
      <c r="F29" s="17"/>
      <c r="G29" s="36">
        <f t="shared" si="3"/>
        <v>206.03436235010963</v>
      </c>
      <c r="H29" s="35">
        <f t="shared" si="0"/>
        <v>795.85335408993365</v>
      </c>
      <c r="I29" s="37">
        <f t="shared" si="1"/>
        <v>78.428671380528002</v>
      </c>
      <c r="J29" s="35">
        <f t="shared" si="2"/>
        <v>874.28202547046169</v>
      </c>
    </row>
    <row r="30" spans="1:10" x14ac:dyDescent="0.25">
      <c r="A30" s="27">
        <v>55.4</v>
      </c>
      <c r="B30" s="15">
        <v>623.28049967999993</v>
      </c>
      <c r="C30" s="17">
        <v>1.6176544856000001</v>
      </c>
      <c r="D30" s="25">
        <v>0.24453885945439999</v>
      </c>
      <c r="E30" s="17"/>
      <c r="F30" s="17"/>
      <c r="G30" s="36">
        <f t="shared" si="3"/>
        <v>205.25686768694297</v>
      </c>
      <c r="H30" s="35">
        <f t="shared" si="0"/>
        <v>802.49313014878294</v>
      </c>
      <c r="I30" s="37">
        <f t="shared" si="1"/>
        <v>78.132711654480005</v>
      </c>
      <c r="J30" s="35">
        <f t="shared" si="2"/>
        <v>880.62584180326292</v>
      </c>
    </row>
    <row r="31" spans="1:10" x14ac:dyDescent="0.25">
      <c r="A31" s="27">
        <v>56.3</v>
      </c>
      <c r="B31" s="15">
        <v>630.66438426000002</v>
      </c>
      <c r="C31" s="17">
        <v>1.6114590438399998</v>
      </c>
      <c r="D31" s="25">
        <v>0.24838222590720002</v>
      </c>
      <c r="E31" s="17"/>
      <c r="F31" s="17"/>
      <c r="G31" s="36">
        <f t="shared" si="3"/>
        <v>204.47075607849104</v>
      </c>
      <c r="H31" s="35">
        <f t="shared" si="0"/>
        <v>809.190649732667</v>
      </c>
      <c r="I31" s="37">
        <f t="shared" si="1"/>
        <v>77.833471817472002</v>
      </c>
      <c r="J31" s="35">
        <f t="shared" si="2"/>
        <v>887.02412155013894</v>
      </c>
    </row>
    <row r="32" spans="1:10" x14ac:dyDescent="0.25">
      <c r="A32" s="27">
        <v>57.2</v>
      </c>
      <c r="B32" s="15">
        <v>638.11353594000002</v>
      </c>
      <c r="C32" s="17">
        <v>1.60519375056</v>
      </c>
      <c r="D32" s="25">
        <v>0.25230250664479997</v>
      </c>
      <c r="E32" s="17"/>
      <c r="F32" s="17"/>
      <c r="G32" s="36">
        <f t="shared" si="3"/>
        <v>203.67578132631715</v>
      </c>
      <c r="H32" s="35">
        <f t="shared" si="0"/>
        <v>815.94569788230115</v>
      </c>
      <c r="I32" s="37">
        <f t="shared" si="1"/>
        <v>77.530858152048012</v>
      </c>
      <c r="J32" s="35">
        <f t="shared" si="2"/>
        <v>893.47655603434919</v>
      </c>
    </row>
    <row r="33" spans="1:12" x14ac:dyDescent="0.25">
      <c r="A33" s="27">
        <v>58.1</v>
      </c>
      <c r="B33" s="15">
        <v>645.62795472000005</v>
      </c>
      <c r="C33" s="17">
        <v>1.5988547251199998</v>
      </c>
      <c r="D33" s="25">
        <v>0.25630243751839998</v>
      </c>
      <c r="E33" s="17"/>
      <c r="F33" s="17"/>
      <c r="G33" s="36">
        <f t="shared" si="3"/>
        <v>202.8714510335478</v>
      </c>
      <c r="H33" s="35">
        <f t="shared" si="0"/>
        <v>822.75784467911581</v>
      </c>
      <c r="I33" s="37">
        <f t="shared" si="1"/>
        <v>77.224683223295997</v>
      </c>
      <c r="J33" s="35">
        <f t="shared" si="2"/>
        <v>899.98252790241179</v>
      </c>
    </row>
    <row r="34" spans="1:12" x14ac:dyDescent="0.25">
      <c r="A34" s="27">
        <v>59</v>
      </c>
      <c r="B34" s="15">
        <v>653.21054135999998</v>
      </c>
      <c r="C34" s="17">
        <v>1.5924400272000001</v>
      </c>
      <c r="D34" s="25">
        <v>0.26038490960479999</v>
      </c>
      <c r="E34" s="17"/>
      <c r="F34" s="17"/>
      <c r="G34" s="36">
        <f t="shared" si="3"/>
        <v>202.05751900174639</v>
      </c>
      <c r="H34" s="35">
        <f t="shared" si="0"/>
        <v>829.6297759238264</v>
      </c>
      <c r="I34" s="37">
        <f t="shared" si="1"/>
        <v>76.914853313760005</v>
      </c>
      <c r="J34" s="35">
        <f t="shared" ref="J34:J79" si="4">H34+I34</f>
        <v>906.54462923758638</v>
      </c>
    </row>
    <row r="35" spans="1:12" x14ac:dyDescent="0.25">
      <c r="A35" s="27">
        <v>59.9</v>
      </c>
      <c r="B35" s="15">
        <v>660.85839510000005</v>
      </c>
      <c r="C35" s="17">
        <v>1.58594577616</v>
      </c>
      <c r="D35" s="25">
        <v>0.26455302741599995</v>
      </c>
      <c r="E35" s="17"/>
      <c r="F35" s="17"/>
      <c r="G35" s="36">
        <f t="shared" si="3"/>
        <v>201.23349283403934</v>
      </c>
      <c r="H35" s="35">
        <f t="shared" si="0"/>
        <v>836.55816093786336</v>
      </c>
      <c r="I35" s="37">
        <f t="shared" si="1"/>
        <v>76.601180988528014</v>
      </c>
      <c r="J35" s="35">
        <f t="shared" si="4"/>
        <v>913.15934192639133</v>
      </c>
    </row>
    <row r="36" spans="1:12" x14ac:dyDescent="0.25">
      <c r="A36" s="27">
        <v>60.8</v>
      </c>
      <c r="B36" s="15">
        <v>668.57586708000008</v>
      </c>
      <c r="C36" s="17">
        <v>1.5793700316800001</v>
      </c>
      <c r="D36" s="25">
        <v>0.2688100700928</v>
      </c>
      <c r="E36" s="17"/>
      <c r="F36" s="17"/>
      <c r="G36" s="36">
        <f t="shared" si="3"/>
        <v>200.39912633199</v>
      </c>
      <c r="H36" s="35">
        <f t="shared" si="0"/>
        <v>843.54713590194206</v>
      </c>
      <c r="I36" s="37">
        <f t="shared" si="1"/>
        <v>76.283572530144014</v>
      </c>
      <c r="J36" s="35">
        <f t="shared" si="4"/>
        <v>919.83070843208611</v>
      </c>
    </row>
    <row r="37" spans="1:12" x14ac:dyDescent="0.25">
      <c r="A37" s="27">
        <v>61.7</v>
      </c>
      <c r="B37" s="15">
        <v>676.36005653999996</v>
      </c>
      <c r="C37" s="17">
        <v>1.5727089131200001</v>
      </c>
      <c r="D37" s="25">
        <v>0.27315953021120004</v>
      </c>
      <c r="E37" s="17"/>
      <c r="F37" s="17"/>
      <c r="G37" s="36">
        <f t="shared" si="3"/>
        <v>199.5539270987249</v>
      </c>
      <c r="H37" s="35">
        <f t="shared" si="0"/>
        <v>850.59337013749291</v>
      </c>
      <c r="I37" s="37">
        <f t="shared" si="1"/>
        <v>75.96184050369601</v>
      </c>
      <c r="J37" s="35">
        <f t="shared" si="4"/>
        <v>926.55521064118898</v>
      </c>
    </row>
    <row r="38" spans="1:12" x14ac:dyDescent="0.25">
      <c r="A38" s="27">
        <v>62.6</v>
      </c>
      <c r="B38" s="15">
        <v>684.21241385999997</v>
      </c>
      <c r="C38" s="17">
        <v>1.56595853984</v>
      </c>
      <c r="D38" s="25">
        <v>0.27760515258880003</v>
      </c>
      <c r="E38" s="17"/>
      <c r="F38" s="17"/>
      <c r="G38" s="36">
        <f t="shared" si="3"/>
        <v>198.6974027373706</v>
      </c>
      <c r="H38" s="35">
        <f t="shared" si="0"/>
        <v>857.69788410594651</v>
      </c>
      <c r="I38" s="37">
        <f t="shared" si="1"/>
        <v>75.63579747427201</v>
      </c>
      <c r="J38" s="35">
        <f t="shared" si="4"/>
        <v>933.33368158021858</v>
      </c>
    </row>
    <row r="39" spans="1:12" x14ac:dyDescent="0.25">
      <c r="A39" s="27">
        <v>63.5</v>
      </c>
      <c r="B39" s="15">
        <v>692.13438942000005</v>
      </c>
      <c r="C39" s="17">
        <v>1.5591150311999999</v>
      </c>
      <c r="D39" s="25">
        <v>0.28215091488159999</v>
      </c>
      <c r="E39" s="17"/>
      <c r="F39" s="17"/>
      <c r="G39" s="36">
        <f t="shared" si="3"/>
        <v>197.82906085105367</v>
      </c>
      <c r="H39" s="35">
        <f t="shared" si="0"/>
        <v>864.86169826873379</v>
      </c>
      <c r="I39" s="37">
        <f t="shared" si="1"/>
        <v>75.305256006960008</v>
      </c>
      <c r="J39" s="35">
        <f t="shared" si="4"/>
        <v>940.1669542756938</v>
      </c>
    </row>
    <row r="40" spans="1:12" x14ac:dyDescent="0.25">
      <c r="A40" s="27">
        <v>64.400000000000006</v>
      </c>
      <c r="B40" s="15">
        <v>700.12743360000002</v>
      </c>
      <c r="C40" s="17">
        <v>1.5521764468799999</v>
      </c>
      <c r="D40" s="25">
        <v>0.28680106639039998</v>
      </c>
      <c r="E40" s="17"/>
      <c r="F40" s="17"/>
      <c r="G40" s="36">
        <f t="shared" si="3"/>
        <v>196.94865524133738</v>
      </c>
      <c r="H40" s="35">
        <f t="shared" si="0"/>
        <v>872.08604804656943</v>
      </c>
      <c r="I40" s="37">
        <f t="shared" si="1"/>
        <v>74.970122384304005</v>
      </c>
      <c r="J40" s="35">
        <f t="shared" si="4"/>
        <v>947.05617043087341</v>
      </c>
    </row>
    <row r="41" spans="1:12" x14ac:dyDescent="0.25">
      <c r="A41" s="27">
        <v>65.3</v>
      </c>
      <c r="B41" s="15">
        <v>708.18864564</v>
      </c>
      <c r="C41" s="17">
        <v>1.5451350256</v>
      </c>
      <c r="D41" s="25">
        <v>0.29156020567359997</v>
      </c>
      <c r="E41" s="17"/>
      <c r="F41" s="17"/>
      <c r="G41" s="36">
        <f t="shared" si="3"/>
        <v>196.05520111447493</v>
      </c>
      <c r="H41" s="35">
        <f t="shared" si="0"/>
        <v>879.36717284231486</v>
      </c>
      <c r="I41" s="37">
        <f t="shared" si="1"/>
        <v>74.630021736480018</v>
      </c>
      <c r="J41" s="35">
        <f t="shared" si="4"/>
        <v>953.99719457879485</v>
      </c>
    </row>
    <row r="42" spans="1:12" x14ac:dyDescent="0.25">
      <c r="A42" s="27">
        <v>66.2</v>
      </c>
      <c r="B42" s="15">
        <v>716.32237667999993</v>
      </c>
      <c r="C42" s="17">
        <v>1.5379868867199999</v>
      </c>
      <c r="D42" s="25">
        <v>0.29643326114399998</v>
      </c>
      <c r="E42" s="17"/>
      <c r="F42" s="17"/>
      <c r="G42" s="36">
        <f t="shared" si="3"/>
        <v>195.14820607359269</v>
      </c>
      <c r="H42" s="35">
        <f t="shared" si="0"/>
        <v>886.70899387740064</v>
      </c>
      <c r="I42" s="37">
        <f t="shared" si="1"/>
        <v>74.284766628575994</v>
      </c>
      <c r="J42" s="35">
        <f t="shared" si="4"/>
        <v>960.99376050597664</v>
      </c>
    </row>
    <row r="43" spans="1:12" x14ac:dyDescent="0.25">
      <c r="A43" s="27">
        <v>67.099999999999994</v>
      </c>
      <c r="B43" s="15">
        <v>724.52862672000003</v>
      </c>
      <c r="C43" s="17">
        <v>1.5307281495999998</v>
      </c>
      <c r="D43" s="25">
        <v>0.301425510472</v>
      </c>
      <c r="E43" s="17"/>
      <c r="F43" s="17"/>
      <c r="G43" s="36">
        <f t="shared" si="3"/>
        <v>194.22717772181733</v>
      </c>
      <c r="H43" s="35">
        <f t="shared" si="0"/>
        <v>894.11108123325732</v>
      </c>
      <c r="I43" s="37">
        <f t="shared" si="1"/>
        <v>73.934169625679999</v>
      </c>
      <c r="J43" s="35">
        <f t="shared" si="4"/>
        <v>968.04525085893738</v>
      </c>
    </row>
    <row r="44" spans="1:12" x14ac:dyDescent="0.25">
      <c r="A44" s="27">
        <v>68</v>
      </c>
      <c r="B44" s="15">
        <v>732.80594538000003</v>
      </c>
      <c r="C44" s="17">
        <v>1.5233529932800001</v>
      </c>
      <c r="D44" s="25">
        <v>0.30654265819839999</v>
      </c>
      <c r="E44" s="17"/>
      <c r="F44" s="17"/>
      <c r="G44" s="36">
        <f t="shared" si="3"/>
        <v>193.29137746383873</v>
      </c>
      <c r="H44" s="35">
        <f t="shared" si="0"/>
        <v>901.5713396520307</v>
      </c>
      <c r="I44" s="37">
        <f t="shared" si="1"/>
        <v>73.577949575424014</v>
      </c>
      <c r="J44" s="35">
        <f t="shared" si="4"/>
        <v>975.14928922745469</v>
      </c>
    </row>
    <row r="45" spans="1:12" x14ac:dyDescent="0.25">
      <c r="A45" s="27">
        <v>68.900000000000006</v>
      </c>
      <c r="B45" s="15">
        <v>741.15723342000001</v>
      </c>
      <c r="C45" s="17">
        <v>1.51585365648</v>
      </c>
      <c r="D45" s="25">
        <v>0.31179093275039999</v>
      </c>
      <c r="E45" s="17"/>
      <c r="F45" s="17"/>
      <c r="G45" s="36">
        <f t="shared" si="3"/>
        <v>192.33982050590993</v>
      </c>
      <c r="H45" s="35">
        <f t="shared" si="0"/>
        <v>909.09181005658195</v>
      </c>
      <c r="I45" s="37">
        <f t="shared" si="1"/>
        <v>73.215731607984011</v>
      </c>
      <c r="J45" s="35">
        <f t="shared" si="4"/>
        <v>982.30754166456597</v>
      </c>
    </row>
    <row r="46" spans="1:12" x14ac:dyDescent="0.25">
      <c r="A46" s="27">
        <v>69.8</v>
      </c>
      <c r="B46" s="15">
        <v>749.58104045999994</v>
      </c>
      <c r="C46" s="17">
        <v>1.5082262585599999</v>
      </c>
      <c r="D46" s="25">
        <v>0.31717698942559996</v>
      </c>
      <c r="E46" s="17"/>
      <c r="F46" s="17"/>
      <c r="G46" s="36">
        <f t="shared" si="3"/>
        <v>191.3720144511575</v>
      </c>
      <c r="H46" s="35">
        <f t="shared" si="0"/>
        <v>916.67061214834143</v>
      </c>
      <c r="I46" s="37">
        <f t="shared" si="1"/>
        <v>72.847328288447997</v>
      </c>
      <c r="J46" s="35">
        <f t="shared" si="4"/>
        <v>989.51794043678944</v>
      </c>
    </row>
    <row r="47" spans="1:12" x14ac:dyDescent="0.25">
      <c r="A47" s="65">
        <v>70</v>
      </c>
      <c r="B47" s="66">
        <f>B46+(((B48-B46)/($A$48-$A$46))*($A$47-$A$46))</f>
        <v>751.46975752666663</v>
      </c>
      <c r="C47" s="43">
        <f>C46+(((C48-C46)/($A$48-$A$46))*($A$47-$A$46))</f>
        <v>1.5065010984888887</v>
      </c>
      <c r="D47" s="44">
        <f>D46+(((D48-D46)/($A$48-$A$46))*($A$47-$A$46))</f>
        <v>0.31840613902737774</v>
      </c>
      <c r="E47" s="17"/>
      <c r="F47" s="17"/>
      <c r="G47" s="36">
        <f>G46+(((G48-G46)/($A$48-$A$46))*($A$47-$A$46))</f>
        <v>191.15311668553016</v>
      </c>
      <c r="H47" s="43">
        <f t="shared" ref="H47:J47" si="5">H46+(((H48-H46)/($A$48-$A$46))*($A$47-$A$46))</f>
        <v>918.36820652652568</v>
      </c>
      <c r="I47" s="40">
        <f t="shared" si="5"/>
        <v>72.764003057013326</v>
      </c>
      <c r="J47" s="43">
        <f t="shared" si="5"/>
        <v>991.13220958353895</v>
      </c>
      <c r="K47" s="41" t="s">
        <v>34</v>
      </c>
      <c r="L47" s="51"/>
    </row>
    <row r="48" spans="1:12" x14ac:dyDescent="0.25">
      <c r="A48" s="27">
        <v>70.7</v>
      </c>
      <c r="B48" s="15">
        <v>758.08026725999991</v>
      </c>
      <c r="C48" s="17">
        <v>1.5004630382399999</v>
      </c>
      <c r="D48" s="25">
        <v>0.32270816263359997</v>
      </c>
      <c r="E48" s="17"/>
      <c r="F48" s="17"/>
      <c r="G48" s="36">
        <f t="shared" si="3"/>
        <v>190.38697450583456</v>
      </c>
      <c r="H48" s="35">
        <f>B48+(C48*$M$3*$M$2)</f>
        <v>924.30978685017044</v>
      </c>
      <c r="I48" s="37">
        <f>C48*$M$3*$M$1</f>
        <v>72.472364746992</v>
      </c>
      <c r="J48" s="35">
        <f t="shared" si="4"/>
        <v>996.7821515971624</v>
      </c>
    </row>
    <row r="49" spans="1:12" x14ac:dyDescent="0.25">
      <c r="A49" s="27">
        <v>71.599999999999994</v>
      </c>
      <c r="B49" s="15">
        <v>766.65491381999993</v>
      </c>
      <c r="C49" s="17">
        <v>1.4925542939199998</v>
      </c>
      <c r="D49" s="25">
        <v>0.32839236888000001</v>
      </c>
      <c r="E49" s="17"/>
      <c r="F49" s="17"/>
      <c r="G49" s="36">
        <f t="shared" si="3"/>
        <v>189.38346967775749</v>
      </c>
      <c r="H49" s="35">
        <f>B49+(C49*$M$3*$M$2)</f>
        <v>932.00825936564547</v>
      </c>
      <c r="I49" s="37">
        <f>C49*$M$3*$M$1</f>
        <v>72.090372396335994</v>
      </c>
      <c r="J49" s="35">
        <f t="shared" si="4"/>
        <v>1004.0986317619814</v>
      </c>
    </row>
    <row r="50" spans="1:12" x14ac:dyDescent="0.25">
      <c r="A50" s="27">
        <v>72.5</v>
      </c>
      <c r="B50" s="15">
        <v>775.30498014</v>
      </c>
      <c r="C50" s="17">
        <v>1.48449226432</v>
      </c>
      <c r="D50" s="25">
        <v>0.33423830079839995</v>
      </c>
      <c r="E50" s="17"/>
      <c r="F50" s="17"/>
      <c r="G50" s="36">
        <f t="shared" si="3"/>
        <v>188.36051517317946</v>
      </c>
      <c r="H50" s="35">
        <f>B50+(C50*$M$3*$M$2)</f>
        <v>939.76516985762748</v>
      </c>
      <c r="I50" s="37">
        <f>C50*$M$3*$M$1</f>
        <v>71.700976366656008</v>
      </c>
      <c r="J50" s="35">
        <f t="shared" si="4"/>
        <v>1011.4661462242835</v>
      </c>
    </row>
    <row r="51" spans="1:12" x14ac:dyDescent="0.25">
      <c r="A51" s="27">
        <v>73.400000000000006</v>
      </c>
      <c r="B51" s="15">
        <v>784.03191660000005</v>
      </c>
      <c r="C51" s="17">
        <v>1.4762691881599999</v>
      </c>
      <c r="D51" s="25">
        <v>0.34025552416639998</v>
      </c>
      <c r="E51" s="17"/>
      <c r="F51" s="17"/>
      <c r="G51" s="36">
        <f t="shared" si="3"/>
        <v>187.31712619835349</v>
      </c>
      <c r="H51" s="35">
        <f>B51+(C51*$M$3*$M$2)</f>
        <v>947.58110886897748</v>
      </c>
      <c r="I51" s="37">
        <f>C51*$M$3*$M$1</f>
        <v>71.303801788127998</v>
      </c>
      <c r="J51" s="35">
        <f t="shared" si="4"/>
        <v>1018.8849106571055</v>
      </c>
    </row>
    <row r="52" spans="1:12" x14ac:dyDescent="0.25">
      <c r="A52" s="27">
        <v>74.3</v>
      </c>
      <c r="B52" s="15">
        <v>792.83572320000007</v>
      </c>
      <c r="C52" s="17">
        <v>1.4678734235199999</v>
      </c>
      <c r="D52" s="25">
        <v>0.34645449730880001</v>
      </c>
      <c r="E52" s="17"/>
      <c r="F52" s="17"/>
      <c r="G52" s="36">
        <f t="shared" si="3"/>
        <v>186.25182556265935</v>
      </c>
      <c r="H52" s="35">
        <f>B52+(C52*$M$3*$M$2)</f>
        <v>955.4547866439874</v>
      </c>
      <c r="I52" s="36">
        <f>C52*$M$3*$M$1</f>
        <v>70.898286356016001</v>
      </c>
      <c r="J52" s="35">
        <f t="shared" si="4"/>
        <v>1026.3530730000034</v>
      </c>
    </row>
    <row r="53" spans="1:12" x14ac:dyDescent="0.25">
      <c r="A53" s="77">
        <v>75</v>
      </c>
      <c r="B53" s="78">
        <f>B52+(((B54-B52)/($A$54-$A$52))*($A$53-$A$52))</f>
        <v>799.74517236666668</v>
      </c>
      <c r="C53" s="79">
        <f t="shared" ref="C53:D53" si="6">C52+(((C54-C52)/($A$54-$A$52))*($A$53-$A$52))</f>
        <v>1.4612000162666667</v>
      </c>
      <c r="D53" s="80">
        <f t="shared" si="6"/>
        <v>0.35142632153493331</v>
      </c>
      <c r="E53" s="81"/>
      <c r="F53" s="81"/>
      <c r="G53" s="36">
        <f>G52+(((G54-G52)/($A$54-$A$52))*($A$53-$A$52))</f>
        <v>185.40506707262836</v>
      </c>
      <c r="H53" s="80">
        <f t="shared" ref="H53" si="7">H52+(((H54-H52)/($A$54-$A$52))*($A$53-$A$52))</f>
        <v>961.62491917740169</v>
      </c>
      <c r="I53" s="82">
        <f t="shared" ref="I53" si="8">I52+(((I54-I52)/($A$54-$A$52))*($A$53-$A$52))</f>
        <v>70.57596078568001</v>
      </c>
      <c r="J53" s="80">
        <f t="shared" ref="J53" si="9">J52+(((J54-J52)/($A$54-$A$52))*($A$53-$A$52))</f>
        <v>1032.2008799630817</v>
      </c>
      <c r="K53" s="42" t="s">
        <v>34</v>
      </c>
      <c r="L53" s="76" t="s">
        <v>55</v>
      </c>
    </row>
    <row r="54" spans="1:12" x14ac:dyDescent="0.25">
      <c r="A54" s="27">
        <v>75.2</v>
      </c>
      <c r="B54" s="15">
        <v>801.71930069999996</v>
      </c>
      <c r="C54" s="17">
        <v>1.45929332848</v>
      </c>
      <c r="D54" s="25">
        <v>0.35284684274239997</v>
      </c>
      <c r="E54" s="17"/>
      <c r="F54" s="17"/>
      <c r="G54" s="36">
        <f t="shared" si="3"/>
        <v>185.16313607547664</v>
      </c>
      <c r="H54" s="35">
        <f t="shared" ref="H54:H79" si="10">B54+(C54*$M$3*$M$2)</f>
        <v>963.38781418694862</v>
      </c>
      <c r="I54" s="37">
        <f t="shared" ref="I54:I79" si="11">C54*$M$3*$M$1</f>
        <v>70.483867765584009</v>
      </c>
      <c r="J54" s="35">
        <f t="shared" si="4"/>
        <v>1033.8716819525325</v>
      </c>
    </row>
    <row r="55" spans="1:12" x14ac:dyDescent="0.25">
      <c r="A55" s="27">
        <v>76.099999999999994</v>
      </c>
      <c r="B55" s="15">
        <v>810.68264910000005</v>
      </c>
      <c r="C55" s="17">
        <v>1.4505153208000001</v>
      </c>
      <c r="D55" s="25">
        <v>0.35944542478879998</v>
      </c>
      <c r="E55" s="17"/>
      <c r="F55" s="17"/>
      <c r="G55" s="36">
        <f t="shared" si="3"/>
        <v>184.04933434774836</v>
      </c>
      <c r="H55" s="35">
        <f t="shared" si="10"/>
        <v>971.37868678286839</v>
      </c>
      <c r="I55" s="37">
        <f t="shared" si="11"/>
        <v>70.059889994640017</v>
      </c>
      <c r="J55" s="35">
        <f t="shared" si="4"/>
        <v>1041.4385767775084</v>
      </c>
    </row>
    <row r="56" spans="1:12" x14ac:dyDescent="0.25">
      <c r="A56" s="27">
        <v>77</v>
      </c>
      <c r="B56" s="15">
        <v>819.72576839999999</v>
      </c>
      <c r="C56" s="17">
        <v>1.4415277585599999</v>
      </c>
      <c r="D56" s="25">
        <v>0.36626458241279997</v>
      </c>
      <c r="E56" s="17"/>
      <c r="F56" s="17"/>
      <c r="G56" s="36">
        <f t="shared" si="3"/>
        <v>182.9089431888541</v>
      </c>
      <c r="H56" s="35">
        <f t="shared" si="10"/>
        <v>979.42611467603808</v>
      </c>
      <c r="I56" s="37">
        <f t="shared" si="11"/>
        <v>69.625790738448003</v>
      </c>
      <c r="J56" s="35">
        <f t="shared" si="4"/>
        <v>1049.0519054144861</v>
      </c>
    </row>
    <row r="57" spans="1:12" x14ac:dyDescent="0.25">
      <c r="A57" s="27">
        <v>77.900000000000006</v>
      </c>
      <c r="B57" s="15">
        <v>828.85010898000007</v>
      </c>
      <c r="C57" s="17">
        <v>1.4323131788799999</v>
      </c>
      <c r="D57" s="25">
        <v>0.37332036206079999</v>
      </c>
      <c r="E57" s="17"/>
      <c r="F57" s="17"/>
      <c r="G57" s="36">
        <f t="shared" si="3"/>
        <v>181.73974681286342</v>
      </c>
      <c r="H57" s="35">
        <f t="shared" si="10"/>
        <v>987.52961361289545</v>
      </c>
      <c r="I57" s="37">
        <f t="shared" si="11"/>
        <v>69.180726539904001</v>
      </c>
      <c r="J57" s="35">
        <f t="shared" si="4"/>
        <v>1056.7103401527995</v>
      </c>
    </row>
    <row r="58" spans="1:12" x14ac:dyDescent="0.25">
      <c r="A58" s="27">
        <v>78.8</v>
      </c>
      <c r="B58" s="15">
        <v>838.05712122</v>
      </c>
      <c r="C58" s="17">
        <v>1.4228541188799999</v>
      </c>
      <c r="D58" s="25">
        <v>0.38063080870880001</v>
      </c>
      <c r="E58" s="17"/>
      <c r="F58" s="17"/>
      <c r="G58" s="36">
        <f t="shared" si="3"/>
        <v>180.53952943384584</v>
      </c>
      <c r="H58" s="35">
        <f t="shared" si="10"/>
        <v>995.68869933987787</v>
      </c>
      <c r="I58" s="37">
        <f t="shared" si="11"/>
        <v>68.723853941903997</v>
      </c>
      <c r="J58" s="35">
        <f t="shared" si="4"/>
        <v>1064.4125532817818</v>
      </c>
    </row>
    <row r="59" spans="1:12" x14ac:dyDescent="0.25">
      <c r="A59" s="27">
        <v>79.7</v>
      </c>
      <c r="B59" s="15">
        <v>847.34825549999994</v>
      </c>
      <c r="C59" s="17">
        <v>1.41312923504</v>
      </c>
      <c r="D59" s="25">
        <v>0.38821637332959996</v>
      </c>
      <c r="E59" s="17"/>
      <c r="F59" s="17"/>
      <c r="G59" s="36">
        <f t="shared" si="3"/>
        <v>179.30558286899745</v>
      </c>
      <c r="H59" s="35">
        <f t="shared" si="10"/>
        <v>1003.9024576848534</v>
      </c>
      <c r="I59" s="37">
        <f t="shared" si="11"/>
        <v>68.254142052432002</v>
      </c>
      <c r="J59" s="35">
        <f t="shared" si="4"/>
        <v>1072.1565997372854</v>
      </c>
    </row>
    <row r="60" spans="1:12" x14ac:dyDescent="0.25">
      <c r="A60" s="27">
        <v>80.599999999999994</v>
      </c>
      <c r="B60" s="15">
        <v>856.72351182</v>
      </c>
      <c r="C60" s="17">
        <v>1.4031171838399998</v>
      </c>
      <c r="D60" s="25">
        <v>0.3961002815536</v>
      </c>
      <c r="E60" s="17"/>
      <c r="F60" s="17"/>
      <c r="G60" s="36">
        <f t="shared" si="3"/>
        <v>178.03519893551419</v>
      </c>
      <c r="H60" s="35">
        <f t="shared" si="10"/>
        <v>1012.1685240956901</v>
      </c>
      <c r="I60" s="37">
        <f t="shared" si="11"/>
        <v>67.770559979471997</v>
      </c>
      <c r="J60" s="35">
        <f t="shared" si="4"/>
        <v>1079.9390840751621</v>
      </c>
    </row>
    <row r="61" spans="1:12" x14ac:dyDescent="0.25">
      <c r="A61" s="27">
        <v>81.5</v>
      </c>
      <c r="B61" s="15">
        <v>866.18579093999995</v>
      </c>
      <c r="C61" s="17">
        <v>1.3927888604799998</v>
      </c>
      <c r="D61" s="25">
        <v>0.40430919337760002</v>
      </c>
      <c r="E61" s="17"/>
      <c r="F61" s="17"/>
      <c r="G61" s="36">
        <f t="shared" si="3"/>
        <v>176.72468465684534</v>
      </c>
      <c r="H61" s="35">
        <f t="shared" si="10"/>
        <v>1020.4865749431173</v>
      </c>
      <c r="I61" s="37">
        <f t="shared" si="11"/>
        <v>67.271701961183993</v>
      </c>
      <c r="J61" s="35">
        <f t="shared" si="4"/>
        <v>1087.7582769043013</v>
      </c>
    </row>
    <row r="62" spans="1:12" x14ac:dyDescent="0.25">
      <c r="A62" s="27">
        <v>82.4</v>
      </c>
      <c r="B62" s="15">
        <v>875.73364248000007</v>
      </c>
      <c r="C62" s="17">
        <v>1.3821171004799999</v>
      </c>
      <c r="D62" s="25">
        <v>0.41287390167999999</v>
      </c>
      <c r="E62" s="17"/>
      <c r="F62" s="17"/>
      <c r="G62" s="36">
        <f t="shared" si="3"/>
        <v>175.37059325487681</v>
      </c>
      <c r="H62" s="35">
        <f t="shared" si="10"/>
        <v>1028.852150417149</v>
      </c>
      <c r="I62" s="37">
        <f t="shared" si="11"/>
        <v>66.756255953183995</v>
      </c>
      <c r="J62" s="35">
        <f t="shared" si="4"/>
        <v>1095.6084063703329</v>
      </c>
    </row>
    <row r="63" spans="1:12" x14ac:dyDescent="0.25">
      <c r="A63" s="27">
        <v>83.3</v>
      </c>
      <c r="B63" s="15">
        <v>885.37141757999996</v>
      </c>
      <c r="C63" s="17">
        <v>1.37106309744</v>
      </c>
      <c r="D63" s="25">
        <v>0.42183024417120002</v>
      </c>
      <c r="E63" s="17"/>
      <c r="F63" s="17"/>
      <c r="G63" s="36">
        <f t="shared" si="3"/>
        <v>173.96800076087413</v>
      </c>
      <c r="H63" s="35">
        <f t="shared" si="10"/>
        <v>1037.2653024720901</v>
      </c>
      <c r="I63" s="37">
        <f t="shared" si="11"/>
        <v>66.222347606352002</v>
      </c>
      <c r="J63" s="35">
        <f t="shared" si="4"/>
        <v>1103.4876500784421</v>
      </c>
    </row>
    <row r="64" spans="1:12" x14ac:dyDescent="0.25">
      <c r="A64" s="27">
        <v>84.2</v>
      </c>
      <c r="B64" s="15">
        <v>895.10056662</v>
      </c>
      <c r="C64" s="17">
        <v>1.35958416432</v>
      </c>
      <c r="D64" s="25">
        <v>0.43122034519840002</v>
      </c>
      <c r="E64" s="17"/>
      <c r="F64" s="17"/>
      <c r="G64" s="36">
        <f t="shared" si="3"/>
        <v>172.5114908092294</v>
      </c>
      <c r="H64" s="35">
        <f t="shared" si="10"/>
        <v>1045.7227523836773</v>
      </c>
      <c r="I64" s="37">
        <f t="shared" si="11"/>
        <v>65.667915136656006</v>
      </c>
      <c r="J64" s="35">
        <f t="shared" si="4"/>
        <v>1111.3906675203334</v>
      </c>
    </row>
    <row r="65" spans="1:12" x14ac:dyDescent="0.25">
      <c r="A65" s="27">
        <v>85.1</v>
      </c>
      <c r="B65" s="15">
        <v>904.91963922000002</v>
      </c>
      <c r="C65" s="17">
        <v>1.3476317931200001</v>
      </c>
      <c r="D65" s="25">
        <v>0.44109424561439997</v>
      </c>
      <c r="E65" s="17"/>
      <c r="F65" s="17"/>
      <c r="G65" s="36">
        <f t="shared" si="3"/>
        <v>170.9949084390247</v>
      </c>
      <c r="H65" s="35">
        <f t="shared" si="10"/>
        <v>1054.2176757897928</v>
      </c>
      <c r="I65" s="37">
        <f t="shared" si="11"/>
        <v>65.090615607696009</v>
      </c>
      <c r="J65" s="35">
        <f t="shared" si="4"/>
        <v>1119.3082913974888</v>
      </c>
    </row>
    <row r="66" spans="1:12" x14ac:dyDescent="0.25">
      <c r="A66" s="27">
        <v>86</v>
      </c>
      <c r="B66" s="15">
        <v>914.83443690000001</v>
      </c>
      <c r="C66" s="17">
        <v>1.33514583392</v>
      </c>
      <c r="D66" s="25">
        <v>0.45151211474239994</v>
      </c>
      <c r="E66" s="17"/>
      <c r="F66" s="17"/>
      <c r="G66" s="36">
        <f t="shared" si="3"/>
        <v>169.41062149872147</v>
      </c>
      <c r="H66" s="35">
        <f t="shared" si="10"/>
        <v>1062.7492104726095</v>
      </c>
      <c r="I66" s="37">
        <f t="shared" si="11"/>
        <v>64.487543778336004</v>
      </c>
      <c r="J66" s="35">
        <f t="shared" si="4"/>
        <v>1127.2367542509455</v>
      </c>
    </row>
    <row r="67" spans="1:12" x14ac:dyDescent="0.25">
      <c r="A67" s="27">
        <v>86.9</v>
      </c>
      <c r="B67" s="15">
        <v>924.84350928000003</v>
      </c>
      <c r="C67" s="17">
        <v>1.3220506142399999</v>
      </c>
      <c r="D67" s="25">
        <v>0.4625472966784</v>
      </c>
      <c r="E67" s="17"/>
      <c r="F67" s="17"/>
      <c r="G67" s="36">
        <f t="shared" si="3"/>
        <v>167.7490282492877</v>
      </c>
      <c r="H67" s="35">
        <f t="shared" si="10"/>
        <v>1071.3075226400238</v>
      </c>
      <c r="I67" s="37">
        <f t="shared" si="11"/>
        <v>63.855044667792001</v>
      </c>
      <c r="J67" s="35">
        <f t="shared" si="4"/>
        <v>1135.1625673078158</v>
      </c>
    </row>
    <row r="68" spans="1:12" x14ac:dyDescent="0.25">
      <c r="A68" s="27">
        <v>87.8</v>
      </c>
      <c r="B68" s="15">
        <v>934.95120750000012</v>
      </c>
      <c r="C68" s="17">
        <v>1.30825687936</v>
      </c>
      <c r="D68" s="25">
        <v>0.47429065660800002</v>
      </c>
      <c r="E68" s="17"/>
      <c r="F68" s="17"/>
      <c r="G68" s="36">
        <f t="shared" si="3"/>
        <v>165.99880356263418</v>
      </c>
      <c r="H68" s="35">
        <f t="shared" si="10"/>
        <v>1079.8870753049382</v>
      </c>
      <c r="I68" s="37">
        <f t="shared" si="11"/>
        <v>63.18880727308801</v>
      </c>
      <c r="J68" s="35">
        <f t="shared" si="4"/>
        <v>1143.0758825780263</v>
      </c>
    </row>
    <row r="69" spans="1:12" x14ac:dyDescent="0.25">
      <c r="A69" s="27">
        <v>88.7</v>
      </c>
      <c r="B69" s="15">
        <v>945.16043231999993</v>
      </c>
      <c r="C69" s="17">
        <v>1.29364626976</v>
      </c>
      <c r="D69" s="25">
        <v>0.48685690624959999</v>
      </c>
      <c r="E69" s="17"/>
      <c r="F69" s="17"/>
      <c r="G69" s="36">
        <f t="shared" ref="G69:G79" si="12">C69*$M$3*($M$2+$M$4)</f>
        <v>164.14492933412086</v>
      </c>
      <c r="H69" s="35">
        <f t="shared" si="10"/>
        <v>1088.4776567109848</v>
      </c>
      <c r="I69" s="37">
        <f t="shared" si="11"/>
        <v>62.483114829408009</v>
      </c>
      <c r="J69" s="35">
        <f t="shared" si="4"/>
        <v>1150.9607715403927</v>
      </c>
    </row>
    <row r="70" spans="1:12" x14ac:dyDescent="0.25">
      <c r="A70" s="27">
        <v>89.6</v>
      </c>
      <c r="B70" s="15">
        <v>955.47118374000013</v>
      </c>
      <c r="C70" s="17">
        <v>1.2780693808000001</v>
      </c>
      <c r="D70" s="25">
        <v>0.50039415022879996</v>
      </c>
      <c r="E70" s="17"/>
      <c r="F70" s="17"/>
      <c r="G70" s="36">
        <f t="shared" si="12"/>
        <v>162.16844828412025</v>
      </c>
      <c r="H70" s="35">
        <f t="shared" si="10"/>
        <v>1097.0627149932404</v>
      </c>
      <c r="I70" s="37">
        <f t="shared" si="11"/>
        <v>61.730751092640013</v>
      </c>
      <c r="J70" s="35">
        <f t="shared" si="4"/>
        <v>1158.7934660858805</v>
      </c>
    </row>
    <row r="71" spans="1:12" x14ac:dyDescent="0.25">
      <c r="A71" s="27">
        <v>90.5</v>
      </c>
      <c r="B71" s="15">
        <v>965.88781289999997</v>
      </c>
      <c r="C71" s="17">
        <v>1.2613302401599999</v>
      </c>
      <c r="D71" s="25">
        <v>0.51509886534880001</v>
      </c>
      <c r="E71" s="17"/>
      <c r="F71" s="17"/>
      <c r="G71" s="36">
        <f t="shared" si="12"/>
        <v>160.04449437052338</v>
      </c>
      <c r="H71" s="35">
        <f t="shared" si="10"/>
        <v>1105.6248904039473</v>
      </c>
      <c r="I71" s="37">
        <f t="shared" si="11"/>
        <v>60.922250599728002</v>
      </c>
      <c r="J71" s="35">
        <f t="shared" si="4"/>
        <v>1166.5471410036753</v>
      </c>
    </row>
    <row r="72" spans="1:12" x14ac:dyDescent="0.25">
      <c r="A72" s="27">
        <v>91.4</v>
      </c>
      <c r="B72" s="15">
        <v>976.41612132</v>
      </c>
      <c r="C72" s="17">
        <v>1.24315138208</v>
      </c>
      <c r="D72" s="25">
        <v>0.53124065907359996</v>
      </c>
      <c r="E72" s="17"/>
      <c r="F72" s="17"/>
      <c r="G72" s="36">
        <f t="shared" si="12"/>
        <v>157.73786121687914</v>
      </c>
      <c r="H72" s="35">
        <f t="shared" si="10"/>
        <v>1114.1392452853911</v>
      </c>
      <c r="I72" s="37">
        <f t="shared" si="11"/>
        <v>60.044211754464001</v>
      </c>
      <c r="J72" s="35">
        <f t="shared" si="4"/>
        <v>1174.1834570398551</v>
      </c>
    </row>
    <row r="73" spans="1:12" x14ac:dyDescent="0.25">
      <c r="A73" s="27">
        <v>92.3</v>
      </c>
      <c r="B73" s="15">
        <v>987.05610900000011</v>
      </c>
      <c r="C73" s="17">
        <v>1.2231428022399999</v>
      </c>
      <c r="D73" s="25">
        <v>0.54920555806720006</v>
      </c>
      <c r="E73" s="17"/>
      <c r="F73" s="17"/>
      <c r="G73" s="36">
        <f t="shared" si="12"/>
        <v>155.1990629374065</v>
      </c>
      <c r="H73" s="35">
        <f t="shared" si="10"/>
        <v>1122.5625728213427</v>
      </c>
      <c r="I73" s="37">
        <f t="shared" si="11"/>
        <v>59.077797348192007</v>
      </c>
      <c r="J73" s="35">
        <f t="shared" si="4"/>
        <v>1181.6403701695347</v>
      </c>
    </row>
    <row r="74" spans="1:12" x14ac:dyDescent="0.25">
      <c r="A74" s="27">
        <v>93.2</v>
      </c>
      <c r="B74" s="15">
        <v>997.81792859999996</v>
      </c>
      <c r="C74" s="17">
        <v>1.20071076272</v>
      </c>
      <c r="D74" s="25">
        <v>0.56957841358399997</v>
      </c>
      <c r="E74" s="17"/>
      <c r="F74" s="17"/>
      <c r="G74" s="36">
        <f t="shared" si="12"/>
        <v>152.35276281046862</v>
      </c>
      <c r="H74" s="35">
        <f t="shared" si="10"/>
        <v>1130.8392481306767</v>
      </c>
      <c r="I74" s="37">
        <f t="shared" si="11"/>
        <v>57.994329839376007</v>
      </c>
      <c r="J74" s="35">
        <f t="shared" si="4"/>
        <v>1188.8335779700526</v>
      </c>
    </row>
    <row r="75" spans="1:12" x14ac:dyDescent="0.25">
      <c r="A75" s="27">
        <v>94.1</v>
      </c>
      <c r="B75" s="15">
        <v>1008.70448088</v>
      </c>
      <c r="C75" s="17">
        <v>1.1748812228800001</v>
      </c>
      <c r="D75" s="25">
        <v>0.59331624965759999</v>
      </c>
      <c r="E75" s="17"/>
      <c r="F75" s="17"/>
      <c r="G75" s="36">
        <f t="shared" si="12"/>
        <v>149.07536922083131</v>
      </c>
      <c r="H75" s="35">
        <f t="shared" si="10"/>
        <v>1138.8642624124632</v>
      </c>
      <c r="I75" s="37">
        <f t="shared" si="11"/>
        <v>56.746763065104005</v>
      </c>
      <c r="J75" s="35">
        <f t="shared" si="4"/>
        <v>1195.6110254775672</v>
      </c>
    </row>
    <row r="76" spans="1:12" x14ac:dyDescent="0.25">
      <c r="A76" s="27">
        <v>95</v>
      </c>
      <c r="B76" s="15">
        <v>1019.7259185</v>
      </c>
      <c r="C76" s="17">
        <v>1.143867148</v>
      </c>
      <c r="D76" s="25">
        <v>0.6221741633408</v>
      </c>
      <c r="E76" s="17"/>
      <c r="F76" s="17"/>
      <c r="G76" s="36">
        <f t="shared" si="12"/>
        <v>145.14013340827398</v>
      </c>
      <c r="H76" s="35">
        <f t="shared" si="10"/>
        <v>1146.4497908254741</v>
      </c>
      <c r="I76" s="37">
        <f t="shared" si="11"/>
        <v>55.248783248400002</v>
      </c>
      <c r="J76" s="35">
        <f t="shared" si="4"/>
        <v>1201.6985740738742</v>
      </c>
    </row>
    <row r="77" spans="1:12" x14ac:dyDescent="0.25">
      <c r="A77" s="27">
        <v>95.9</v>
      </c>
      <c r="B77" s="15">
        <v>1030.8938445000001</v>
      </c>
      <c r="C77" s="17">
        <v>1.1037122256</v>
      </c>
      <c r="D77" s="25">
        <v>0.66003374539039994</v>
      </c>
      <c r="E77" s="17"/>
      <c r="F77" s="17"/>
      <c r="G77" s="36">
        <f t="shared" si="12"/>
        <v>140.04505676032142</v>
      </c>
      <c r="H77" s="35">
        <f t="shared" si="10"/>
        <v>1153.1691344281614</v>
      </c>
      <c r="I77" s="37">
        <f t="shared" si="11"/>
        <v>53.309300496480006</v>
      </c>
      <c r="J77" s="35">
        <f t="shared" si="4"/>
        <v>1206.4784349246415</v>
      </c>
    </row>
    <row r="78" spans="1:12" x14ac:dyDescent="0.25">
      <c r="A78" s="27">
        <v>96.8</v>
      </c>
      <c r="B78" s="15">
        <v>1042.23146496</v>
      </c>
      <c r="C78" s="17">
        <v>1.04153273088</v>
      </c>
      <c r="D78" s="25">
        <v>0.7195324357888</v>
      </c>
      <c r="E78" s="17"/>
      <c r="F78" s="17"/>
      <c r="G78" s="36">
        <f t="shared" si="12"/>
        <v>132.1553816571425</v>
      </c>
      <c r="H78" s="35">
        <f t="shared" si="10"/>
        <v>1157.6181696499746</v>
      </c>
      <c r="I78" s="37">
        <f t="shared" si="11"/>
        <v>50.306030901504002</v>
      </c>
      <c r="J78" s="35">
        <f t="shared" si="4"/>
        <v>1207.9242005514786</v>
      </c>
    </row>
    <row r="79" spans="1:12" x14ac:dyDescent="0.25">
      <c r="A79" s="28">
        <v>97.47</v>
      </c>
      <c r="B79" s="16">
        <v>1050.8003100000001</v>
      </c>
      <c r="C79" s="18">
        <v>0.87704598352000007</v>
      </c>
      <c r="D79" s="26">
        <v>0.8770468760672</v>
      </c>
      <c r="E79" s="18"/>
      <c r="F79" s="18"/>
      <c r="G79" s="36">
        <f t="shared" si="12"/>
        <v>111.28440158094624</v>
      </c>
      <c r="H79" s="38">
        <f t="shared" si="10"/>
        <v>1147.9642712462744</v>
      </c>
      <c r="I79" s="39">
        <f t="shared" si="11"/>
        <v>42.361321004016006</v>
      </c>
      <c r="J79" s="38">
        <f t="shared" si="4"/>
        <v>1190.3255922502904</v>
      </c>
      <c r="K79" s="50"/>
      <c r="L79" s="22"/>
    </row>
    <row r="80" spans="1:12" x14ac:dyDescent="0.25">
      <c r="A80" s="27"/>
    </row>
    <row r="81" spans="1:1" x14ac:dyDescent="0.25">
      <c r="A81" s="29"/>
    </row>
    <row r="82" spans="1:1" x14ac:dyDescent="0.25">
      <c r="A82" s="29"/>
    </row>
    <row r="83" spans="1:1" x14ac:dyDescent="0.25">
      <c r="A83" s="29"/>
    </row>
    <row r="84" spans="1:1" x14ac:dyDescent="0.25">
      <c r="A84" s="29"/>
    </row>
    <row r="85" spans="1:1" x14ac:dyDescent="0.25">
      <c r="A85" s="29"/>
    </row>
    <row r="86" spans="1:1" x14ac:dyDescent="0.25">
      <c r="A86" s="29"/>
    </row>
    <row r="87" spans="1:1" x14ac:dyDescent="0.25">
      <c r="A87" s="29"/>
    </row>
    <row r="88" spans="1:1" x14ac:dyDescent="0.25">
      <c r="A88" s="29"/>
    </row>
    <row r="89" spans="1:1" x14ac:dyDescent="0.25">
      <c r="A89" s="29"/>
    </row>
    <row r="90" spans="1:1" x14ac:dyDescent="0.25">
      <c r="A90" s="29"/>
    </row>
    <row r="91" spans="1:1" x14ac:dyDescent="0.25">
      <c r="A91" s="29"/>
    </row>
    <row r="92" spans="1:1" x14ac:dyDescent="0.25">
      <c r="A92" s="29"/>
    </row>
    <row r="93" spans="1:1" x14ac:dyDescent="0.25">
      <c r="A93" s="29"/>
    </row>
    <row r="94" spans="1:1" x14ac:dyDescent="0.25">
      <c r="A94" s="29"/>
    </row>
    <row r="95" spans="1:1" x14ac:dyDescent="0.25">
      <c r="A95" s="29"/>
    </row>
    <row r="96" spans="1:1" x14ac:dyDescent="0.25">
      <c r="A96" s="29"/>
    </row>
    <row r="97" spans="1:1" x14ac:dyDescent="0.25">
      <c r="A97" s="29"/>
    </row>
    <row r="98" spans="1:1" x14ac:dyDescent="0.25">
      <c r="A98" s="29"/>
    </row>
    <row r="99" spans="1:1" x14ac:dyDescent="0.25">
      <c r="A99" s="29"/>
    </row>
    <row r="100" spans="1:1" x14ac:dyDescent="0.25">
      <c r="A100" s="29"/>
    </row>
    <row r="101" spans="1:1" x14ac:dyDescent="0.25">
      <c r="A101" s="29"/>
    </row>
    <row r="102" spans="1:1" x14ac:dyDescent="0.25">
      <c r="A102" s="29"/>
    </row>
    <row r="103" spans="1:1" x14ac:dyDescent="0.25">
      <c r="A103" s="29"/>
    </row>
    <row r="104" spans="1:1" x14ac:dyDescent="0.25">
      <c r="A104" s="29"/>
    </row>
    <row r="105" spans="1:1" x14ac:dyDescent="0.25">
      <c r="A105" s="29"/>
    </row>
    <row r="106" spans="1:1" x14ac:dyDescent="0.25">
      <c r="A106" s="29"/>
    </row>
    <row r="107" spans="1:1" x14ac:dyDescent="0.25">
      <c r="A107" s="29"/>
    </row>
    <row r="108" spans="1:1" x14ac:dyDescent="0.25">
      <c r="A108" s="29"/>
    </row>
    <row r="109" spans="1:1" x14ac:dyDescent="0.25">
      <c r="A109" s="29"/>
    </row>
    <row r="110" spans="1:1" x14ac:dyDescent="0.25">
      <c r="A110" s="29"/>
    </row>
    <row r="111" spans="1:1" x14ac:dyDescent="0.25">
      <c r="A111" s="29"/>
    </row>
    <row r="112" spans="1:1" x14ac:dyDescent="0.25">
      <c r="A112" s="29"/>
    </row>
    <row r="113" spans="1:1" x14ac:dyDescent="0.25">
      <c r="A113" s="29"/>
    </row>
    <row r="114" spans="1:1" x14ac:dyDescent="0.25">
      <c r="A114" s="29"/>
    </row>
    <row r="115" spans="1:1" x14ac:dyDescent="0.25">
      <c r="A115" s="29"/>
    </row>
    <row r="116" spans="1:1" x14ac:dyDescent="0.25">
      <c r="A116" s="29"/>
    </row>
    <row r="117" spans="1:1" x14ac:dyDescent="0.25">
      <c r="A117" s="29"/>
    </row>
    <row r="118" spans="1:1" x14ac:dyDescent="0.25">
      <c r="A118" s="29"/>
    </row>
    <row r="119" spans="1:1" x14ac:dyDescent="0.25">
      <c r="A119" s="29"/>
    </row>
    <row r="120" spans="1:1" x14ac:dyDescent="0.25">
      <c r="A120" s="29"/>
    </row>
    <row r="121" spans="1:1" x14ac:dyDescent="0.25">
      <c r="A121" s="29"/>
    </row>
    <row r="122" spans="1:1" x14ac:dyDescent="0.25">
      <c r="A122" s="29"/>
    </row>
    <row r="123" spans="1:1" x14ac:dyDescent="0.25">
      <c r="A123" s="29"/>
    </row>
    <row r="124" spans="1:1" x14ac:dyDescent="0.25">
      <c r="A124" s="29"/>
    </row>
    <row r="125" spans="1:1" x14ac:dyDescent="0.25">
      <c r="A125" s="29"/>
    </row>
    <row r="126" spans="1:1" x14ac:dyDescent="0.25">
      <c r="A126" s="29"/>
    </row>
    <row r="127" spans="1:1" x14ac:dyDescent="0.25">
      <c r="A127" s="29"/>
    </row>
    <row r="128" spans="1:1" x14ac:dyDescent="0.25">
      <c r="A128" s="29"/>
    </row>
    <row r="129" spans="1:1" x14ac:dyDescent="0.25">
      <c r="A129" s="29"/>
    </row>
    <row r="130" spans="1:1" x14ac:dyDescent="0.25">
      <c r="A130" s="29"/>
    </row>
    <row r="131" spans="1:1" x14ac:dyDescent="0.25">
      <c r="A131" s="29"/>
    </row>
    <row r="132" spans="1:1" x14ac:dyDescent="0.25">
      <c r="A132" s="29"/>
    </row>
    <row r="133" spans="1:1" x14ac:dyDescent="0.25">
      <c r="A133" s="29"/>
    </row>
    <row r="134" spans="1:1" x14ac:dyDescent="0.25">
      <c r="A134" s="29"/>
    </row>
    <row r="135" spans="1:1" x14ac:dyDescent="0.25">
      <c r="A135" s="29"/>
    </row>
    <row r="136" spans="1:1" x14ac:dyDescent="0.25">
      <c r="A136" s="29"/>
    </row>
    <row r="137" spans="1:1" x14ac:dyDescent="0.25">
      <c r="A137" s="29"/>
    </row>
    <row r="138" spans="1:1" x14ac:dyDescent="0.25">
      <c r="A138" s="29"/>
    </row>
    <row r="139" spans="1:1" x14ac:dyDescent="0.25">
      <c r="A139" s="29"/>
    </row>
    <row r="140" spans="1:1" x14ac:dyDescent="0.25">
      <c r="A140" s="29"/>
    </row>
    <row r="141" spans="1:1" x14ac:dyDescent="0.25">
      <c r="A141" s="29"/>
    </row>
    <row r="142" spans="1:1" x14ac:dyDescent="0.25">
      <c r="A142" s="29"/>
    </row>
    <row r="143" spans="1:1" x14ac:dyDescent="0.25">
      <c r="A143" s="29"/>
    </row>
    <row r="144" spans="1:1" x14ac:dyDescent="0.25">
      <c r="A144" s="29"/>
    </row>
    <row r="145" spans="1:1" x14ac:dyDescent="0.25">
      <c r="A145" s="29"/>
    </row>
    <row r="146" spans="1:1" x14ac:dyDescent="0.25">
      <c r="A146" s="29"/>
    </row>
    <row r="147" spans="1:1" x14ac:dyDescent="0.25">
      <c r="A147" s="29"/>
    </row>
    <row r="148" spans="1:1" x14ac:dyDescent="0.25">
      <c r="A148" s="29"/>
    </row>
    <row r="149" spans="1:1" x14ac:dyDescent="0.25">
      <c r="A149" s="29"/>
    </row>
    <row r="150" spans="1:1" x14ac:dyDescent="0.25">
      <c r="A150" s="29"/>
    </row>
    <row r="151" spans="1:1" x14ac:dyDescent="0.25">
      <c r="A151" s="29"/>
    </row>
    <row r="152" spans="1:1" x14ac:dyDescent="0.25">
      <c r="A152" s="29"/>
    </row>
    <row r="153" spans="1:1" x14ac:dyDescent="0.25">
      <c r="A153" s="29"/>
    </row>
    <row r="154" spans="1:1" x14ac:dyDescent="0.25">
      <c r="A154" s="29"/>
    </row>
    <row r="155" spans="1:1" x14ac:dyDescent="0.25">
      <c r="A155" s="29"/>
    </row>
    <row r="156" spans="1:1" x14ac:dyDescent="0.25">
      <c r="A156" s="29"/>
    </row>
    <row r="157" spans="1:1" x14ac:dyDescent="0.25">
      <c r="A157" s="29"/>
    </row>
    <row r="158" spans="1:1" x14ac:dyDescent="0.25">
      <c r="A158" s="29"/>
    </row>
    <row r="159" spans="1:1" x14ac:dyDescent="0.25">
      <c r="A159" s="29"/>
    </row>
    <row r="160" spans="1:1" x14ac:dyDescent="0.25">
      <c r="A160" s="29"/>
    </row>
    <row r="161" spans="1:1" x14ac:dyDescent="0.25">
      <c r="A161" s="29"/>
    </row>
    <row r="162" spans="1:1" x14ac:dyDescent="0.25">
      <c r="A162" s="29"/>
    </row>
    <row r="163" spans="1:1" x14ac:dyDescent="0.25">
      <c r="A163" s="29"/>
    </row>
    <row r="164" spans="1:1" x14ac:dyDescent="0.25">
      <c r="A164" s="29"/>
    </row>
    <row r="165" spans="1:1" x14ac:dyDescent="0.25">
      <c r="A165" s="29"/>
    </row>
    <row r="166" spans="1:1" x14ac:dyDescent="0.25">
      <c r="A166" s="29"/>
    </row>
    <row r="167" spans="1:1" x14ac:dyDescent="0.25">
      <c r="A167" s="29"/>
    </row>
    <row r="168" spans="1:1" x14ac:dyDescent="0.25">
      <c r="A168" s="29"/>
    </row>
    <row r="169" spans="1:1" x14ac:dyDescent="0.25">
      <c r="A169" s="29"/>
    </row>
    <row r="170" spans="1:1" x14ac:dyDescent="0.25">
      <c r="A170" s="29"/>
    </row>
    <row r="171" spans="1:1" x14ac:dyDescent="0.25">
      <c r="A171" s="29"/>
    </row>
    <row r="172" spans="1:1" x14ac:dyDescent="0.25">
      <c r="A172" s="29"/>
    </row>
    <row r="173" spans="1:1" x14ac:dyDescent="0.25">
      <c r="A173" s="29"/>
    </row>
    <row r="174" spans="1:1" x14ac:dyDescent="0.25">
      <c r="A174" s="29"/>
    </row>
    <row r="175" spans="1:1" x14ac:dyDescent="0.25">
      <c r="A175" s="29"/>
    </row>
    <row r="176" spans="1:1" x14ac:dyDescent="0.25">
      <c r="A176" s="29"/>
    </row>
    <row r="177" spans="1:1" x14ac:dyDescent="0.25">
      <c r="A177" s="29"/>
    </row>
    <row r="178" spans="1:1" x14ac:dyDescent="0.25">
      <c r="A178" s="29"/>
    </row>
    <row r="179" spans="1:1" x14ac:dyDescent="0.25">
      <c r="A179" s="29"/>
    </row>
    <row r="180" spans="1:1" x14ac:dyDescent="0.25">
      <c r="A180" s="29"/>
    </row>
    <row r="181" spans="1:1" x14ac:dyDescent="0.25">
      <c r="A181" s="29"/>
    </row>
    <row r="182" spans="1:1" x14ac:dyDescent="0.25">
      <c r="A182" s="29"/>
    </row>
    <row r="183" spans="1:1" x14ac:dyDescent="0.25">
      <c r="A183" s="29"/>
    </row>
    <row r="184" spans="1:1" x14ac:dyDescent="0.25">
      <c r="A184" s="29"/>
    </row>
    <row r="185" spans="1:1" x14ac:dyDescent="0.25">
      <c r="A185" s="29"/>
    </row>
    <row r="186" spans="1:1" x14ac:dyDescent="0.25">
      <c r="A186" s="29"/>
    </row>
    <row r="187" spans="1:1" x14ac:dyDescent="0.25">
      <c r="A187" s="29"/>
    </row>
    <row r="188" spans="1:1" x14ac:dyDescent="0.25">
      <c r="A188" s="29"/>
    </row>
    <row r="189" spans="1:1" x14ac:dyDescent="0.25">
      <c r="A189" s="29"/>
    </row>
    <row r="190" spans="1:1" x14ac:dyDescent="0.25">
      <c r="A190" s="29"/>
    </row>
    <row r="191" spans="1:1" x14ac:dyDescent="0.25">
      <c r="A191" s="29"/>
    </row>
    <row r="192" spans="1:1" x14ac:dyDescent="0.25">
      <c r="A192" s="29"/>
    </row>
    <row r="193" spans="1:1" x14ac:dyDescent="0.25">
      <c r="A193" s="29"/>
    </row>
    <row r="194" spans="1:1" x14ac:dyDescent="0.25">
      <c r="A194" s="29"/>
    </row>
    <row r="195" spans="1:1" x14ac:dyDescent="0.25">
      <c r="A195" s="29"/>
    </row>
    <row r="196" spans="1:1" x14ac:dyDescent="0.25">
      <c r="A196" s="29"/>
    </row>
    <row r="197" spans="1:1" x14ac:dyDescent="0.25">
      <c r="A197" s="29"/>
    </row>
    <row r="198" spans="1:1" x14ac:dyDescent="0.25">
      <c r="A198" s="29"/>
    </row>
    <row r="199" spans="1:1" x14ac:dyDescent="0.25">
      <c r="A199" s="29"/>
    </row>
    <row r="200" spans="1:1" x14ac:dyDescent="0.25">
      <c r="A200" s="29"/>
    </row>
    <row r="201" spans="1:1" x14ac:dyDescent="0.25">
      <c r="A201" s="29"/>
    </row>
    <row r="202" spans="1:1" x14ac:dyDescent="0.25">
      <c r="A202" s="29"/>
    </row>
    <row r="203" spans="1:1" x14ac:dyDescent="0.25">
      <c r="A203" s="29"/>
    </row>
    <row r="204" spans="1:1" x14ac:dyDescent="0.25">
      <c r="A204" s="29"/>
    </row>
    <row r="205" spans="1:1" x14ac:dyDescent="0.25">
      <c r="A205" s="29"/>
    </row>
    <row r="206" spans="1:1" x14ac:dyDescent="0.25">
      <c r="A206" s="29"/>
    </row>
    <row r="207" spans="1:1" x14ac:dyDescent="0.25">
      <c r="A207" s="29"/>
    </row>
    <row r="208" spans="1:1" x14ac:dyDescent="0.25">
      <c r="A208" s="29"/>
    </row>
    <row r="209" spans="1:1" x14ac:dyDescent="0.25">
      <c r="A209" s="29"/>
    </row>
    <row r="210" spans="1:1" x14ac:dyDescent="0.25">
      <c r="A210" s="29"/>
    </row>
    <row r="211" spans="1:1" x14ac:dyDescent="0.25">
      <c r="A211" s="29"/>
    </row>
    <row r="212" spans="1:1" x14ac:dyDescent="0.25">
      <c r="A212" s="29"/>
    </row>
    <row r="213" spans="1:1" x14ac:dyDescent="0.25">
      <c r="A213" s="29"/>
    </row>
    <row r="214" spans="1:1" x14ac:dyDescent="0.25">
      <c r="A214" s="29"/>
    </row>
    <row r="215" spans="1:1" x14ac:dyDescent="0.25">
      <c r="A215" s="29"/>
    </row>
    <row r="216" spans="1:1" x14ac:dyDescent="0.25">
      <c r="A216" s="29"/>
    </row>
    <row r="217" spans="1:1" x14ac:dyDescent="0.25">
      <c r="A217" s="29"/>
    </row>
    <row r="218" spans="1:1" x14ac:dyDescent="0.25">
      <c r="A218" s="29"/>
    </row>
    <row r="219" spans="1:1" x14ac:dyDescent="0.25">
      <c r="A219" s="29"/>
    </row>
    <row r="220" spans="1:1" x14ac:dyDescent="0.25">
      <c r="A220" s="29"/>
    </row>
    <row r="221" spans="1:1" x14ac:dyDescent="0.25">
      <c r="A221" s="29"/>
    </row>
    <row r="222" spans="1:1" x14ac:dyDescent="0.25">
      <c r="A222" s="29"/>
    </row>
    <row r="223" spans="1:1" x14ac:dyDescent="0.25">
      <c r="A223" s="29"/>
    </row>
    <row r="224" spans="1:1" x14ac:dyDescent="0.25">
      <c r="A224" s="29"/>
    </row>
    <row r="225" spans="1:1" x14ac:dyDescent="0.25">
      <c r="A225" s="29"/>
    </row>
    <row r="226" spans="1:1" x14ac:dyDescent="0.25">
      <c r="A226" s="29"/>
    </row>
    <row r="227" spans="1:1" x14ac:dyDescent="0.25">
      <c r="A227" s="29"/>
    </row>
    <row r="228" spans="1:1" x14ac:dyDescent="0.25">
      <c r="A228" s="29"/>
    </row>
    <row r="229" spans="1:1" x14ac:dyDescent="0.25">
      <c r="A229" s="29"/>
    </row>
    <row r="230" spans="1:1" x14ac:dyDescent="0.25">
      <c r="A230" s="29"/>
    </row>
    <row r="231" spans="1:1" x14ac:dyDescent="0.25">
      <c r="A231" s="29"/>
    </row>
    <row r="232" spans="1:1" x14ac:dyDescent="0.25">
      <c r="A232" s="29"/>
    </row>
    <row r="233" spans="1:1" x14ac:dyDescent="0.25">
      <c r="A233" s="29"/>
    </row>
    <row r="234" spans="1:1" x14ac:dyDescent="0.25">
      <c r="A234" s="29"/>
    </row>
    <row r="235" spans="1:1" x14ac:dyDescent="0.25">
      <c r="A235" s="29"/>
    </row>
    <row r="236" spans="1:1" x14ac:dyDescent="0.25">
      <c r="A236" s="29"/>
    </row>
    <row r="237" spans="1:1" x14ac:dyDescent="0.25">
      <c r="A237" s="29"/>
    </row>
    <row r="238" spans="1:1" x14ac:dyDescent="0.25">
      <c r="A238" s="29"/>
    </row>
    <row r="239" spans="1:1" x14ac:dyDescent="0.25">
      <c r="A239" s="29"/>
    </row>
    <row r="240" spans="1:1" x14ac:dyDescent="0.25">
      <c r="A240" s="29"/>
    </row>
    <row r="241" spans="1:1" x14ac:dyDescent="0.25">
      <c r="A241" s="29"/>
    </row>
    <row r="242" spans="1:1" x14ac:dyDescent="0.25">
      <c r="A242" s="29"/>
    </row>
    <row r="243" spans="1:1" x14ac:dyDescent="0.25">
      <c r="A243" s="29"/>
    </row>
    <row r="244" spans="1:1" x14ac:dyDescent="0.25">
      <c r="A244" s="29"/>
    </row>
    <row r="245" spans="1:1" x14ac:dyDescent="0.25">
      <c r="A245" s="29"/>
    </row>
    <row r="246" spans="1:1" x14ac:dyDescent="0.25">
      <c r="A246" s="29"/>
    </row>
    <row r="247" spans="1:1" x14ac:dyDescent="0.25">
      <c r="A247" s="29"/>
    </row>
    <row r="248" spans="1:1" x14ac:dyDescent="0.25">
      <c r="A248" s="29"/>
    </row>
    <row r="249" spans="1:1" x14ac:dyDescent="0.25">
      <c r="A249" s="29"/>
    </row>
    <row r="250" spans="1:1" x14ac:dyDescent="0.25">
      <c r="A250" s="29"/>
    </row>
    <row r="251" spans="1:1" x14ac:dyDescent="0.25">
      <c r="A251" s="29"/>
    </row>
    <row r="252" spans="1:1" x14ac:dyDescent="0.25">
      <c r="A252" s="29"/>
    </row>
    <row r="253" spans="1:1" x14ac:dyDescent="0.25">
      <c r="A253" s="29"/>
    </row>
    <row r="254" spans="1:1" x14ac:dyDescent="0.25">
      <c r="A254" s="29"/>
    </row>
    <row r="255" spans="1:1" x14ac:dyDescent="0.25">
      <c r="A255" s="29"/>
    </row>
    <row r="256" spans="1:1" x14ac:dyDescent="0.25">
      <c r="A256" s="29"/>
    </row>
    <row r="257" spans="1:1" x14ac:dyDescent="0.25">
      <c r="A257" s="29"/>
    </row>
    <row r="258" spans="1:1" x14ac:dyDescent="0.25">
      <c r="A258" s="29"/>
    </row>
    <row r="259" spans="1:1" x14ac:dyDescent="0.25">
      <c r="A259" s="29"/>
    </row>
    <row r="260" spans="1:1" x14ac:dyDescent="0.25">
      <c r="A260" s="29"/>
    </row>
    <row r="261" spans="1:1" x14ac:dyDescent="0.25">
      <c r="A261" s="29"/>
    </row>
    <row r="262" spans="1:1" x14ac:dyDescent="0.25">
      <c r="A262" s="29"/>
    </row>
    <row r="263" spans="1:1" x14ac:dyDescent="0.25">
      <c r="A263" s="29"/>
    </row>
    <row r="264" spans="1:1" x14ac:dyDescent="0.25">
      <c r="A264" s="29"/>
    </row>
    <row r="265" spans="1:1" x14ac:dyDescent="0.25">
      <c r="A265" s="29"/>
    </row>
    <row r="266" spans="1:1" x14ac:dyDescent="0.25">
      <c r="A266" s="29"/>
    </row>
    <row r="267" spans="1:1" x14ac:dyDescent="0.25">
      <c r="A267" s="29"/>
    </row>
    <row r="268" spans="1:1" x14ac:dyDescent="0.25">
      <c r="A268" s="29"/>
    </row>
    <row r="269" spans="1:1" x14ac:dyDescent="0.25">
      <c r="A269" s="29"/>
    </row>
    <row r="270" spans="1:1" x14ac:dyDescent="0.25">
      <c r="A270" s="29"/>
    </row>
    <row r="271" spans="1:1" x14ac:dyDescent="0.25">
      <c r="A271" s="29"/>
    </row>
    <row r="272" spans="1:1" x14ac:dyDescent="0.25">
      <c r="A272" s="29"/>
    </row>
    <row r="273" spans="1:1" x14ac:dyDescent="0.25">
      <c r="A273" s="29"/>
    </row>
    <row r="274" spans="1:1" x14ac:dyDescent="0.25">
      <c r="A274" s="29"/>
    </row>
    <row r="275" spans="1:1" x14ac:dyDescent="0.25">
      <c r="A275" s="29"/>
    </row>
    <row r="276" spans="1:1" x14ac:dyDescent="0.25">
      <c r="A276" s="29"/>
    </row>
    <row r="277" spans="1:1" x14ac:dyDescent="0.25">
      <c r="A277" s="29"/>
    </row>
    <row r="278" spans="1:1" x14ac:dyDescent="0.25">
      <c r="A278" s="29"/>
    </row>
    <row r="279" spans="1:1" x14ac:dyDescent="0.25">
      <c r="A279" s="29"/>
    </row>
    <row r="280" spans="1:1" x14ac:dyDescent="0.25">
      <c r="A280" s="29"/>
    </row>
    <row r="281" spans="1:1" x14ac:dyDescent="0.25">
      <c r="A281" s="29"/>
    </row>
    <row r="282" spans="1:1" x14ac:dyDescent="0.25">
      <c r="A282" s="29"/>
    </row>
    <row r="283" spans="1:1" x14ac:dyDescent="0.25">
      <c r="A283" s="29"/>
    </row>
    <row r="284" spans="1:1" x14ac:dyDescent="0.25">
      <c r="A284" s="29"/>
    </row>
    <row r="285" spans="1:1" x14ac:dyDescent="0.25">
      <c r="A285" s="29"/>
    </row>
    <row r="286" spans="1:1" x14ac:dyDescent="0.25">
      <c r="A286" s="29"/>
    </row>
    <row r="287" spans="1:1" x14ac:dyDescent="0.25">
      <c r="A287" s="29"/>
    </row>
    <row r="288" spans="1:1" x14ac:dyDescent="0.25">
      <c r="A288" s="29"/>
    </row>
    <row r="289" spans="1:1" x14ac:dyDescent="0.25">
      <c r="A289" s="29"/>
    </row>
    <row r="290" spans="1:1" x14ac:dyDescent="0.25">
      <c r="A290" s="29"/>
    </row>
    <row r="291" spans="1:1" x14ac:dyDescent="0.25">
      <c r="A291" s="29"/>
    </row>
    <row r="292" spans="1:1" x14ac:dyDescent="0.25">
      <c r="A292" s="29"/>
    </row>
    <row r="293" spans="1:1" x14ac:dyDescent="0.25">
      <c r="A293" s="29"/>
    </row>
    <row r="294" spans="1:1" x14ac:dyDescent="0.25">
      <c r="A294" s="29"/>
    </row>
    <row r="295" spans="1:1" x14ac:dyDescent="0.25">
      <c r="A295" s="29"/>
    </row>
    <row r="296" spans="1:1" x14ac:dyDescent="0.25">
      <c r="A296" s="29"/>
    </row>
    <row r="297" spans="1:1" x14ac:dyDescent="0.25">
      <c r="A297" s="29"/>
    </row>
    <row r="298" spans="1:1" x14ac:dyDescent="0.25">
      <c r="A298" s="29"/>
    </row>
    <row r="299" spans="1:1" x14ac:dyDescent="0.25">
      <c r="A299" s="29"/>
    </row>
    <row r="300" spans="1:1" x14ac:dyDescent="0.25">
      <c r="A300" s="29"/>
    </row>
    <row r="301" spans="1:1" x14ac:dyDescent="0.25">
      <c r="A301" s="29"/>
    </row>
    <row r="302" spans="1:1" x14ac:dyDescent="0.25">
      <c r="A302" s="29"/>
    </row>
    <row r="303" spans="1:1" x14ac:dyDescent="0.25">
      <c r="A303" s="29"/>
    </row>
    <row r="304" spans="1:1" x14ac:dyDescent="0.25">
      <c r="A304" s="29"/>
    </row>
    <row r="305" spans="1:1" x14ac:dyDescent="0.25">
      <c r="A305" s="29"/>
    </row>
    <row r="306" spans="1:1" x14ac:dyDescent="0.25">
      <c r="A306" s="29"/>
    </row>
    <row r="307" spans="1:1" x14ac:dyDescent="0.25">
      <c r="A307" s="29"/>
    </row>
    <row r="308" spans="1:1" x14ac:dyDescent="0.25">
      <c r="A308" s="29"/>
    </row>
    <row r="309" spans="1:1" x14ac:dyDescent="0.25">
      <c r="A309" s="29"/>
    </row>
    <row r="310" spans="1:1" x14ac:dyDescent="0.25">
      <c r="A310" s="29"/>
    </row>
    <row r="311" spans="1:1" x14ac:dyDescent="0.25">
      <c r="A311" s="29"/>
    </row>
    <row r="312" spans="1:1" x14ac:dyDescent="0.25">
      <c r="A312" s="29"/>
    </row>
    <row r="313" spans="1:1" x14ac:dyDescent="0.25">
      <c r="A313" s="29"/>
    </row>
    <row r="314" spans="1:1" x14ac:dyDescent="0.25">
      <c r="A314" s="29"/>
    </row>
    <row r="315" spans="1:1" x14ac:dyDescent="0.25">
      <c r="A315" s="29"/>
    </row>
    <row r="316" spans="1:1" x14ac:dyDescent="0.25">
      <c r="A316" s="29"/>
    </row>
    <row r="317" spans="1:1" x14ac:dyDescent="0.25">
      <c r="A317" s="29"/>
    </row>
    <row r="318" spans="1:1" x14ac:dyDescent="0.25">
      <c r="A318" s="29"/>
    </row>
    <row r="319" spans="1:1" x14ac:dyDescent="0.25">
      <c r="A319" s="29"/>
    </row>
    <row r="320" spans="1:1" x14ac:dyDescent="0.25">
      <c r="A320" s="29"/>
    </row>
    <row r="321" spans="1:1" x14ac:dyDescent="0.25">
      <c r="A321" s="29"/>
    </row>
    <row r="322" spans="1:1" x14ac:dyDescent="0.25">
      <c r="A322" s="29"/>
    </row>
    <row r="323" spans="1:1" x14ac:dyDescent="0.25">
      <c r="A323" s="29"/>
    </row>
    <row r="324" spans="1:1" x14ac:dyDescent="0.25">
      <c r="A324" s="29"/>
    </row>
    <row r="325" spans="1:1" x14ac:dyDescent="0.25">
      <c r="A325" s="29"/>
    </row>
    <row r="326" spans="1:1" x14ac:dyDescent="0.25">
      <c r="A326" s="29"/>
    </row>
    <row r="327" spans="1:1" x14ac:dyDescent="0.25">
      <c r="A327" s="29"/>
    </row>
    <row r="328" spans="1:1" x14ac:dyDescent="0.25">
      <c r="A328" s="29"/>
    </row>
    <row r="329" spans="1:1" x14ac:dyDescent="0.25">
      <c r="A329" s="29"/>
    </row>
    <row r="330" spans="1:1" x14ac:dyDescent="0.25">
      <c r="A330" s="29"/>
    </row>
    <row r="331" spans="1:1" x14ac:dyDescent="0.25">
      <c r="A331" s="29"/>
    </row>
    <row r="332" spans="1:1" x14ac:dyDescent="0.25">
      <c r="A332" s="29"/>
    </row>
    <row r="333" spans="1:1" x14ac:dyDescent="0.25">
      <c r="A333" s="29"/>
    </row>
    <row r="334" spans="1:1" x14ac:dyDescent="0.25">
      <c r="A334" s="29"/>
    </row>
    <row r="335" spans="1:1" x14ac:dyDescent="0.25">
      <c r="A335" s="29"/>
    </row>
    <row r="336" spans="1:1" x14ac:dyDescent="0.25">
      <c r="A336" s="29"/>
    </row>
    <row r="337" spans="1:1" x14ac:dyDescent="0.25">
      <c r="A337" s="29"/>
    </row>
    <row r="338" spans="1:1" x14ac:dyDescent="0.25">
      <c r="A338" s="29"/>
    </row>
    <row r="339" spans="1:1" x14ac:dyDescent="0.25">
      <c r="A339" s="29"/>
    </row>
    <row r="340" spans="1:1" x14ac:dyDescent="0.25">
      <c r="A340" s="29"/>
    </row>
    <row r="341" spans="1:1" x14ac:dyDescent="0.25">
      <c r="A341" s="29"/>
    </row>
    <row r="342" spans="1:1" x14ac:dyDescent="0.25">
      <c r="A342" s="29"/>
    </row>
    <row r="343" spans="1:1" x14ac:dyDescent="0.25">
      <c r="A343" s="29"/>
    </row>
    <row r="344" spans="1:1" x14ac:dyDescent="0.25">
      <c r="A344" s="29"/>
    </row>
    <row r="345" spans="1:1" x14ac:dyDescent="0.25">
      <c r="A345" s="29"/>
    </row>
    <row r="346" spans="1:1" x14ac:dyDescent="0.25">
      <c r="A346" s="29"/>
    </row>
    <row r="347" spans="1:1" x14ac:dyDescent="0.25">
      <c r="A347" s="29"/>
    </row>
    <row r="348" spans="1:1" x14ac:dyDescent="0.25">
      <c r="A348" s="29"/>
    </row>
    <row r="349" spans="1:1" x14ac:dyDescent="0.25">
      <c r="A349" s="29"/>
    </row>
    <row r="350" spans="1:1" x14ac:dyDescent="0.25">
      <c r="A350" s="29"/>
    </row>
    <row r="351" spans="1:1" x14ac:dyDescent="0.25">
      <c r="A351" s="29"/>
    </row>
    <row r="352" spans="1:1" x14ac:dyDescent="0.25">
      <c r="A352" s="29"/>
    </row>
    <row r="353" spans="1:1" x14ac:dyDescent="0.25">
      <c r="A353" s="29"/>
    </row>
    <row r="354" spans="1:1" x14ac:dyDescent="0.25">
      <c r="A354" s="29"/>
    </row>
    <row r="355" spans="1:1" x14ac:dyDescent="0.25">
      <c r="A355" s="29"/>
    </row>
    <row r="356" spans="1:1" x14ac:dyDescent="0.25">
      <c r="A356" s="29"/>
    </row>
    <row r="357" spans="1:1" x14ac:dyDescent="0.25">
      <c r="A357" s="29"/>
    </row>
    <row r="358" spans="1:1" x14ac:dyDescent="0.25">
      <c r="A358" s="29"/>
    </row>
    <row r="359" spans="1:1" x14ac:dyDescent="0.25">
      <c r="A359" s="29"/>
    </row>
    <row r="360" spans="1:1" x14ac:dyDescent="0.25">
      <c r="A360" s="29"/>
    </row>
    <row r="361" spans="1:1" x14ac:dyDescent="0.25">
      <c r="A361" s="29"/>
    </row>
    <row r="362" spans="1:1" x14ac:dyDescent="0.25">
      <c r="A362" s="29"/>
    </row>
    <row r="363" spans="1:1" x14ac:dyDescent="0.25">
      <c r="A363" s="29"/>
    </row>
    <row r="364" spans="1:1" x14ac:dyDescent="0.25">
      <c r="A364" s="29"/>
    </row>
    <row r="365" spans="1:1" x14ac:dyDescent="0.25">
      <c r="A365" s="29"/>
    </row>
    <row r="366" spans="1:1" x14ac:dyDescent="0.25">
      <c r="A366" s="29"/>
    </row>
    <row r="367" spans="1:1" x14ac:dyDescent="0.25">
      <c r="A367" s="29"/>
    </row>
    <row r="368" spans="1:1" x14ac:dyDescent="0.25">
      <c r="A368" s="29"/>
    </row>
    <row r="369" spans="1:1" x14ac:dyDescent="0.25">
      <c r="A369" s="29"/>
    </row>
    <row r="370" spans="1:1" x14ac:dyDescent="0.25">
      <c r="A370" s="29"/>
    </row>
    <row r="371" spans="1:1" x14ac:dyDescent="0.25">
      <c r="A371" s="29"/>
    </row>
    <row r="372" spans="1:1" x14ac:dyDescent="0.25">
      <c r="A372" s="29"/>
    </row>
    <row r="373" spans="1:1" x14ac:dyDescent="0.25">
      <c r="A373" s="29"/>
    </row>
    <row r="374" spans="1:1" x14ac:dyDescent="0.25">
      <c r="A374" s="29"/>
    </row>
    <row r="375" spans="1:1" x14ac:dyDescent="0.25">
      <c r="A375" s="29"/>
    </row>
    <row r="376" spans="1:1" x14ac:dyDescent="0.25">
      <c r="A376" s="29"/>
    </row>
    <row r="377" spans="1:1" x14ac:dyDescent="0.25">
      <c r="A377" s="29"/>
    </row>
    <row r="378" spans="1:1" x14ac:dyDescent="0.25">
      <c r="A378" s="29"/>
    </row>
    <row r="379" spans="1:1" x14ac:dyDescent="0.25">
      <c r="A379" s="29"/>
    </row>
    <row r="380" spans="1:1" x14ac:dyDescent="0.25">
      <c r="A380" s="29"/>
    </row>
    <row r="381" spans="1:1" x14ac:dyDescent="0.25">
      <c r="A381" s="29"/>
    </row>
    <row r="382" spans="1:1" x14ac:dyDescent="0.25">
      <c r="A382" s="29"/>
    </row>
    <row r="383" spans="1:1" x14ac:dyDescent="0.25">
      <c r="A383" s="29"/>
    </row>
    <row r="384" spans="1:1" x14ac:dyDescent="0.25">
      <c r="A384" s="29"/>
    </row>
    <row r="385" spans="1:1" x14ac:dyDescent="0.25">
      <c r="A385" s="29"/>
    </row>
    <row r="386" spans="1:1" x14ac:dyDescent="0.25">
      <c r="A386" s="29"/>
    </row>
    <row r="387" spans="1:1" x14ac:dyDescent="0.25">
      <c r="A387" s="29"/>
    </row>
    <row r="388" spans="1:1" x14ac:dyDescent="0.25">
      <c r="A388" s="29"/>
    </row>
    <row r="389" spans="1:1" x14ac:dyDescent="0.25">
      <c r="A389" s="29"/>
    </row>
    <row r="390" spans="1:1" x14ac:dyDescent="0.25">
      <c r="A390" s="29"/>
    </row>
    <row r="391" spans="1:1" x14ac:dyDescent="0.25">
      <c r="A391" s="29"/>
    </row>
    <row r="392" spans="1:1" x14ac:dyDescent="0.25">
      <c r="A392" s="29"/>
    </row>
    <row r="393" spans="1:1" x14ac:dyDescent="0.25">
      <c r="A393" s="29"/>
    </row>
    <row r="394" spans="1:1" x14ac:dyDescent="0.25">
      <c r="A394" s="29"/>
    </row>
    <row r="395" spans="1:1" x14ac:dyDescent="0.25">
      <c r="A395" s="29"/>
    </row>
    <row r="396" spans="1:1" x14ac:dyDescent="0.25">
      <c r="A396" s="29"/>
    </row>
    <row r="397" spans="1:1" x14ac:dyDescent="0.25">
      <c r="A397" s="29"/>
    </row>
    <row r="398" spans="1:1" x14ac:dyDescent="0.25">
      <c r="A398" s="29"/>
    </row>
    <row r="399" spans="1:1" x14ac:dyDescent="0.25">
      <c r="A399" s="29"/>
    </row>
    <row r="400" spans="1:1" x14ac:dyDescent="0.25">
      <c r="A400" s="29"/>
    </row>
    <row r="401" spans="1:1" x14ac:dyDescent="0.25">
      <c r="A401" s="29"/>
    </row>
    <row r="402" spans="1:1" x14ac:dyDescent="0.25">
      <c r="A402" s="29"/>
    </row>
    <row r="403" spans="1:1" x14ac:dyDescent="0.25">
      <c r="A403" s="29"/>
    </row>
    <row r="404" spans="1:1" x14ac:dyDescent="0.25">
      <c r="A404" s="29"/>
    </row>
    <row r="405" spans="1:1" x14ac:dyDescent="0.25">
      <c r="A405" s="29"/>
    </row>
    <row r="406" spans="1:1" x14ac:dyDescent="0.25">
      <c r="A406" s="29"/>
    </row>
    <row r="407" spans="1:1" x14ac:dyDescent="0.25">
      <c r="A407" s="29"/>
    </row>
    <row r="408" spans="1:1" x14ac:dyDescent="0.25">
      <c r="A408" s="29"/>
    </row>
    <row r="409" spans="1:1" x14ac:dyDescent="0.25">
      <c r="A409" s="29"/>
    </row>
    <row r="410" spans="1:1" x14ac:dyDescent="0.25">
      <c r="A410" s="29"/>
    </row>
    <row r="411" spans="1:1" x14ac:dyDescent="0.25">
      <c r="A411" s="29"/>
    </row>
    <row r="412" spans="1:1" x14ac:dyDescent="0.25">
      <c r="A412" s="29"/>
    </row>
    <row r="413" spans="1:1" x14ac:dyDescent="0.25">
      <c r="A413" s="29"/>
    </row>
    <row r="414" spans="1:1" x14ac:dyDescent="0.25">
      <c r="A414" s="29"/>
    </row>
    <row r="415" spans="1:1" x14ac:dyDescent="0.25">
      <c r="A415" s="29"/>
    </row>
    <row r="416" spans="1:1" x14ac:dyDescent="0.25">
      <c r="A416" s="29"/>
    </row>
    <row r="417" spans="1:1" x14ac:dyDescent="0.25">
      <c r="A417" s="29"/>
    </row>
    <row r="418" spans="1:1" x14ac:dyDescent="0.25">
      <c r="A418" s="29"/>
    </row>
    <row r="419" spans="1:1" x14ac:dyDescent="0.25">
      <c r="A419" s="29"/>
    </row>
    <row r="420" spans="1:1" x14ac:dyDescent="0.25">
      <c r="A420" s="29"/>
    </row>
    <row r="421" spans="1:1" x14ac:dyDescent="0.25">
      <c r="A421" s="29"/>
    </row>
    <row r="422" spans="1:1" x14ac:dyDescent="0.25">
      <c r="A422" s="29"/>
    </row>
    <row r="423" spans="1:1" x14ac:dyDescent="0.25">
      <c r="A423" s="29"/>
    </row>
    <row r="424" spans="1:1" x14ac:dyDescent="0.25">
      <c r="A424" s="29"/>
    </row>
    <row r="425" spans="1:1" x14ac:dyDescent="0.25">
      <c r="A425" s="29"/>
    </row>
    <row r="426" spans="1:1" x14ac:dyDescent="0.25">
      <c r="A426" s="29"/>
    </row>
    <row r="427" spans="1:1" x14ac:dyDescent="0.25">
      <c r="A427" s="29"/>
    </row>
    <row r="428" spans="1:1" x14ac:dyDescent="0.25">
      <c r="A428" s="29"/>
    </row>
    <row r="429" spans="1:1" x14ac:dyDescent="0.25">
      <c r="A429" s="29"/>
    </row>
    <row r="430" spans="1:1" x14ac:dyDescent="0.25">
      <c r="A430" s="29"/>
    </row>
    <row r="431" spans="1:1" x14ac:dyDescent="0.25">
      <c r="A431" s="29"/>
    </row>
    <row r="432" spans="1:1" x14ac:dyDescent="0.25">
      <c r="A432" s="29"/>
    </row>
    <row r="433" spans="1:1" x14ac:dyDescent="0.25">
      <c r="A433" s="29"/>
    </row>
    <row r="434" spans="1:1" x14ac:dyDescent="0.25">
      <c r="A434" s="29"/>
    </row>
    <row r="435" spans="1:1" x14ac:dyDescent="0.25">
      <c r="A435" s="29"/>
    </row>
    <row r="436" spans="1:1" x14ac:dyDescent="0.25">
      <c r="A436" s="29"/>
    </row>
    <row r="437" spans="1:1" x14ac:dyDescent="0.25">
      <c r="A437" s="29"/>
    </row>
    <row r="438" spans="1:1" x14ac:dyDescent="0.25">
      <c r="A438" s="29"/>
    </row>
    <row r="439" spans="1:1" x14ac:dyDescent="0.25">
      <c r="A439" s="29"/>
    </row>
    <row r="440" spans="1:1" x14ac:dyDescent="0.25">
      <c r="A440" s="29"/>
    </row>
    <row r="441" spans="1:1" x14ac:dyDescent="0.25">
      <c r="A441" s="29"/>
    </row>
    <row r="442" spans="1:1" x14ac:dyDescent="0.25">
      <c r="A442" s="29"/>
    </row>
    <row r="443" spans="1:1" x14ac:dyDescent="0.25">
      <c r="A443" s="29"/>
    </row>
    <row r="444" spans="1:1" x14ac:dyDescent="0.25">
      <c r="A444" s="29"/>
    </row>
    <row r="445" spans="1:1" x14ac:dyDescent="0.25">
      <c r="A445" s="29"/>
    </row>
    <row r="446" spans="1:1" x14ac:dyDescent="0.25">
      <c r="A446" s="29"/>
    </row>
    <row r="447" spans="1:1" x14ac:dyDescent="0.25">
      <c r="A447" s="29"/>
    </row>
    <row r="448" spans="1:1" x14ac:dyDescent="0.25">
      <c r="A448" s="29"/>
    </row>
    <row r="449" spans="1:1" x14ac:dyDescent="0.25">
      <c r="A449" s="29"/>
    </row>
    <row r="450" spans="1:1" x14ac:dyDescent="0.25">
      <c r="A450" s="29"/>
    </row>
    <row r="451" spans="1:1" x14ac:dyDescent="0.25">
      <c r="A451" s="29"/>
    </row>
    <row r="452" spans="1:1" x14ac:dyDescent="0.25">
      <c r="A452" s="29"/>
    </row>
    <row r="453" spans="1:1" x14ac:dyDescent="0.25">
      <c r="A453" s="29"/>
    </row>
    <row r="454" spans="1:1" x14ac:dyDescent="0.25">
      <c r="A454" s="29"/>
    </row>
    <row r="455" spans="1:1" x14ac:dyDescent="0.25">
      <c r="A455" s="29"/>
    </row>
    <row r="456" spans="1:1" x14ac:dyDescent="0.25">
      <c r="A456" s="29"/>
    </row>
    <row r="457" spans="1:1" x14ac:dyDescent="0.25">
      <c r="A457" s="29"/>
    </row>
    <row r="458" spans="1:1" x14ac:dyDescent="0.25">
      <c r="A458" s="29"/>
    </row>
    <row r="459" spans="1:1" x14ac:dyDescent="0.25">
      <c r="A459" s="29"/>
    </row>
    <row r="460" spans="1:1" x14ac:dyDescent="0.25">
      <c r="A460" s="29"/>
    </row>
    <row r="461" spans="1:1" x14ac:dyDescent="0.25">
      <c r="A461" s="29"/>
    </row>
    <row r="462" spans="1:1" x14ac:dyDescent="0.25">
      <c r="A462" s="29"/>
    </row>
    <row r="463" spans="1:1" x14ac:dyDescent="0.25">
      <c r="A463" s="29"/>
    </row>
    <row r="464" spans="1:1" x14ac:dyDescent="0.25">
      <c r="A464" s="29"/>
    </row>
    <row r="465" spans="1:1" x14ac:dyDescent="0.25">
      <c r="A465" s="29"/>
    </row>
    <row r="466" spans="1:1" x14ac:dyDescent="0.25">
      <c r="A466" s="29"/>
    </row>
    <row r="467" spans="1:1" x14ac:dyDescent="0.25">
      <c r="A467" s="29"/>
    </row>
    <row r="468" spans="1:1" x14ac:dyDescent="0.25">
      <c r="A468" s="29"/>
    </row>
    <row r="469" spans="1:1" x14ac:dyDescent="0.25">
      <c r="A469" s="29"/>
    </row>
    <row r="470" spans="1:1" x14ac:dyDescent="0.25">
      <c r="A470" s="29"/>
    </row>
    <row r="471" spans="1:1" x14ac:dyDescent="0.25">
      <c r="A471" s="29"/>
    </row>
    <row r="472" spans="1:1" x14ac:dyDescent="0.25">
      <c r="A472" s="29"/>
    </row>
    <row r="473" spans="1:1" x14ac:dyDescent="0.25">
      <c r="A473" s="29"/>
    </row>
    <row r="474" spans="1:1" x14ac:dyDescent="0.25">
      <c r="A474" s="29"/>
    </row>
    <row r="475" spans="1:1" x14ac:dyDescent="0.25">
      <c r="A475" s="29"/>
    </row>
    <row r="476" spans="1:1" x14ac:dyDescent="0.25">
      <c r="A476" s="29"/>
    </row>
    <row r="477" spans="1:1" x14ac:dyDescent="0.25">
      <c r="A477" s="29"/>
    </row>
    <row r="478" spans="1:1" x14ac:dyDescent="0.25">
      <c r="A478" s="29"/>
    </row>
    <row r="479" spans="1:1" x14ac:dyDescent="0.25">
      <c r="A479" s="29"/>
    </row>
    <row r="480" spans="1:1" x14ac:dyDescent="0.25">
      <c r="A480" s="29"/>
    </row>
    <row r="481" spans="1:1" x14ac:dyDescent="0.25">
      <c r="A481" s="29"/>
    </row>
    <row r="482" spans="1:1" x14ac:dyDescent="0.25">
      <c r="A482" s="29"/>
    </row>
    <row r="483" spans="1:1" x14ac:dyDescent="0.25">
      <c r="A483" s="29"/>
    </row>
    <row r="484" spans="1:1" x14ac:dyDescent="0.25">
      <c r="A484" s="29"/>
    </row>
    <row r="485" spans="1:1" x14ac:dyDescent="0.25">
      <c r="A485" s="29"/>
    </row>
    <row r="486" spans="1:1" x14ac:dyDescent="0.25">
      <c r="A486" s="29"/>
    </row>
    <row r="487" spans="1:1" x14ac:dyDescent="0.25">
      <c r="A487" s="29"/>
    </row>
    <row r="488" spans="1:1" x14ac:dyDescent="0.25">
      <c r="A488" s="29"/>
    </row>
    <row r="489" spans="1:1" x14ac:dyDescent="0.25">
      <c r="A489" s="29"/>
    </row>
    <row r="490" spans="1:1" x14ac:dyDescent="0.25">
      <c r="A490" s="29"/>
    </row>
    <row r="491" spans="1:1" x14ac:dyDescent="0.25">
      <c r="A491" s="29"/>
    </row>
    <row r="492" spans="1:1" x14ac:dyDescent="0.25">
      <c r="A492" s="29"/>
    </row>
    <row r="493" spans="1:1" x14ac:dyDescent="0.25">
      <c r="A493" s="29"/>
    </row>
    <row r="494" spans="1:1" x14ac:dyDescent="0.25">
      <c r="A494" s="29"/>
    </row>
    <row r="495" spans="1:1" x14ac:dyDescent="0.25">
      <c r="A495" s="29"/>
    </row>
    <row r="496" spans="1:1" x14ac:dyDescent="0.25">
      <c r="A496" s="29"/>
    </row>
    <row r="497" spans="1:1" x14ac:dyDescent="0.25">
      <c r="A497" s="29"/>
    </row>
    <row r="498" spans="1:1" x14ac:dyDescent="0.25">
      <c r="A498" s="29"/>
    </row>
    <row r="499" spans="1:1" x14ac:dyDescent="0.25">
      <c r="A499" s="29"/>
    </row>
    <row r="500" spans="1:1" x14ac:dyDescent="0.25">
      <c r="A500" s="29"/>
    </row>
    <row r="501" spans="1:1" x14ac:dyDescent="0.25">
      <c r="A501" s="29"/>
    </row>
    <row r="502" spans="1:1" x14ac:dyDescent="0.25">
      <c r="A502" s="29"/>
    </row>
    <row r="503" spans="1:1" x14ac:dyDescent="0.25">
      <c r="A503" s="29"/>
    </row>
    <row r="504" spans="1:1" x14ac:dyDescent="0.25">
      <c r="A504" s="29"/>
    </row>
    <row r="505" spans="1:1" x14ac:dyDescent="0.25">
      <c r="A505" s="29"/>
    </row>
    <row r="506" spans="1:1" x14ac:dyDescent="0.25">
      <c r="A506" s="29"/>
    </row>
    <row r="507" spans="1:1" x14ac:dyDescent="0.25">
      <c r="A507" s="29"/>
    </row>
    <row r="508" spans="1:1" x14ac:dyDescent="0.25">
      <c r="A508" s="29"/>
    </row>
    <row r="509" spans="1:1" x14ac:dyDescent="0.25">
      <c r="A509" s="29"/>
    </row>
    <row r="510" spans="1:1" x14ac:dyDescent="0.25">
      <c r="A510" s="29"/>
    </row>
    <row r="511" spans="1:1" x14ac:dyDescent="0.25">
      <c r="A511" s="29"/>
    </row>
    <row r="512" spans="1:1" x14ac:dyDescent="0.25">
      <c r="A512" s="29"/>
    </row>
    <row r="513" spans="1:1" x14ac:dyDescent="0.25">
      <c r="A513" s="29"/>
    </row>
    <row r="514" spans="1:1" x14ac:dyDescent="0.25">
      <c r="A514" s="29"/>
    </row>
    <row r="515" spans="1:1" x14ac:dyDescent="0.25">
      <c r="A515" s="29"/>
    </row>
    <row r="516" spans="1:1" x14ac:dyDescent="0.25">
      <c r="A516" s="29"/>
    </row>
    <row r="517" spans="1:1" x14ac:dyDescent="0.25">
      <c r="A517" s="29"/>
    </row>
    <row r="518" spans="1:1" x14ac:dyDescent="0.25">
      <c r="A518" s="29"/>
    </row>
    <row r="519" spans="1:1" x14ac:dyDescent="0.25">
      <c r="A519" s="29"/>
    </row>
    <row r="520" spans="1:1" x14ac:dyDescent="0.25">
      <c r="A520" s="29"/>
    </row>
    <row r="521" spans="1:1" x14ac:dyDescent="0.25">
      <c r="A521" s="29"/>
    </row>
    <row r="522" spans="1:1" x14ac:dyDescent="0.25">
      <c r="A522" s="29"/>
    </row>
    <row r="523" spans="1:1" x14ac:dyDescent="0.25">
      <c r="A523" s="29"/>
    </row>
    <row r="524" spans="1:1" x14ac:dyDescent="0.25">
      <c r="A524" s="29"/>
    </row>
    <row r="525" spans="1:1" x14ac:dyDescent="0.25">
      <c r="A525" s="29"/>
    </row>
    <row r="526" spans="1:1" x14ac:dyDescent="0.25">
      <c r="A526" s="29"/>
    </row>
    <row r="527" spans="1:1" x14ac:dyDescent="0.25">
      <c r="A527" s="29"/>
    </row>
    <row r="528" spans="1:1" x14ac:dyDescent="0.25">
      <c r="A528" s="29"/>
    </row>
    <row r="529" spans="1:1" x14ac:dyDescent="0.25">
      <c r="A529" s="29"/>
    </row>
    <row r="530" spans="1:1" x14ac:dyDescent="0.25">
      <c r="A530" s="29"/>
    </row>
    <row r="531" spans="1:1" x14ac:dyDescent="0.25">
      <c r="A531" s="29"/>
    </row>
    <row r="532" spans="1:1" x14ac:dyDescent="0.25">
      <c r="A532" s="29"/>
    </row>
    <row r="533" spans="1:1" x14ac:dyDescent="0.25">
      <c r="A533" s="29"/>
    </row>
    <row r="534" spans="1:1" x14ac:dyDescent="0.25">
      <c r="A534" s="29"/>
    </row>
    <row r="535" spans="1:1" x14ac:dyDescent="0.25">
      <c r="A535" s="29"/>
    </row>
    <row r="536" spans="1:1" x14ac:dyDescent="0.25">
      <c r="A536" s="29"/>
    </row>
    <row r="537" spans="1:1" x14ac:dyDescent="0.25">
      <c r="A537" s="29"/>
    </row>
    <row r="538" spans="1:1" x14ac:dyDescent="0.25">
      <c r="A538" s="29"/>
    </row>
    <row r="539" spans="1:1" x14ac:dyDescent="0.25">
      <c r="A539" s="29"/>
    </row>
    <row r="540" spans="1:1" x14ac:dyDescent="0.25">
      <c r="A540" s="29"/>
    </row>
    <row r="541" spans="1:1" x14ac:dyDescent="0.25">
      <c r="A541" s="29"/>
    </row>
    <row r="542" spans="1:1" x14ac:dyDescent="0.25">
      <c r="A542" s="29"/>
    </row>
    <row r="543" spans="1:1" x14ac:dyDescent="0.25">
      <c r="A543" s="29"/>
    </row>
    <row r="544" spans="1:1" x14ac:dyDescent="0.25">
      <c r="A544" s="29"/>
    </row>
    <row r="545" spans="1:1" x14ac:dyDescent="0.25">
      <c r="A545" s="29"/>
    </row>
    <row r="546" spans="1:1" x14ac:dyDescent="0.25">
      <c r="A546" s="29"/>
    </row>
    <row r="547" spans="1:1" x14ac:dyDescent="0.25">
      <c r="A547" s="29"/>
    </row>
    <row r="548" spans="1:1" x14ac:dyDescent="0.25">
      <c r="A548" s="29"/>
    </row>
    <row r="549" spans="1:1" x14ac:dyDescent="0.25">
      <c r="A549" s="29"/>
    </row>
    <row r="550" spans="1:1" x14ac:dyDescent="0.25">
      <c r="A550" s="29"/>
    </row>
    <row r="551" spans="1:1" x14ac:dyDescent="0.25">
      <c r="A551" s="29"/>
    </row>
    <row r="552" spans="1:1" x14ac:dyDescent="0.25">
      <c r="A552" s="29"/>
    </row>
    <row r="553" spans="1:1" x14ac:dyDescent="0.25">
      <c r="A553" s="29"/>
    </row>
    <row r="554" spans="1:1" x14ac:dyDescent="0.25">
      <c r="A554" s="29"/>
    </row>
    <row r="555" spans="1:1" x14ac:dyDescent="0.25">
      <c r="A555" s="29"/>
    </row>
    <row r="556" spans="1:1" x14ac:dyDescent="0.25">
      <c r="A556" s="29"/>
    </row>
    <row r="557" spans="1:1" x14ac:dyDescent="0.25">
      <c r="A557" s="29"/>
    </row>
    <row r="558" spans="1:1" x14ac:dyDescent="0.25">
      <c r="A558" s="29"/>
    </row>
    <row r="559" spans="1:1" x14ac:dyDescent="0.25">
      <c r="A559" s="29"/>
    </row>
    <row r="560" spans="1:1" x14ac:dyDescent="0.25">
      <c r="A560" s="29"/>
    </row>
    <row r="561" spans="1:1" x14ac:dyDescent="0.25">
      <c r="A561" s="29"/>
    </row>
    <row r="562" spans="1:1" x14ac:dyDescent="0.25">
      <c r="A562" s="29"/>
    </row>
    <row r="563" spans="1:1" x14ac:dyDescent="0.25">
      <c r="A563" s="29"/>
    </row>
    <row r="564" spans="1:1" x14ac:dyDescent="0.25">
      <c r="A564" s="29"/>
    </row>
    <row r="565" spans="1:1" x14ac:dyDescent="0.25">
      <c r="A565" s="29"/>
    </row>
    <row r="566" spans="1:1" x14ac:dyDescent="0.25">
      <c r="A566" s="29"/>
    </row>
    <row r="567" spans="1:1" x14ac:dyDescent="0.25">
      <c r="A567" s="29"/>
    </row>
    <row r="568" spans="1:1" x14ac:dyDescent="0.25">
      <c r="A568" s="29"/>
    </row>
    <row r="569" spans="1:1" x14ac:dyDescent="0.25">
      <c r="A569" s="29"/>
    </row>
    <row r="570" spans="1:1" x14ac:dyDescent="0.25">
      <c r="A570" s="29"/>
    </row>
    <row r="571" spans="1:1" x14ac:dyDescent="0.25">
      <c r="A571" s="29"/>
    </row>
    <row r="572" spans="1:1" x14ac:dyDescent="0.25">
      <c r="A572" s="29"/>
    </row>
    <row r="573" spans="1:1" x14ac:dyDescent="0.25">
      <c r="A573" s="29"/>
    </row>
    <row r="574" spans="1:1" x14ac:dyDescent="0.25">
      <c r="A574" s="29"/>
    </row>
    <row r="575" spans="1:1" x14ac:dyDescent="0.25">
      <c r="A575" s="29"/>
    </row>
    <row r="576" spans="1:1" x14ac:dyDescent="0.25">
      <c r="A576" s="29"/>
    </row>
    <row r="577" spans="1:1" x14ac:dyDescent="0.25">
      <c r="A577" s="29"/>
    </row>
    <row r="578" spans="1:1" x14ac:dyDescent="0.25">
      <c r="A578" s="29"/>
    </row>
    <row r="579" spans="1:1" x14ac:dyDescent="0.25">
      <c r="A579" s="29"/>
    </row>
    <row r="580" spans="1:1" x14ac:dyDescent="0.25">
      <c r="A580" s="29"/>
    </row>
    <row r="581" spans="1:1" x14ac:dyDescent="0.25">
      <c r="A581" s="29"/>
    </row>
    <row r="582" spans="1:1" x14ac:dyDescent="0.25">
      <c r="A582" s="29"/>
    </row>
    <row r="583" spans="1:1" x14ac:dyDescent="0.25">
      <c r="A583" s="29"/>
    </row>
    <row r="584" spans="1:1" x14ac:dyDescent="0.25">
      <c r="A584" s="29"/>
    </row>
    <row r="585" spans="1:1" x14ac:dyDescent="0.25">
      <c r="A585" s="29"/>
    </row>
    <row r="586" spans="1:1" x14ac:dyDescent="0.25">
      <c r="A586" s="29"/>
    </row>
    <row r="587" spans="1:1" x14ac:dyDescent="0.25">
      <c r="A587" s="29"/>
    </row>
    <row r="588" spans="1:1" x14ac:dyDescent="0.25">
      <c r="A588" s="29"/>
    </row>
    <row r="589" spans="1:1" x14ac:dyDescent="0.25">
      <c r="A589" s="29"/>
    </row>
    <row r="590" spans="1:1" x14ac:dyDescent="0.25">
      <c r="A590" s="29"/>
    </row>
    <row r="591" spans="1:1" x14ac:dyDescent="0.25">
      <c r="A591" s="29"/>
    </row>
    <row r="592" spans="1:1" x14ac:dyDescent="0.25">
      <c r="A592" s="29"/>
    </row>
    <row r="593" spans="1:1" x14ac:dyDescent="0.25">
      <c r="A593" s="29"/>
    </row>
    <row r="594" spans="1:1" x14ac:dyDescent="0.25">
      <c r="A594" s="29"/>
    </row>
    <row r="595" spans="1:1" x14ac:dyDescent="0.25">
      <c r="A595" s="29"/>
    </row>
    <row r="596" spans="1:1" x14ac:dyDescent="0.25">
      <c r="A596" s="29"/>
    </row>
    <row r="597" spans="1:1" x14ac:dyDescent="0.25">
      <c r="A597" s="29"/>
    </row>
    <row r="598" spans="1:1" x14ac:dyDescent="0.25">
      <c r="A598" s="29"/>
    </row>
    <row r="599" spans="1:1" x14ac:dyDescent="0.25">
      <c r="A599" s="29"/>
    </row>
    <row r="600" spans="1:1" x14ac:dyDescent="0.25">
      <c r="A600" s="29"/>
    </row>
    <row r="601" spans="1:1" x14ac:dyDescent="0.25">
      <c r="A601" s="29"/>
    </row>
    <row r="602" spans="1:1" x14ac:dyDescent="0.25">
      <c r="A602" s="29"/>
    </row>
    <row r="603" spans="1:1" x14ac:dyDescent="0.25">
      <c r="A603" s="29"/>
    </row>
    <row r="604" spans="1:1" x14ac:dyDescent="0.25">
      <c r="A604" s="29"/>
    </row>
    <row r="605" spans="1:1" x14ac:dyDescent="0.25">
      <c r="A605" s="29"/>
    </row>
    <row r="606" spans="1:1" x14ac:dyDescent="0.25">
      <c r="A606" s="29"/>
    </row>
    <row r="607" spans="1:1" x14ac:dyDescent="0.25">
      <c r="A607" s="29"/>
    </row>
    <row r="608" spans="1:1" x14ac:dyDescent="0.25">
      <c r="A608" s="29"/>
    </row>
    <row r="609" spans="1:1" x14ac:dyDescent="0.25">
      <c r="A609" s="29"/>
    </row>
    <row r="610" spans="1:1" x14ac:dyDescent="0.25">
      <c r="A610" s="29"/>
    </row>
    <row r="611" spans="1:1" x14ac:dyDescent="0.25">
      <c r="A611" s="29"/>
    </row>
    <row r="612" spans="1:1" x14ac:dyDescent="0.25">
      <c r="A612" s="29"/>
    </row>
    <row r="613" spans="1:1" x14ac:dyDescent="0.25">
      <c r="A613" s="29"/>
    </row>
    <row r="614" spans="1:1" x14ac:dyDescent="0.25">
      <c r="A614" s="29"/>
    </row>
    <row r="615" spans="1:1" x14ac:dyDescent="0.25">
      <c r="A615" s="29"/>
    </row>
    <row r="616" spans="1:1" x14ac:dyDescent="0.25">
      <c r="A616" s="29"/>
    </row>
    <row r="617" spans="1:1" x14ac:dyDescent="0.25">
      <c r="A617" s="29"/>
    </row>
    <row r="618" spans="1:1" x14ac:dyDescent="0.25">
      <c r="A618" s="29"/>
    </row>
    <row r="619" spans="1:1" x14ac:dyDescent="0.25">
      <c r="A619" s="29"/>
    </row>
    <row r="620" spans="1:1" x14ac:dyDescent="0.25">
      <c r="A620" s="29"/>
    </row>
    <row r="621" spans="1:1" x14ac:dyDescent="0.25">
      <c r="A621" s="29"/>
    </row>
    <row r="622" spans="1:1" x14ac:dyDescent="0.25">
      <c r="A622" s="29"/>
    </row>
    <row r="623" spans="1:1" x14ac:dyDescent="0.25">
      <c r="A623" s="29"/>
    </row>
    <row r="624" spans="1:1" x14ac:dyDescent="0.25">
      <c r="A624" s="29"/>
    </row>
    <row r="625" spans="1:1" x14ac:dyDescent="0.25">
      <c r="A625" s="29"/>
    </row>
    <row r="626" spans="1:1" x14ac:dyDescent="0.25">
      <c r="A626" s="29"/>
    </row>
    <row r="627" spans="1:1" x14ac:dyDescent="0.25">
      <c r="A627" s="29"/>
    </row>
    <row r="628" spans="1:1" x14ac:dyDescent="0.25">
      <c r="A628" s="29"/>
    </row>
    <row r="629" spans="1:1" x14ac:dyDescent="0.25">
      <c r="A629" s="29"/>
    </row>
    <row r="630" spans="1:1" x14ac:dyDescent="0.25">
      <c r="A630" s="29"/>
    </row>
    <row r="631" spans="1:1" x14ac:dyDescent="0.25">
      <c r="A631" s="29"/>
    </row>
    <row r="632" spans="1:1" x14ac:dyDescent="0.25">
      <c r="A632" s="29"/>
    </row>
    <row r="633" spans="1:1" x14ac:dyDescent="0.25">
      <c r="A633" s="29"/>
    </row>
    <row r="634" spans="1:1" x14ac:dyDescent="0.25">
      <c r="A634" s="29"/>
    </row>
    <row r="635" spans="1:1" x14ac:dyDescent="0.25">
      <c r="A635" s="29"/>
    </row>
    <row r="636" spans="1:1" x14ac:dyDescent="0.25">
      <c r="A636" s="29"/>
    </row>
    <row r="637" spans="1:1" x14ac:dyDescent="0.25">
      <c r="A637" s="29"/>
    </row>
    <row r="638" spans="1:1" x14ac:dyDescent="0.25">
      <c r="A638" s="29"/>
    </row>
    <row r="639" spans="1:1" x14ac:dyDescent="0.25">
      <c r="A639" s="29"/>
    </row>
    <row r="640" spans="1:1" x14ac:dyDescent="0.25">
      <c r="A640" s="29"/>
    </row>
    <row r="641" spans="1:1" x14ac:dyDescent="0.25">
      <c r="A641" s="29"/>
    </row>
    <row r="642" spans="1:1" x14ac:dyDescent="0.25">
      <c r="A642" s="29"/>
    </row>
    <row r="643" spans="1:1" x14ac:dyDescent="0.25">
      <c r="A643" s="29"/>
    </row>
    <row r="644" spans="1:1" x14ac:dyDescent="0.25">
      <c r="A644" s="29"/>
    </row>
    <row r="645" spans="1:1" x14ac:dyDescent="0.25">
      <c r="A645" s="29"/>
    </row>
    <row r="646" spans="1:1" x14ac:dyDescent="0.25">
      <c r="A646" s="29"/>
    </row>
    <row r="647" spans="1:1" x14ac:dyDescent="0.25">
      <c r="A647" s="29"/>
    </row>
    <row r="648" spans="1:1" x14ac:dyDescent="0.25">
      <c r="A648" s="29"/>
    </row>
    <row r="649" spans="1:1" x14ac:dyDescent="0.25">
      <c r="A649" s="29"/>
    </row>
    <row r="650" spans="1:1" x14ac:dyDescent="0.25">
      <c r="A650" s="29"/>
    </row>
    <row r="651" spans="1:1" x14ac:dyDescent="0.25">
      <c r="A651" s="29"/>
    </row>
    <row r="652" spans="1:1" x14ac:dyDescent="0.25">
      <c r="A652" s="29"/>
    </row>
    <row r="653" spans="1:1" x14ac:dyDescent="0.25">
      <c r="A653" s="29"/>
    </row>
    <row r="654" spans="1:1" x14ac:dyDescent="0.25">
      <c r="A654" s="29"/>
    </row>
    <row r="655" spans="1:1" x14ac:dyDescent="0.25">
      <c r="A655" s="29"/>
    </row>
    <row r="656" spans="1:1" x14ac:dyDescent="0.25">
      <c r="A656" s="29"/>
    </row>
    <row r="657" spans="1:1" x14ac:dyDescent="0.25">
      <c r="A657" s="29"/>
    </row>
    <row r="658" spans="1:1" x14ac:dyDescent="0.25">
      <c r="A658" s="29"/>
    </row>
    <row r="659" spans="1:1" x14ac:dyDescent="0.25">
      <c r="A659" s="29"/>
    </row>
    <row r="660" spans="1:1" x14ac:dyDescent="0.25">
      <c r="A660" s="29"/>
    </row>
    <row r="661" spans="1:1" x14ac:dyDescent="0.25">
      <c r="A661" s="29"/>
    </row>
    <row r="662" spans="1:1" x14ac:dyDescent="0.25">
      <c r="A662" s="29"/>
    </row>
    <row r="663" spans="1:1" x14ac:dyDescent="0.25">
      <c r="A663" s="29"/>
    </row>
    <row r="664" spans="1:1" x14ac:dyDescent="0.25">
      <c r="A664" s="29"/>
    </row>
    <row r="665" spans="1:1" x14ac:dyDescent="0.25">
      <c r="A665" s="29"/>
    </row>
    <row r="666" spans="1:1" x14ac:dyDescent="0.25">
      <c r="A666" s="29"/>
    </row>
    <row r="667" spans="1:1" x14ac:dyDescent="0.25">
      <c r="A667" s="29"/>
    </row>
    <row r="668" spans="1:1" x14ac:dyDescent="0.25">
      <c r="A668" s="29"/>
    </row>
    <row r="669" spans="1:1" x14ac:dyDescent="0.25">
      <c r="A669" s="29"/>
    </row>
    <row r="670" spans="1:1" x14ac:dyDescent="0.25">
      <c r="A670" s="29"/>
    </row>
    <row r="671" spans="1:1" x14ac:dyDescent="0.25">
      <c r="A671" s="29"/>
    </row>
    <row r="672" spans="1:1" x14ac:dyDescent="0.25">
      <c r="A672" s="29"/>
    </row>
    <row r="673" spans="1:1" x14ac:dyDescent="0.25">
      <c r="A673" s="29"/>
    </row>
    <row r="674" spans="1:1" x14ac:dyDescent="0.25">
      <c r="A674" s="29"/>
    </row>
    <row r="675" spans="1:1" x14ac:dyDescent="0.25">
      <c r="A675" s="29"/>
    </row>
    <row r="676" spans="1:1" x14ac:dyDescent="0.25">
      <c r="A676" s="29"/>
    </row>
    <row r="677" spans="1:1" x14ac:dyDescent="0.25">
      <c r="A677" s="29"/>
    </row>
    <row r="678" spans="1:1" x14ac:dyDescent="0.25">
      <c r="A678" s="29"/>
    </row>
    <row r="679" spans="1:1" x14ac:dyDescent="0.25">
      <c r="A679" s="29"/>
    </row>
    <row r="680" spans="1:1" x14ac:dyDescent="0.25">
      <c r="A680" s="29"/>
    </row>
    <row r="681" spans="1:1" x14ac:dyDescent="0.25">
      <c r="A681" s="29"/>
    </row>
    <row r="682" spans="1:1" x14ac:dyDescent="0.25">
      <c r="A682" s="29"/>
    </row>
    <row r="683" spans="1:1" x14ac:dyDescent="0.25">
      <c r="A683" s="29"/>
    </row>
    <row r="684" spans="1:1" x14ac:dyDescent="0.25">
      <c r="A684" s="29"/>
    </row>
    <row r="685" spans="1:1" x14ac:dyDescent="0.25">
      <c r="A685" s="29"/>
    </row>
    <row r="686" spans="1:1" x14ac:dyDescent="0.25">
      <c r="A686" s="29"/>
    </row>
    <row r="687" spans="1:1" x14ac:dyDescent="0.25">
      <c r="A687" s="29"/>
    </row>
    <row r="688" spans="1:1" x14ac:dyDescent="0.25">
      <c r="A688" s="29"/>
    </row>
    <row r="689" spans="1:1" x14ac:dyDescent="0.25">
      <c r="A689" s="29"/>
    </row>
    <row r="690" spans="1:1" x14ac:dyDescent="0.25">
      <c r="A690" s="29"/>
    </row>
    <row r="691" spans="1:1" x14ac:dyDescent="0.25">
      <c r="A691" s="29"/>
    </row>
    <row r="692" spans="1:1" x14ac:dyDescent="0.25">
      <c r="A692" s="29"/>
    </row>
    <row r="693" spans="1:1" x14ac:dyDescent="0.25">
      <c r="A693" s="29"/>
    </row>
    <row r="694" spans="1:1" x14ac:dyDescent="0.25">
      <c r="A694" s="29"/>
    </row>
    <row r="695" spans="1:1" x14ac:dyDescent="0.25">
      <c r="A695" s="29"/>
    </row>
    <row r="696" spans="1:1" x14ac:dyDescent="0.25">
      <c r="A696" s="29"/>
    </row>
    <row r="697" spans="1:1" x14ac:dyDescent="0.25">
      <c r="A697" s="29"/>
    </row>
    <row r="698" spans="1:1" x14ac:dyDescent="0.25">
      <c r="A698" s="29"/>
    </row>
    <row r="699" spans="1:1" x14ac:dyDescent="0.25">
      <c r="A699" s="29"/>
    </row>
    <row r="700" spans="1:1" x14ac:dyDescent="0.25">
      <c r="A700" s="29"/>
    </row>
    <row r="701" spans="1:1" x14ac:dyDescent="0.25">
      <c r="A701" s="29"/>
    </row>
    <row r="702" spans="1:1" x14ac:dyDescent="0.25">
      <c r="A702" s="29"/>
    </row>
    <row r="703" spans="1:1" x14ac:dyDescent="0.25">
      <c r="A703" s="29"/>
    </row>
    <row r="704" spans="1:1" x14ac:dyDescent="0.25">
      <c r="A704" s="29"/>
    </row>
    <row r="705" spans="1:1" x14ac:dyDescent="0.25">
      <c r="A705" s="29"/>
    </row>
    <row r="706" spans="1:1" x14ac:dyDescent="0.25">
      <c r="A706" s="29"/>
    </row>
    <row r="707" spans="1:1" x14ac:dyDescent="0.25">
      <c r="A707" s="29"/>
    </row>
    <row r="708" spans="1:1" x14ac:dyDescent="0.25">
      <c r="A708" s="29"/>
    </row>
    <row r="709" spans="1:1" x14ac:dyDescent="0.25">
      <c r="A709" s="29"/>
    </row>
    <row r="710" spans="1:1" x14ac:dyDescent="0.25">
      <c r="A710" s="29"/>
    </row>
    <row r="711" spans="1:1" x14ac:dyDescent="0.25">
      <c r="A711" s="29"/>
    </row>
    <row r="712" spans="1:1" x14ac:dyDescent="0.25">
      <c r="A712" s="29"/>
    </row>
    <row r="713" spans="1:1" x14ac:dyDescent="0.25">
      <c r="A713" s="29"/>
    </row>
    <row r="714" spans="1:1" x14ac:dyDescent="0.25">
      <c r="A714" s="29"/>
    </row>
    <row r="715" spans="1:1" x14ac:dyDescent="0.25">
      <c r="A715" s="29"/>
    </row>
    <row r="716" spans="1:1" x14ac:dyDescent="0.25">
      <c r="A716" s="29"/>
    </row>
    <row r="717" spans="1:1" x14ac:dyDescent="0.25">
      <c r="A717" s="29"/>
    </row>
    <row r="718" spans="1:1" x14ac:dyDescent="0.25">
      <c r="A718" s="29"/>
    </row>
    <row r="719" spans="1:1" x14ac:dyDescent="0.25">
      <c r="A719" s="29"/>
    </row>
    <row r="720" spans="1:1" x14ac:dyDescent="0.25">
      <c r="A720" s="29"/>
    </row>
    <row r="721" spans="1:1" x14ac:dyDescent="0.25">
      <c r="A721" s="29"/>
    </row>
    <row r="722" spans="1:1" x14ac:dyDescent="0.25">
      <c r="A722" s="29"/>
    </row>
    <row r="723" spans="1:1" x14ac:dyDescent="0.25">
      <c r="A723" s="29"/>
    </row>
    <row r="724" spans="1:1" x14ac:dyDescent="0.25">
      <c r="A724" s="29"/>
    </row>
    <row r="725" spans="1:1" x14ac:dyDescent="0.25">
      <c r="A725" s="29"/>
    </row>
    <row r="726" spans="1:1" x14ac:dyDescent="0.25">
      <c r="A726" s="29"/>
    </row>
    <row r="727" spans="1:1" x14ac:dyDescent="0.25">
      <c r="A727" s="29"/>
    </row>
    <row r="728" spans="1:1" x14ac:dyDescent="0.25">
      <c r="A728" s="29"/>
    </row>
    <row r="729" spans="1:1" x14ac:dyDescent="0.25">
      <c r="A729" s="29"/>
    </row>
    <row r="730" spans="1:1" x14ac:dyDescent="0.25">
      <c r="A730" s="29"/>
    </row>
    <row r="731" spans="1:1" x14ac:dyDescent="0.25">
      <c r="A731" s="29"/>
    </row>
    <row r="732" spans="1:1" x14ac:dyDescent="0.25">
      <c r="A732" s="29"/>
    </row>
    <row r="733" spans="1:1" x14ac:dyDescent="0.25">
      <c r="A733" s="29"/>
    </row>
    <row r="734" spans="1:1" x14ac:dyDescent="0.25">
      <c r="A734" s="29"/>
    </row>
    <row r="735" spans="1:1" x14ac:dyDescent="0.25">
      <c r="A735" s="29"/>
    </row>
    <row r="736" spans="1:1" x14ac:dyDescent="0.25">
      <c r="A736" s="29"/>
    </row>
    <row r="737" spans="1:1" x14ac:dyDescent="0.25">
      <c r="A737" s="29"/>
    </row>
    <row r="738" spans="1:1" x14ac:dyDescent="0.25">
      <c r="A738" s="29"/>
    </row>
    <row r="739" spans="1:1" x14ac:dyDescent="0.25">
      <c r="A739" s="29"/>
    </row>
    <row r="740" spans="1:1" x14ac:dyDescent="0.25">
      <c r="A740" s="29"/>
    </row>
    <row r="741" spans="1:1" x14ac:dyDescent="0.25">
      <c r="A741" s="29"/>
    </row>
    <row r="742" spans="1:1" x14ac:dyDescent="0.25">
      <c r="A742" s="29"/>
    </row>
    <row r="743" spans="1:1" x14ac:dyDescent="0.25">
      <c r="A743" s="29"/>
    </row>
    <row r="744" spans="1:1" x14ac:dyDescent="0.25">
      <c r="A744" s="29"/>
    </row>
    <row r="745" spans="1:1" x14ac:dyDescent="0.25">
      <c r="A745" s="29"/>
    </row>
    <row r="746" spans="1:1" x14ac:dyDescent="0.25">
      <c r="A746" s="29"/>
    </row>
    <row r="747" spans="1:1" x14ac:dyDescent="0.25">
      <c r="A747" s="29"/>
    </row>
    <row r="748" spans="1:1" x14ac:dyDescent="0.25">
      <c r="A748" s="29"/>
    </row>
    <row r="749" spans="1:1" x14ac:dyDescent="0.25">
      <c r="A749" s="29"/>
    </row>
    <row r="750" spans="1:1" x14ac:dyDescent="0.25">
      <c r="A750" s="29"/>
    </row>
    <row r="751" spans="1:1" x14ac:dyDescent="0.25">
      <c r="A751" s="29"/>
    </row>
    <row r="752" spans="1:1" x14ac:dyDescent="0.25">
      <c r="A752" s="29"/>
    </row>
    <row r="753" spans="1:1" x14ac:dyDescent="0.25">
      <c r="A753" s="29"/>
    </row>
    <row r="754" spans="1:1" x14ac:dyDescent="0.25">
      <c r="A754" s="29"/>
    </row>
    <row r="755" spans="1:1" x14ac:dyDescent="0.25">
      <c r="A755" s="29"/>
    </row>
    <row r="756" spans="1:1" x14ac:dyDescent="0.25">
      <c r="A756" s="29"/>
    </row>
    <row r="757" spans="1:1" x14ac:dyDescent="0.25">
      <c r="A757" s="29"/>
    </row>
    <row r="758" spans="1:1" x14ac:dyDescent="0.25">
      <c r="A758" s="29"/>
    </row>
    <row r="759" spans="1:1" x14ac:dyDescent="0.25">
      <c r="A759" s="29"/>
    </row>
    <row r="760" spans="1:1" x14ac:dyDescent="0.25">
      <c r="A760" s="29"/>
    </row>
    <row r="761" spans="1:1" x14ac:dyDescent="0.25">
      <c r="A761" s="29"/>
    </row>
    <row r="762" spans="1:1" x14ac:dyDescent="0.25">
      <c r="A762" s="29"/>
    </row>
    <row r="763" spans="1:1" x14ac:dyDescent="0.25">
      <c r="A763" s="29"/>
    </row>
    <row r="764" spans="1:1" x14ac:dyDescent="0.25">
      <c r="A764" s="29"/>
    </row>
    <row r="765" spans="1:1" x14ac:dyDescent="0.25">
      <c r="A765" s="29"/>
    </row>
    <row r="766" spans="1:1" x14ac:dyDescent="0.25">
      <c r="A766" s="29"/>
    </row>
    <row r="767" spans="1:1" x14ac:dyDescent="0.25">
      <c r="A767" s="29"/>
    </row>
    <row r="768" spans="1:1" x14ac:dyDescent="0.25">
      <c r="A768" s="29"/>
    </row>
    <row r="769" spans="1:1" x14ac:dyDescent="0.25">
      <c r="A769" s="29"/>
    </row>
    <row r="770" spans="1:1" x14ac:dyDescent="0.25">
      <c r="A770" s="29"/>
    </row>
    <row r="771" spans="1:1" x14ac:dyDescent="0.25">
      <c r="A771" s="29"/>
    </row>
    <row r="772" spans="1:1" x14ac:dyDescent="0.25">
      <c r="A772" s="29"/>
    </row>
    <row r="773" spans="1:1" x14ac:dyDescent="0.25">
      <c r="A773" s="29"/>
    </row>
    <row r="774" spans="1:1" x14ac:dyDescent="0.25">
      <c r="A774" s="29"/>
    </row>
    <row r="775" spans="1:1" x14ac:dyDescent="0.25">
      <c r="A775" s="29"/>
    </row>
    <row r="776" spans="1:1" x14ac:dyDescent="0.25">
      <c r="A776" s="29"/>
    </row>
    <row r="777" spans="1:1" x14ac:dyDescent="0.25">
      <c r="A777" s="29"/>
    </row>
    <row r="778" spans="1:1" x14ac:dyDescent="0.25">
      <c r="A778" s="29"/>
    </row>
    <row r="779" spans="1:1" x14ac:dyDescent="0.25">
      <c r="A779" s="29"/>
    </row>
    <row r="780" spans="1:1" x14ac:dyDescent="0.25">
      <c r="A780" s="29"/>
    </row>
    <row r="781" spans="1:1" x14ac:dyDescent="0.25">
      <c r="A781" s="29"/>
    </row>
    <row r="782" spans="1:1" x14ac:dyDescent="0.25">
      <c r="A782" s="29"/>
    </row>
    <row r="783" spans="1:1" x14ac:dyDescent="0.25">
      <c r="A783" s="29"/>
    </row>
    <row r="784" spans="1:1" x14ac:dyDescent="0.25">
      <c r="A784" s="29"/>
    </row>
    <row r="785" spans="1:1" x14ac:dyDescent="0.25">
      <c r="A785" s="29"/>
    </row>
    <row r="786" spans="1:1" x14ac:dyDescent="0.25">
      <c r="A786" s="29"/>
    </row>
    <row r="787" spans="1:1" x14ac:dyDescent="0.25">
      <c r="A787" s="29"/>
    </row>
    <row r="788" spans="1:1" x14ac:dyDescent="0.25">
      <c r="A788" s="29"/>
    </row>
    <row r="789" spans="1:1" x14ac:dyDescent="0.25">
      <c r="A789" s="29"/>
    </row>
    <row r="790" spans="1:1" x14ac:dyDescent="0.25">
      <c r="A790" s="29"/>
    </row>
    <row r="791" spans="1:1" x14ac:dyDescent="0.25">
      <c r="A791" s="29"/>
    </row>
    <row r="792" spans="1:1" x14ac:dyDescent="0.25">
      <c r="A792" s="29"/>
    </row>
    <row r="793" spans="1:1" x14ac:dyDescent="0.25">
      <c r="A793" s="29"/>
    </row>
    <row r="794" spans="1:1" x14ac:dyDescent="0.25">
      <c r="A794" s="29"/>
    </row>
    <row r="795" spans="1:1" x14ac:dyDescent="0.25">
      <c r="A795" s="29"/>
    </row>
    <row r="796" spans="1:1" x14ac:dyDescent="0.25">
      <c r="A796" s="29"/>
    </row>
    <row r="797" spans="1:1" x14ac:dyDescent="0.25">
      <c r="A797" s="29"/>
    </row>
    <row r="798" spans="1:1" x14ac:dyDescent="0.25">
      <c r="A798" s="29"/>
    </row>
    <row r="799" spans="1:1" x14ac:dyDescent="0.25">
      <c r="A799" s="29"/>
    </row>
    <row r="800" spans="1:1" x14ac:dyDescent="0.25">
      <c r="A800" s="29"/>
    </row>
    <row r="801" spans="1:1" x14ac:dyDescent="0.25">
      <c r="A801" s="29"/>
    </row>
    <row r="802" spans="1:1" x14ac:dyDescent="0.25">
      <c r="A802" s="29"/>
    </row>
    <row r="803" spans="1:1" x14ac:dyDescent="0.25">
      <c r="A803" s="29"/>
    </row>
    <row r="804" spans="1:1" x14ac:dyDescent="0.25">
      <c r="A804" s="29"/>
    </row>
    <row r="805" spans="1:1" x14ac:dyDescent="0.25">
      <c r="A805" s="29"/>
    </row>
    <row r="806" spans="1:1" x14ac:dyDescent="0.25">
      <c r="A806" s="29"/>
    </row>
    <row r="807" spans="1:1" x14ac:dyDescent="0.25">
      <c r="A807" s="29"/>
    </row>
    <row r="808" spans="1:1" x14ac:dyDescent="0.25">
      <c r="A808" s="29"/>
    </row>
    <row r="809" spans="1:1" x14ac:dyDescent="0.25">
      <c r="A809" s="29"/>
    </row>
    <row r="810" spans="1:1" x14ac:dyDescent="0.25">
      <c r="A810" s="29"/>
    </row>
    <row r="811" spans="1:1" x14ac:dyDescent="0.25">
      <c r="A811" s="29"/>
    </row>
    <row r="812" spans="1:1" x14ac:dyDescent="0.25">
      <c r="A812" s="29"/>
    </row>
    <row r="813" spans="1:1" x14ac:dyDescent="0.25">
      <c r="A813" s="29"/>
    </row>
    <row r="814" spans="1:1" x14ac:dyDescent="0.25">
      <c r="A814" s="29"/>
    </row>
    <row r="815" spans="1:1" x14ac:dyDescent="0.25">
      <c r="A815" s="29"/>
    </row>
    <row r="816" spans="1:1" x14ac:dyDescent="0.25">
      <c r="A816" s="29"/>
    </row>
    <row r="817" spans="1:1" x14ac:dyDescent="0.25">
      <c r="A817" s="29"/>
    </row>
    <row r="818" spans="1:1" x14ac:dyDescent="0.25">
      <c r="A818" s="29"/>
    </row>
    <row r="819" spans="1:1" x14ac:dyDescent="0.25">
      <c r="A819" s="29"/>
    </row>
  </sheetData>
  <mergeCells count="4">
    <mergeCell ref="G2:H2"/>
    <mergeCell ref="I2:J2"/>
    <mergeCell ref="G1:J1"/>
    <mergeCell ref="B1:D1"/>
  </mergeCells>
  <pageMargins left="0.7" right="0.7" top="0.75" bottom="0.75" header="0.3" footer="0.3"/>
  <pageSetup orientation="portrait" r:id="rId1"/>
  <ignoredErrors>
    <ignoredError sqref="H53:J53 H47:J47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32C0C-ED9A-4805-89D4-96E4CF8ECC22}">
  <sheetPr codeName="Sheet3"/>
  <dimension ref="A1:X819"/>
  <sheetViews>
    <sheetView zoomScale="70" zoomScaleNormal="70" workbookViewId="0">
      <pane xSplit="1" topLeftCell="L1" activePane="topRight" state="frozen"/>
      <selection pane="topRight" activeCell="T4" sqref="T4:U4"/>
    </sheetView>
  </sheetViews>
  <sheetFormatPr defaultColWidth="11.42578125" defaultRowHeight="15" x14ac:dyDescent="0.25"/>
  <cols>
    <col min="1" max="1" width="11.42578125" style="24"/>
    <col min="3" max="3" width="11.85546875" customWidth="1"/>
    <col min="4" max="4" width="11.42578125" style="23"/>
    <col min="5" max="5" width="11.42578125" style="62"/>
    <col min="6" max="6" width="19.85546875" customWidth="1"/>
    <col min="7" max="7" width="13" style="24" customWidth="1"/>
    <col min="8" max="8" width="11" style="24" customWidth="1"/>
    <col min="9" max="9" width="12.140625" customWidth="1"/>
    <col min="10" max="10" width="9.85546875" customWidth="1"/>
    <col min="11" max="11" width="12.42578125" customWidth="1"/>
    <col min="12" max="12" width="13" customWidth="1"/>
    <col min="13" max="13" width="3" customWidth="1"/>
    <col min="14" max="14" width="13.42578125" customWidth="1"/>
    <col min="15" max="15" width="9.7109375" customWidth="1"/>
    <col min="16" max="16" width="8.28515625" customWidth="1"/>
    <col min="17" max="17" width="15.28515625" customWidth="1"/>
    <col min="18" max="18" width="16.42578125" style="74" customWidth="1"/>
    <col min="19" max="19" width="10.85546875" bestFit="1" customWidth="1"/>
    <col min="20" max="20" width="40.7109375" bestFit="1" customWidth="1"/>
    <col min="23" max="23" width="23.42578125" bestFit="1" customWidth="1"/>
  </cols>
  <sheetData>
    <row r="1" spans="1:24" ht="23.25" customHeight="1" x14ac:dyDescent="0.25">
      <c r="A1" s="167" t="s">
        <v>18</v>
      </c>
      <c r="B1" s="168"/>
      <c r="C1" s="168"/>
      <c r="D1" s="169"/>
      <c r="E1" s="67"/>
      <c r="F1" s="170" t="s">
        <v>52</v>
      </c>
      <c r="G1" s="141"/>
      <c r="H1" s="141"/>
      <c r="I1" s="173" t="s">
        <v>53</v>
      </c>
      <c r="J1" s="129"/>
      <c r="K1" s="93"/>
      <c r="L1" s="14"/>
      <c r="M1" s="14"/>
      <c r="N1" s="175" t="s">
        <v>51</v>
      </c>
      <c r="O1" s="160"/>
      <c r="P1" s="160"/>
      <c r="Q1" s="120"/>
      <c r="R1" s="161" t="s">
        <v>50</v>
      </c>
      <c r="S1" s="53"/>
      <c r="T1" t="s">
        <v>61</v>
      </c>
      <c r="U1">
        <v>1.5</v>
      </c>
      <c r="W1" t="s">
        <v>31</v>
      </c>
      <c r="X1">
        <v>3.2490157499999999</v>
      </c>
    </row>
    <row r="2" spans="1:24" ht="27.95" customHeight="1" x14ac:dyDescent="0.25">
      <c r="A2" s="101" t="s">
        <v>19</v>
      </c>
      <c r="B2" s="102" t="s">
        <v>21</v>
      </c>
      <c r="C2" s="103" t="s">
        <v>22</v>
      </c>
      <c r="D2" s="104" t="s">
        <v>23</v>
      </c>
      <c r="E2" s="52"/>
      <c r="F2" s="171"/>
      <c r="G2" s="134" t="s">
        <v>40</v>
      </c>
      <c r="H2" s="134" t="s">
        <v>36</v>
      </c>
      <c r="I2" s="174"/>
      <c r="J2" s="164" t="s">
        <v>50</v>
      </c>
      <c r="K2" s="165"/>
      <c r="L2" s="68"/>
      <c r="M2" s="68"/>
      <c r="N2" s="176"/>
      <c r="O2" s="87" t="s">
        <v>40</v>
      </c>
      <c r="P2" s="87" t="s">
        <v>36</v>
      </c>
      <c r="Q2" s="87" t="s">
        <v>49</v>
      </c>
      <c r="R2" s="162"/>
      <c r="S2" s="70"/>
      <c r="T2" t="s">
        <v>15</v>
      </c>
      <c r="U2">
        <f>X1+(2*X3)</f>
        <v>3.7698490833333334</v>
      </c>
      <c r="W2" t="s">
        <v>32</v>
      </c>
      <c r="X2">
        <v>3.125</v>
      </c>
    </row>
    <row r="3" spans="1:24" ht="15.75" thickBot="1" x14ac:dyDescent="0.3">
      <c r="A3" s="116" t="s">
        <v>17</v>
      </c>
      <c r="B3" s="117" t="s">
        <v>20</v>
      </c>
      <c r="C3" s="118" t="s">
        <v>24</v>
      </c>
      <c r="D3" s="119" t="s">
        <v>24</v>
      </c>
      <c r="E3" s="20"/>
      <c r="F3" s="172"/>
      <c r="G3" s="130" t="s">
        <v>41</v>
      </c>
      <c r="H3" s="130" t="s">
        <v>41</v>
      </c>
      <c r="I3" s="114" t="s">
        <v>41</v>
      </c>
      <c r="J3" s="130" t="s">
        <v>48</v>
      </c>
      <c r="K3" s="115" t="s">
        <v>56</v>
      </c>
      <c r="L3" s="17"/>
      <c r="M3" s="17"/>
      <c r="N3" s="177"/>
      <c r="O3" s="127" t="s">
        <v>41</v>
      </c>
      <c r="P3" s="127" t="s">
        <v>41</v>
      </c>
      <c r="Q3" s="127" t="s">
        <v>41</v>
      </c>
      <c r="R3" s="128" t="s">
        <v>48</v>
      </c>
      <c r="S3" s="53"/>
      <c r="T3" t="s">
        <v>14</v>
      </c>
      <c r="U3">
        <v>32.200000000000003</v>
      </c>
      <c r="W3" t="s">
        <v>33</v>
      </c>
      <c r="X3">
        <f>X2/12</f>
        <v>0.26041666666666669</v>
      </c>
    </row>
    <row r="4" spans="1:24" x14ac:dyDescent="0.25">
      <c r="A4" s="101">
        <v>32</v>
      </c>
      <c r="B4" s="105">
        <v>452.82023903999999</v>
      </c>
      <c r="C4" s="103">
        <v>1.75999830112</v>
      </c>
      <c r="D4" s="104">
        <v>0.16525852904319999</v>
      </c>
      <c r="E4" s="52"/>
      <c r="F4" s="94">
        <f t="shared" ref="F4:F35" si="0">($C$53-C4)/(D4-C4)</f>
        <v>0.18736491688811011</v>
      </c>
      <c r="G4" s="136">
        <f t="shared" ref="G4:G35" si="1">$U$7/((C4*(1-F4))+(D4*F4))</f>
        <v>0.75122497093492424</v>
      </c>
      <c r="H4" s="83">
        <f>G4*F4</f>
        <v>0.14075320424349502</v>
      </c>
      <c r="I4" s="84">
        <f>H4-$G$55</f>
        <v>9.914634262639932E-2</v>
      </c>
      <c r="J4" s="83">
        <f>IF(I4&gt;0, ('BPV Calcs'!$B$8/12)+(I4/(PI()*(('BPV Calcs'!$B$8/12)^2))), "Need to Use Goal Seek tool")</f>
        <v>0.7010850340974093</v>
      </c>
      <c r="K4" s="95">
        <f>J4*12</f>
        <v>8.4130204091689116</v>
      </c>
      <c r="L4" s="17"/>
      <c r="M4" s="17"/>
      <c r="N4" s="121">
        <f>($C$47-C4)/(D4-C4)</f>
        <v>0.15895834986355586</v>
      </c>
      <c r="O4" s="88">
        <f t="shared" ref="O4:O47" si="2">$U$7/((C4*(1-N4))+(D4*N4))</f>
        <v>0.72863533976250439</v>
      </c>
      <c r="P4" s="89">
        <f>O4*N4</f>
        <v>0.11582267126091907</v>
      </c>
      <c r="Q4" s="89">
        <f t="shared" ref="Q4:Q47" si="3">P4-$G$55</f>
        <v>7.4215809643823349E-2</v>
      </c>
      <c r="R4" s="122">
        <f>IF(Q4&gt;0, ('BPV Calcs'!$B$8/12)+(Q4/(PI()*(('BPV Calcs'!$B$8/12)^2))), "SEE EQN in Notes")</f>
        <v>0.59289744056078075</v>
      </c>
      <c r="S4" s="52"/>
      <c r="T4" t="s">
        <v>62</v>
      </c>
      <c r="U4">
        <v>0.5</v>
      </c>
    </row>
    <row r="5" spans="1:24" x14ac:dyDescent="0.25">
      <c r="A5" s="101">
        <v>32.9</v>
      </c>
      <c r="B5" s="105">
        <v>458.65366740000002</v>
      </c>
      <c r="C5" s="103">
        <v>1.7550485447999999</v>
      </c>
      <c r="D5" s="104">
        <v>0.16772615040639999</v>
      </c>
      <c r="E5" s="52"/>
      <c r="F5" s="94">
        <f t="shared" si="0"/>
        <v>0.18512214630827489</v>
      </c>
      <c r="G5" s="136">
        <f t="shared" si="1"/>
        <v>0.75122497093492424</v>
      </c>
      <c r="H5" s="83">
        <f t="shared" ref="H5:H53" si="4">G5*F5</f>
        <v>0.13906837897984459</v>
      </c>
      <c r="I5" s="84">
        <f t="shared" ref="I5:I53" si="5">H5-$G$55</f>
        <v>9.7461517362748884E-2</v>
      </c>
      <c r="J5" s="83">
        <f>IF(I5&gt;0, ('BPV Calcs'!$B$8/12)+(I5/(PI()*(('BPV Calcs'!$B$8/12)^2))), "Need to Use Goal Seek tool")</f>
        <v>0.69377363040895035</v>
      </c>
      <c r="K5" s="95">
        <f t="shared" ref="K5:K53" si="6">J5*12</f>
        <v>8.3252835649074051</v>
      </c>
      <c r="L5" s="17"/>
      <c r="M5" s="17"/>
      <c r="N5" s="121">
        <f t="shared" ref="N5:N47" si="7">($C$47-C5)/(D5-C5)</f>
        <v>0.15658283861487579</v>
      </c>
      <c r="O5" s="88">
        <f t="shared" si="2"/>
        <v>0.72863533976250439</v>
      </c>
      <c r="P5" s="89">
        <f t="shared" ref="P5:P45" si="8">O5*N5</f>
        <v>0.11409178981512741</v>
      </c>
      <c r="Q5" s="89">
        <f t="shared" si="3"/>
        <v>7.2484928198031706E-2</v>
      </c>
      <c r="R5" s="122">
        <f>IF(Q5&gt;0, ('BPV Calcs'!$B$8/12)+(Q5/(PI()*(('BPV Calcs'!$B$8/12)^2))), "SEE EQN in Notes")</f>
        <v>0.58538617321450004</v>
      </c>
      <c r="S5" s="52"/>
      <c r="T5" t="s">
        <v>37</v>
      </c>
      <c r="U5">
        <v>0.87815195180003003</v>
      </c>
    </row>
    <row r="6" spans="1:24" x14ac:dyDescent="0.25">
      <c r="A6" s="101">
        <v>33.799999999999997</v>
      </c>
      <c r="B6" s="105">
        <v>464.54366057999999</v>
      </c>
      <c r="C6" s="103">
        <v>1.7500619224</v>
      </c>
      <c r="D6" s="104">
        <v>0.1702317244288</v>
      </c>
      <c r="E6" s="52"/>
      <c r="F6" s="94">
        <f t="shared" si="0"/>
        <v>0.18284364136366457</v>
      </c>
      <c r="G6" s="136">
        <f t="shared" si="1"/>
        <v>0.75122497093492424</v>
      </c>
      <c r="H6" s="83">
        <f t="shared" si="4"/>
        <v>0.13735670916905462</v>
      </c>
      <c r="I6" s="84">
        <f t="shared" si="5"/>
        <v>9.5749847551958922E-2</v>
      </c>
      <c r="J6" s="83">
        <f>IF(I6&gt;0, ('BPV Calcs'!$B$8/12)+(I6/(PI()*(('BPV Calcs'!$B$8/12)^2))), "Need to Use Goal Seek tool")</f>
        <v>0.68634573314385428</v>
      </c>
      <c r="K6" s="95">
        <f t="shared" si="6"/>
        <v>8.2361487977262513</v>
      </c>
      <c r="L6" s="17"/>
      <c r="M6" s="17"/>
      <c r="N6" s="121">
        <f t="shared" si="7"/>
        <v>0.1541689886823846</v>
      </c>
      <c r="O6" s="88">
        <f t="shared" si="2"/>
        <v>0.72863533976250439</v>
      </c>
      <c r="P6" s="89">
        <f t="shared" si="8"/>
        <v>0.112332973449431</v>
      </c>
      <c r="Q6" s="89">
        <f t="shared" si="3"/>
        <v>7.0726111832335292E-2</v>
      </c>
      <c r="R6" s="122">
        <f>IF(Q6&gt;0, ('BPV Calcs'!$B$8/12)+(Q6/(PI()*(('BPV Calcs'!$B$8/12)^2))), "SEE EQN in Notes")</f>
        <v>0.57775368055136589</v>
      </c>
      <c r="S6" s="52"/>
      <c r="T6" t="s">
        <v>38</v>
      </c>
      <c r="U6">
        <v>1.25</v>
      </c>
    </row>
    <row r="7" spans="1:24" x14ac:dyDescent="0.25">
      <c r="A7" s="101">
        <v>34.700000000000003</v>
      </c>
      <c r="B7" s="105">
        <v>470.48731781999993</v>
      </c>
      <c r="C7" s="103">
        <v>1.7450423145599998</v>
      </c>
      <c r="D7" s="104">
        <v>0.17277604664159998</v>
      </c>
      <c r="E7" s="52"/>
      <c r="F7" s="94">
        <f t="shared" si="0"/>
        <v>0.18053067987595114</v>
      </c>
      <c r="G7" s="136">
        <f t="shared" si="1"/>
        <v>0.75122497093492424</v>
      </c>
      <c r="H7" s="83">
        <f t="shared" si="4"/>
        <v>0.1356191547426735</v>
      </c>
      <c r="I7" s="84">
        <f t="shared" si="5"/>
        <v>9.4012293125577795E-2</v>
      </c>
      <c r="J7" s="83">
        <f>IF(I7&gt;0, ('BPV Calcs'!$B$8/12)+(I7/(PI()*(('BPV Calcs'!$B$8/12)^2))), "Need to Use Goal Seek tool")</f>
        <v>0.67880550798458983</v>
      </c>
      <c r="K7" s="95">
        <f t="shared" si="6"/>
        <v>8.1456660958150771</v>
      </c>
      <c r="L7" s="17"/>
      <c r="M7" s="17"/>
      <c r="N7" s="121">
        <f t="shared" si="7"/>
        <v>0.15171807787171285</v>
      </c>
      <c r="O7" s="88">
        <f t="shared" si="2"/>
        <v>0.72863533976250439</v>
      </c>
      <c r="P7" s="89">
        <f t="shared" si="8"/>
        <v>0.11054715321816959</v>
      </c>
      <c r="Q7" s="89">
        <f t="shared" si="3"/>
        <v>6.8940291601073872E-2</v>
      </c>
      <c r="R7" s="122">
        <f>IF(Q7&gt;0, ('BPV Calcs'!$B$8/12)+(Q7/(PI()*(('BPV Calcs'!$B$8/12)^2))), "SEE EQN in Notes")</f>
        <v>0.57000400293941</v>
      </c>
      <c r="S7" s="52"/>
      <c r="T7" s="42" t="s">
        <v>39</v>
      </c>
      <c r="U7" s="42">
        <f>U5*U6</f>
        <v>1.0976899397500375</v>
      </c>
    </row>
    <row r="8" spans="1:24" x14ac:dyDescent="0.25">
      <c r="A8" s="101">
        <v>35.6</v>
      </c>
      <c r="B8" s="105">
        <v>476.48608949999999</v>
      </c>
      <c r="C8" s="103">
        <v>1.73998778096</v>
      </c>
      <c r="D8" s="104">
        <v>0.17536002899519998</v>
      </c>
      <c r="E8" s="52"/>
      <c r="F8" s="94">
        <f t="shared" si="0"/>
        <v>0.17818152870115089</v>
      </c>
      <c r="G8" s="136">
        <f t="shared" si="1"/>
        <v>0.75122497093492424</v>
      </c>
      <c r="H8" s="83">
        <f t="shared" si="4"/>
        <v>0.13385441371966245</v>
      </c>
      <c r="I8" s="84">
        <f t="shared" si="5"/>
        <v>9.2247552102566743E-2</v>
      </c>
      <c r="J8" s="83">
        <f>IF(I8&gt;0, ('BPV Calcs'!$B$8/12)+(I8/(PI()*(('BPV Calcs'!$B$8/12)^2))), "Need to Use Goal Seek tool")</f>
        <v>0.67114730490371821</v>
      </c>
      <c r="K8" s="95">
        <f t="shared" si="6"/>
        <v>8.0537676588446185</v>
      </c>
      <c r="L8" s="17"/>
      <c r="M8" s="17"/>
      <c r="N8" s="121">
        <f t="shared" si="7"/>
        <v>0.14922826351373839</v>
      </c>
      <c r="O8" s="88">
        <f t="shared" si="2"/>
        <v>0.72863533976250439</v>
      </c>
      <c r="P8" s="89">
        <f t="shared" si="8"/>
        <v>0.10873298648750131</v>
      </c>
      <c r="Q8" s="89">
        <f t="shared" si="3"/>
        <v>6.712612487040559E-2</v>
      </c>
      <c r="R8" s="122">
        <f>IF(Q8&gt;0, ('BPV Calcs'!$B$8/12)+(Q8/(PI()*(('BPV Calcs'!$B$8/12)^2))), "SEE EQN in Notes")</f>
        <v>0.56213131393583393</v>
      </c>
      <c r="S8" s="52"/>
    </row>
    <row r="9" spans="1:24" x14ac:dyDescent="0.25">
      <c r="A9" s="101">
        <v>36.5</v>
      </c>
      <c r="B9" s="105">
        <v>482.54142600000006</v>
      </c>
      <c r="C9" s="103">
        <v>1.73489638128</v>
      </c>
      <c r="D9" s="104">
        <v>0.17798456403679999</v>
      </c>
      <c r="E9" s="52"/>
      <c r="F9" s="94">
        <f t="shared" si="0"/>
        <v>0.17579439116722953</v>
      </c>
      <c r="G9" s="136">
        <f t="shared" si="1"/>
        <v>0.75122497093492424</v>
      </c>
      <c r="H9" s="83">
        <f t="shared" si="4"/>
        <v>0.13206113639512471</v>
      </c>
      <c r="I9" s="84">
        <f t="shared" si="5"/>
        <v>9.0454274778029004E-2</v>
      </c>
      <c r="J9" s="83">
        <f>IF(I9&gt;0, ('BPV Calcs'!$B$8/12)+(I9/(PI()*(('BPV Calcs'!$B$8/12)^2))), "Need to Use Goal Seek tool")</f>
        <v>0.66336526677316021</v>
      </c>
      <c r="K9" s="95">
        <f t="shared" si="6"/>
        <v>7.9603832012779225</v>
      </c>
      <c r="L9" s="17"/>
      <c r="M9" s="17"/>
      <c r="N9" s="121">
        <f t="shared" si="7"/>
        <v>0.14669763583368992</v>
      </c>
      <c r="O9" s="88">
        <f t="shared" si="2"/>
        <v>0.72863533976250427</v>
      </c>
      <c r="P9" s="89">
        <f t="shared" si="8"/>
        <v>0.10688908172803678</v>
      </c>
      <c r="Q9" s="89">
        <f t="shared" si="3"/>
        <v>6.5282220110941064E-2</v>
      </c>
      <c r="R9" s="122">
        <f>IF(Q9&gt;0, ('BPV Calcs'!$B$8/12)+(Q9/(PI()*(('BPV Calcs'!$B$8/12)^2))), "SEE EQN in Notes")</f>
        <v>0.55412957491257986</v>
      </c>
      <c r="S9" s="52"/>
    </row>
    <row r="10" spans="1:24" x14ac:dyDescent="0.25">
      <c r="A10" s="101">
        <v>37.4</v>
      </c>
      <c r="B10" s="105">
        <v>488.65187693999997</v>
      </c>
      <c r="C10" s="103">
        <v>1.7297661752</v>
      </c>
      <c r="D10" s="104">
        <v>0.18065056371679999</v>
      </c>
      <c r="E10" s="52"/>
      <c r="F10" s="94">
        <f t="shared" si="0"/>
        <v>0.17336740843776965</v>
      </c>
      <c r="G10" s="136">
        <f t="shared" si="1"/>
        <v>0.75122497093492424</v>
      </c>
      <c r="H10" s="83">
        <f t="shared" si="4"/>
        <v>0.13023792636472664</v>
      </c>
      <c r="I10" s="84">
        <f t="shared" si="5"/>
        <v>8.8631064747630939E-2</v>
      </c>
      <c r="J10" s="83">
        <f>IF(I10&gt;0, ('BPV Calcs'!$B$8/12)+(I10/(PI()*(('BPV Calcs'!$B$8/12)^2))), "Need to Use Goal Seek tool")</f>
        <v>0.65545333380973458</v>
      </c>
      <c r="K10" s="95">
        <f t="shared" si="6"/>
        <v>7.865440005716815</v>
      </c>
      <c r="L10" s="17"/>
      <c r="M10" s="17"/>
      <c r="N10" s="121">
        <f t="shared" si="7"/>
        <v>0.14412421839668005</v>
      </c>
      <c r="O10" s="88">
        <f t="shared" si="2"/>
        <v>0.72863533976250427</v>
      </c>
      <c r="P10" s="89">
        <f t="shared" si="8"/>
        <v>0.10501399883947034</v>
      </c>
      <c r="Q10" s="89">
        <f t="shared" si="3"/>
        <v>6.3407137222374621E-2</v>
      </c>
      <c r="R10" s="122">
        <f>IF(Q10&gt;0, ('BPV Calcs'!$B$8/12)+(Q10/(PI()*(('BPV Calcs'!$B$8/12)^2))), "SEE EQN in Notes")</f>
        <v>0.54599253646508672</v>
      </c>
      <c r="S10" s="52"/>
    </row>
    <row r="11" spans="1:24" x14ac:dyDescent="0.25">
      <c r="A11" s="101">
        <v>38.299999999999997</v>
      </c>
      <c r="B11" s="105">
        <v>494.82034307999999</v>
      </c>
      <c r="C11" s="103">
        <v>1.7246010433599999</v>
      </c>
      <c r="D11" s="104">
        <v>0.18335905640479999</v>
      </c>
      <c r="E11" s="52"/>
      <c r="F11" s="94">
        <f t="shared" si="0"/>
        <v>0.17090179823980461</v>
      </c>
      <c r="G11" s="136">
        <f t="shared" si="1"/>
        <v>0.75122497093492435</v>
      </c>
      <c r="H11" s="83">
        <f t="shared" si="4"/>
        <v>0.12838569841542352</v>
      </c>
      <c r="I11" s="84">
        <f t="shared" si="5"/>
        <v>8.6778836798327819E-2</v>
      </c>
      <c r="J11" s="83">
        <f>IF(I11&gt;0, ('BPV Calcs'!$B$8/12)+(I11/(PI()*(('BPV Calcs'!$B$8/12)^2))), "Need to Use Goal Seek tool")</f>
        <v>0.64741547578814962</v>
      </c>
      <c r="K11" s="95">
        <f t="shared" si="6"/>
        <v>7.7689857094577954</v>
      </c>
      <c r="L11" s="17"/>
      <c r="M11" s="17"/>
      <c r="N11" s="121">
        <f t="shared" si="7"/>
        <v>0.14150921576045203</v>
      </c>
      <c r="O11" s="88">
        <f t="shared" si="2"/>
        <v>0.7286353397625045</v>
      </c>
      <c r="P11" s="89">
        <f t="shared" si="8"/>
        <v>0.10310861550514253</v>
      </c>
      <c r="Q11" s="89">
        <f t="shared" si="3"/>
        <v>6.1501753888046816E-2</v>
      </c>
      <c r="R11" s="122">
        <f>IF(Q11&gt;0, ('BPV Calcs'!$B$8/12)+(Q11/(PI()*(('BPV Calcs'!$B$8/12)^2))), "SEE EQN in Notes")</f>
        <v>0.53772400735462633</v>
      </c>
      <c r="S11" s="52"/>
    </row>
    <row r="12" spans="1:24" x14ac:dyDescent="0.25">
      <c r="A12" s="101">
        <v>39.200000000000003</v>
      </c>
      <c r="B12" s="105">
        <v>501.04537404000001</v>
      </c>
      <c r="C12" s="103">
        <v>1.7193932244799999</v>
      </c>
      <c r="D12" s="104">
        <v>0.18611099285759999</v>
      </c>
      <c r="E12" s="52"/>
      <c r="F12" s="94">
        <f t="shared" si="0"/>
        <v>0.16839248697229939</v>
      </c>
      <c r="G12" s="136">
        <f t="shared" si="1"/>
        <v>0.75122497093492424</v>
      </c>
      <c r="H12" s="83">
        <f t="shared" si="4"/>
        <v>0.12650064113142523</v>
      </c>
      <c r="I12" s="84">
        <f t="shared" si="5"/>
        <v>8.4893779514329526E-2</v>
      </c>
      <c r="J12" s="83">
        <f>IF(I12&gt;0, ('BPV Calcs'!$B$8/12)+(I12/(PI()*(('BPV Calcs'!$B$8/12)^2))), "Need to Use Goal Seek tool")</f>
        <v>0.63923515283328125</v>
      </c>
      <c r="K12" s="95">
        <f t="shared" si="6"/>
        <v>7.6708218339993746</v>
      </c>
      <c r="L12" s="17"/>
      <c r="M12" s="17"/>
      <c r="N12" s="121">
        <f t="shared" si="7"/>
        <v>0.13884731825649951</v>
      </c>
      <c r="O12" s="88">
        <f t="shared" si="2"/>
        <v>0.72863533976250439</v>
      </c>
      <c r="P12" s="89">
        <f t="shared" si="8"/>
        <v>0.1011690629129371</v>
      </c>
      <c r="Q12" s="89">
        <f t="shared" si="3"/>
        <v>5.9562201295841395E-2</v>
      </c>
      <c r="R12" s="122">
        <f>IF(Q12&gt;0, ('BPV Calcs'!$B$8/12)+(Q12/(PI()*(('BPV Calcs'!$B$8/12)^2))), "SEE EQN in Notes")</f>
        <v>0.52930719863115905</v>
      </c>
      <c r="S12" s="52"/>
    </row>
    <row r="13" spans="1:24" x14ac:dyDescent="0.25">
      <c r="A13" s="101">
        <v>40.1</v>
      </c>
      <c r="B13" s="105">
        <v>507.32696982000004</v>
      </c>
      <c r="C13" s="103">
        <v>1.71414853952</v>
      </c>
      <c r="D13" s="104">
        <v>0.1889074790576</v>
      </c>
      <c r="E13" s="52"/>
      <c r="F13" s="94">
        <f t="shared" si="0"/>
        <v>0.16584166910419268</v>
      </c>
      <c r="G13" s="136">
        <f t="shared" si="1"/>
        <v>0.75122497093492424</v>
      </c>
      <c r="H13" s="83">
        <f t="shared" si="4"/>
        <v>0.12458440305259647</v>
      </c>
      <c r="I13" s="84">
        <f t="shared" si="5"/>
        <v>8.2977541435500762E-2</v>
      </c>
      <c r="J13" s="83">
        <f>IF(I13&gt;0, ('BPV Calcs'!$B$8/12)+(I13/(PI()*(('BPV Calcs'!$B$8/12)^2))), "Need to Use Goal Seek tool")</f>
        <v>0.63091951888607967</v>
      </c>
      <c r="K13" s="95">
        <f t="shared" si="6"/>
        <v>7.571034226632956</v>
      </c>
      <c r="L13" s="17"/>
      <c r="M13" s="17"/>
      <c r="N13" s="121">
        <f t="shared" si="7"/>
        <v>0.13614073631623833</v>
      </c>
      <c r="O13" s="88">
        <f t="shared" si="2"/>
        <v>0.72863533976250439</v>
      </c>
      <c r="P13" s="89">
        <f t="shared" si="8"/>
        <v>9.9196951661299826E-2</v>
      </c>
      <c r="Q13" s="89">
        <f t="shared" si="3"/>
        <v>5.7590090044204116E-2</v>
      </c>
      <c r="R13" s="122">
        <f>IF(Q13&gt;0, ('BPV Calcs'!$B$8/12)+(Q13/(PI()*(('BPV Calcs'!$B$8/12)^2))), "SEE EQN in Notes")</f>
        <v>0.52074909958649518</v>
      </c>
      <c r="S13" s="52"/>
    </row>
    <row r="14" spans="1:24" x14ac:dyDescent="0.25">
      <c r="A14" s="101">
        <v>41</v>
      </c>
      <c r="B14" s="105">
        <v>513.66803117999996</v>
      </c>
      <c r="C14" s="103">
        <v>1.7088611675200001</v>
      </c>
      <c r="D14" s="104">
        <v>0.19174958218079999</v>
      </c>
      <c r="E14" s="52"/>
      <c r="F14" s="94">
        <f t="shared" si="0"/>
        <v>0.16324517830239926</v>
      </c>
      <c r="G14" s="136">
        <f t="shared" si="1"/>
        <v>0.75122497093492424</v>
      </c>
      <c r="H14" s="83">
        <f t="shared" si="4"/>
        <v>0.12263385432548642</v>
      </c>
      <c r="I14" s="84">
        <f t="shared" si="5"/>
        <v>8.1026992708390699E-2</v>
      </c>
      <c r="J14" s="83">
        <f>IF(I14&gt;0, ('BPV Calcs'!$B$8/12)+(I14/(PI()*(('BPV Calcs'!$B$8/12)^2))), "Need to Use Goal Seek tool")</f>
        <v>0.62245499175344854</v>
      </c>
      <c r="K14" s="95">
        <f t="shared" si="6"/>
        <v>7.4694599010413825</v>
      </c>
      <c r="L14" s="17"/>
      <c r="M14" s="17"/>
      <c r="N14" s="121">
        <f t="shared" si="7"/>
        <v>0.1333850924260572</v>
      </c>
      <c r="O14" s="88">
        <f t="shared" si="2"/>
        <v>0.72863533976250439</v>
      </c>
      <c r="P14" s="89">
        <f t="shared" si="8"/>
        <v>9.718909213911324E-2</v>
      </c>
      <c r="Q14" s="89">
        <f t="shared" si="3"/>
        <v>5.558223052201753E-2</v>
      </c>
      <c r="R14" s="122">
        <f>IF(Q14&gt;0, ('BPV Calcs'!$B$8/12)+(Q14/(PI()*(('BPV Calcs'!$B$8/12)^2))), "SEE EQN in Notes")</f>
        <v>0.51203586870543893</v>
      </c>
      <c r="S14" s="52"/>
    </row>
    <row r="15" spans="1:24" x14ac:dyDescent="0.25">
      <c r="A15" s="101">
        <v>41.9</v>
      </c>
      <c r="B15" s="105">
        <v>520.06565735999993</v>
      </c>
      <c r="C15" s="103">
        <v>1.7035330488</v>
      </c>
      <c r="D15" s="104">
        <v>0.19463846641919999</v>
      </c>
      <c r="E15" s="52"/>
      <c r="F15" s="94">
        <f t="shared" si="0"/>
        <v>0.16060302380499611</v>
      </c>
      <c r="G15" s="136">
        <f t="shared" si="1"/>
        <v>0.75122497093492424</v>
      </c>
      <c r="H15" s="83">
        <f t="shared" si="4"/>
        <v>0.12064900188996915</v>
      </c>
      <c r="I15" s="84">
        <f t="shared" si="5"/>
        <v>7.9042140272873429E-2</v>
      </c>
      <c r="J15" s="83">
        <f>IF(I15&gt;0, ('BPV Calcs'!$B$8/12)+(I15/(PI()*(('BPV Calcs'!$B$8/12)^2))), "Need to Use Goal Seek tool")</f>
        <v>0.61384160155140144</v>
      </c>
      <c r="K15" s="95">
        <f t="shared" si="6"/>
        <v>7.3660992186168173</v>
      </c>
      <c r="L15" s="17"/>
      <c r="M15" s="17"/>
      <c r="N15" s="121">
        <f t="shared" si="7"/>
        <v>0.13058032854768797</v>
      </c>
      <c r="O15" s="88">
        <f t="shared" si="2"/>
        <v>0.72863533976250439</v>
      </c>
      <c r="P15" s="89">
        <f t="shared" si="8"/>
        <v>9.5145442057644081E-2</v>
      </c>
      <c r="Q15" s="89">
        <f t="shared" si="3"/>
        <v>5.3538580440548371E-2</v>
      </c>
      <c r="R15" s="122">
        <f>IF(Q15&gt;0, ('BPV Calcs'!$B$8/12)+(Q15/(PI()*(('BPV Calcs'!$B$8/12)^2))), "SEE EQN in Notes")</f>
        <v>0.50316732247341056</v>
      </c>
      <c r="S15" s="52"/>
    </row>
    <row r="16" spans="1:24" x14ac:dyDescent="0.25">
      <c r="A16" s="101">
        <v>42.8</v>
      </c>
      <c r="B16" s="105">
        <v>526.52129874000002</v>
      </c>
      <c r="C16" s="103">
        <v>1.6981603027200001</v>
      </c>
      <c r="D16" s="104">
        <v>0.19757531536799999</v>
      </c>
      <c r="E16" s="52"/>
      <c r="F16" s="94">
        <f t="shared" si="0"/>
        <v>0.15791193997714462</v>
      </c>
      <c r="G16" s="136">
        <f t="shared" si="1"/>
        <v>0.75122497093492424</v>
      </c>
      <c r="H16" s="83">
        <f t="shared" si="4"/>
        <v>0.11862739251960797</v>
      </c>
      <c r="I16" s="84">
        <f t="shared" si="5"/>
        <v>7.7020530902512263E-2</v>
      </c>
      <c r="J16" s="83">
        <f>IF(I16&gt;0, ('BPV Calcs'!$B$8/12)+(I16/(PI()*(('BPV Calcs'!$B$8/12)^2))), "Need to Use Goal Seek tool")</f>
        <v>0.60506870235172006</v>
      </c>
      <c r="K16" s="95">
        <f t="shared" si="6"/>
        <v>7.2608244282206407</v>
      </c>
      <c r="L16" s="17"/>
      <c r="M16" s="17"/>
      <c r="N16" s="121">
        <f t="shared" si="7"/>
        <v>0.12772299193084816</v>
      </c>
      <c r="O16" s="88">
        <f t="shared" si="2"/>
        <v>0.72863533976250439</v>
      </c>
      <c r="P16" s="89">
        <f t="shared" si="8"/>
        <v>9.3063485621017156E-2</v>
      </c>
      <c r="Q16" s="89">
        <f t="shared" si="3"/>
        <v>5.1456624003921446E-2</v>
      </c>
      <c r="R16" s="122">
        <f>IF(Q16&gt;0, ('BPV Calcs'!$B$8/12)+(Q16/(PI()*(('BPV Calcs'!$B$8/12)^2))), "SEE EQN in Notes")</f>
        <v>0.49413254343823371</v>
      </c>
      <c r="S16" s="52"/>
    </row>
    <row r="17" spans="1:19" x14ac:dyDescent="0.25">
      <c r="A17" s="101">
        <v>43.7</v>
      </c>
      <c r="B17" s="105">
        <v>533.03640570000005</v>
      </c>
      <c r="C17" s="103">
        <v>1.69274292928</v>
      </c>
      <c r="D17" s="104">
        <v>0.20056135142879999</v>
      </c>
      <c r="E17" s="52"/>
      <c r="F17" s="94">
        <f t="shared" si="0"/>
        <v>0.15517073555268265</v>
      </c>
      <c r="G17" s="136">
        <f t="shared" si="1"/>
        <v>0.75122497093492435</v>
      </c>
      <c r="H17" s="83">
        <f t="shared" si="4"/>
        <v>0.11656813130551485</v>
      </c>
      <c r="I17" s="84">
        <f t="shared" si="5"/>
        <v>7.4961269688419152E-2</v>
      </c>
      <c r="J17" s="83">
        <f>IF(I17&gt;0, ('BPV Calcs'!$B$8/12)+(I17/(PI()*(('BPV Calcs'!$B$8/12)^2))), "Need to Use Goal Seek tool")</f>
        <v>0.59613241064180122</v>
      </c>
      <c r="K17" s="95">
        <f t="shared" si="6"/>
        <v>7.1535889277016143</v>
      </c>
      <c r="L17" s="17"/>
      <c r="M17" s="17"/>
      <c r="N17" s="121">
        <f t="shared" si="7"/>
        <v>0.1248117746228357</v>
      </c>
      <c r="O17" s="88">
        <f t="shared" si="2"/>
        <v>0.72863533976250439</v>
      </c>
      <c r="P17" s="89">
        <f t="shared" si="8"/>
        <v>9.0942269808671011E-2</v>
      </c>
      <c r="Q17" s="89">
        <f t="shared" si="3"/>
        <v>4.9335408191575301E-2</v>
      </c>
      <c r="R17" s="122">
        <f>IF(Q17&gt;0, ('BPV Calcs'!$B$8/12)+(Q17/(PI()*(('BPV Calcs'!$B$8/12)^2))), "SEE EQN in Notes")</f>
        <v>0.48492739590809608</v>
      </c>
      <c r="S17" s="52"/>
    </row>
    <row r="18" spans="1:19" x14ac:dyDescent="0.25">
      <c r="A18" s="101">
        <v>44.6</v>
      </c>
      <c r="B18" s="105">
        <v>539.61097824000001</v>
      </c>
      <c r="C18" s="103">
        <v>1.6872809284800001</v>
      </c>
      <c r="D18" s="104">
        <v>0.20359789401919998</v>
      </c>
      <c r="E18" s="52"/>
      <c r="F18" s="94">
        <f t="shared" si="0"/>
        <v>0.15237817442287846</v>
      </c>
      <c r="G18" s="136">
        <f t="shared" si="1"/>
        <v>0.75122497093492424</v>
      </c>
      <c r="H18" s="83">
        <f t="shared" si="4"/>
        <v>0.11447028965194368</v>
      </c>
      <c r="I18" s="84">
        <f t="shared" si="5"/>
        <v>7.2863428034847966E-2</v>
      </c>
      <c r="J18" s="83">
        <f>IF(I18&gt;0, ('BPV Calcs'!$B$8/12)+(I18/(PI()*(('BPV Calcs'!$B$8/12)^2))), "Need to Use Goal Seek tool")</f>
        <v>0.5870286967228332</v>
      </c>
      <c r="K18" s="95">
        <f t="shared" si="6"/>
        <v>7.0443443606739979</v>
      </c>
      <c r="L18" s="17"/>
      <c r="M18" s="17"/>
      <c r="N18" s="121">
        <f t="shared" si="7"/>
        <v>0.12184531722222625</v>
      </c>
      <c r="O18" s="88">
        <f t="shared" si="2"/>
        <v>0.72863533976250439</v>
      </c>
      <c r="P18" s="89">
        <f t="shared" si="8"/>
        <v>8.8780804112686948E-2</v>
      </c>
      <c r="Q18" s="89">
        <f t="shared" si="3"/>
        <v>4.7173942495591238E-2</v>
      </c>
      <c r="R18" s="122">
        <f>IF(Q18&gt;0, ('BPV Calcs'!$B$8/12)+(Q18/(PI()*(('BPV Calcs'!$B$8/12)^2))), "SEE EQN in Notes")</f>
        <v>0.47554758151247428</v>
      </c>
      <c r="S18" s="52"/>
    </row>
    <row r="19" spans="1:19" x14ac:dyDescent="0.25">
      <c r="A19" s="101">
        <v>45.5</v>
      </c>
      <c r="B19" s="105">
        <v>546.24646674000007</v>
      </c>
      <c r="C19" s="103">
        <v>1.6817723599999999</v>
      </c>
      <c r="D19" s="104">
        <v>0.20668630136319999</v>
      </c>
      <c r="E19" s="52"/>
      <c r="F19" s="94">
        <f t="shared" si="0"/>
        <v>0.14953184761109797</v>
      </c>
      <c r="G19" s="136">
        <f t="shared" si="1"/>
        <v>0.75122497093492424</v>
      </c>
      <c r="H19" s="83">
        <f t="shared" si="4"/>
        <v>0.11233205787549259</v>
      </c>
      <c r="I19" s="84">
        <f t="shared" si="5"/>
        <v>7.0725196258396877E-2</v>
      </c>
      <c r="J19" s="83">
        <f>IF(I19&gt;0, ('BPV Calcs'!$B$8/12)+(I19/(PI()*(('BPV Calcs'!$B$8/12)^2))), "Need to Use Goal Seek tool")</f>
        <v>0.57774970736149589</v>
      </c>
      <c r="K19" s="95">
        <f t="shared" si="6"/>
        <v>6.9329964883379507</v>
      </c>
      <c r="L19" s="17"/>
      <c r="M19" s="17"/>
      <c r="N19" s="121">
        <f t="shared" si="7"/>
        <v>0.11882104131137136</v>
      </c>
      <c r="O19" s="88">
        <f t="shared" si="2"/>
        <v>0.72863533976250439</v>
      </c>
      <c r="P19" s="89">
        <f t="shared" si="8"/>
        <v>8.6577209806845648E-2</v>
      </c>
      <c r="Q19" s="89">
        <f t="shared" si="3"/>
        <v>4.4970348189749938E-2</v>
      </c>
      <c r="R19" s="122">
        <f>IF(Q19&gt;0, ('BPV Calcs'!$B$8/12)+(Q19/(PI()*(('BPV Calcs'!$B$8/12)^2))), "SEE EQN in Notes")</f>
        <v>0.46598494740246116</v>
      </c>
      <c r="S19" s="52"/>
    </row>
    <row r="20" spans="1:19" x14ac:dyDescent="0.25">
      <c r="A20" s="101">
        <v>46.4</v>
      </c>
      <c r="B20" s="105">
        <v>552.93997044000002</v>
      </c>
      <c r="C20" s="103">
        <v>1.6762152835199999</v>
      </c>
      <c r="D20" s="104">
        <v>0.2098279704912</v>
      </c>
      <c r="E20" s="52"/>
      <c r="F20" s="94">
        <f t="shared" si="0"/>
        <v>0.14662924681830652</v>
      </c>
      <c r="G20" s="136">
        <f t="shared" si="1"/>
        <v>0.75122497093492435</v>
      </c>
      <c r="H20" s="83">
        <f t="shared" si="4"/>
        <v>0.11015155167929216</v>
      </c>
      <c r="I20" s="84">
        <f t="shared" si="5"/>
        <v>6.8544690062196462E-2</v>
      </c>
      <c r="J20" s="83">
        <f>IF(I20&gt;0, ('BPV Calcs'!$B$8/12)+(I20/(PI()*(('BPV Calcs'!$B$8/12)^2))), "Need to Use Goal Seek tool")</f>
        <v>0.56828726553470044</v>
      </c>
      <c r="K20" s="95">
        <f t="shared" si="6"/>
        <v>6.8194471864164052</v>
      </c>
      <c r="L20" s="17"/>
      <c r="M20" s="17"/>
      <c r="N20" s="121">
        <f t="shared" si="7"/>
        <v>0.11573626116593252</v>
      </c>
      <c r="O20" s="88">
        <f t="shared" si="2"/>
        <v>0.72863533976250439</v>
      </c>
      <c r="P20" s="89">
        <f t="shared" si="8"/>
        <v>8.4329529977481194E-2</v>
      </c>
      <c r="Q20" s="89">
        <f t="shared" si="3"/>
        <v>4.2722668360385484E-2</v>
      </c>
      <c r="R20" s="122">
        <f>IF(Q20&gt;0, ('BPV Calcs'!$B$8/12)+(Q20/(PI()*(('BPV Calcs'!$B$8/12)^2))), "SEE EQN in Notes")</f>
        <v>0.45623100142987749</v>
      </c>
      <c r="S20" s="52"/>
    </row>
    <row r="21" spans="1:19" x14ac:dyDescent="0.25">
      <c r="A21" s="101">
        <v>47.3</v>
      </c>
      <c r="B21" s="105">
        <v>559.69439009999996</v>
      </c>
      <c r="C21" s="103">
        <v>1.6706096990399999</v>
      </c>
      <c r="D21" s="104">
        <v>0.21302437604639998</v>
      </c>
      <c r="E21" s="52"/>
      <c r="F21" s="94">
        <f t="shared" si="0"/>
        <v>0.14366890189539364</v>
      </c>
      <c r="G21" s="136">
        <f t="shared" si="1"/>
        <v>0.75122497093492424</v>
      </c>
      <c r="H21" s="83">
        <f t="shared" si="4"/>
        <v>0.10792766665061956</v>
      </c>
      <c r="I21" s="84">
        <f t="shared" si="5"/>
        <v>6.6320805033523861E-2</v>
      </c>
      <c r="J21" s="83">
        <f>IF(I21&gt;0, ('BPV Calcs'!$B$8/12)+(I21/(PI()*(('BPV Calcs'!$B$8/12)^2))), "Need to Use Goal Seek tool")</f>
        <v>0.55863657857496385</v>
      </c>
      <c r="K21" s="95">
        <f t="shared" si="6"/>
        <v>6.7036389428995662</v>
      </c>
      <c r="L21" s="17"/>
      <c r="M21" s="17"/>
      <c r="N21" s="121">
        <f t="shared" si="7"/>
        <v>0.11258936129657487</v>
      </c>
      <c r="O21" s="88">
        <f t="shared" si="2"/>
        <v>0.72863533976250439</v>
      </c>
      <c r="P21" s="89">
        <f t="shared" si="8"/>
        <v>8.2036587521973195E-2</v>
      </c>
      <c r="Q21" s="89">
        <f t="shared" si="3"/>
        <v>4.0429725904877485E-2</v>
      </c>
      <c r="R21" s="122">
        <f>IF(Q21&gt;0, ('BPV Calcs'!$B$8/12)+(Q21/(PI()*(('BPV Calcs'!$B$8/12)^2))), "SEE EQN in Notes")</f>
        <v>0.44628063548492347</v>
      </c>
      <c r="S21" s="52"/>
    </row>
    <row r="22" spans="1:19" x14ac:dyDescent="0.25">
      <c r="A22" s="101">
        <v>48.2</v>
      </c>
      <c r="B22" s="105">
        <v>566.51117609999994</v>
      </c>
      <c r="C22" s="103">
        <v>1.66495172592</v>
      </c>
      <c r="D22" s="104">
        <v>0.21627710909119999</v>
      </c>
      <c r="E22" s="52"/>
      <c r="F22" s="94">
        <f t="shared" si="0"/>
        <v>0.14064697985759764</v>
      </c>
      <c r="G22" s="136">
        <f t="shared" si="1"/>
        <v>0.75122497093492424</v>
      </c>
      <c r="H22" s="83">
        <f t="shared" si="4"/>
        <v>0.10565752335560866</v>
      </c>
      <c r="I22" s="84">
        <f t="shared" si="5"/>
        <v>6.4050661738512954E-2</v>
      </c>
      <c r="J22" s="83">
        <f>IF(I22&gt;0, ('BPV Calcs'!$B$8/12)+(I22/(PI()*(('BPV Calcs'!$B$8/12)^2))), "Need to Use Goal Seek tool")</f>
        <v>0.54878515100050351</v>
      </c>
      <c r="K22" s="95">
        <f t="shared" si="6"/>
        <v>6.5854218120060422</v>
      </c>
      <c r="L22" s="17"/>
      <c r="M22" s="17"/>
      <c r="N22" s="121">
        <f t="shared" si="7"/>
        <v>0.10937627096550176</v>
      </c>
      <c r="O22" s="88">
        <f t="shared" si="2"/>
        <v>0.72863533976250439</v>
      </c>
      <c r="P22" s="89">
        <f t="shared" si="8"/>
        <v>7.9695416356904122E-2</v>
      </c>
      <c r="Q22" s="89">
        <f t="shared" si="3"/>
        <v>3.8088554739808413E-2</v>
      </c>
      <c r="R22" s="122">
        <f>IF(Q22&gt;0, ('BPV Calcs'!$B$8/12)+(Q22/(PI()*(('BPV Calcs'!$B$8/12)^2))), "SEE EQN in Notes")</f>
        <v>0.43612097806471545</v>
      </c>
      <c r="S22" s="52"/>
    </row>
    <row r="23" spans="1:19" x14ac:dyDescent="0.25">
      <c r="A23" s="101">
        <v>49.1</v>
      </c>
      <c r="B23" s="105">
        <v>573.38742767999997</v>
      </c>
      <c r="C23" s="103">
        <v>1.6592413641600001</v>
      </c>
      <c r="D23" s="104">
        <v>0.21958774128479999</v>
      </c>
      <c r="E23" s="52"/>
      <c r="F23" s="94">
        <f t="shared" si="0"/>
        <v>0.13756180288548553</v>
      </c>
      <c r="G23" s="136">
        <f t="shared" si="1"/>
        <v>0.75122497093492413</v>
      </c>
      <c r="H23" s="83">
        <f t="shared" si="4"/>
        <v>0.10333986137440462</v>
      </c>
      <c r="I23" s="84">
        <f t="shared" si="5"/>
        <v>6.1732999757308914E-2</v>
      </c>
      <c r="J23" s="83">
        <f>IF(I23&gt;0, ('BPV Calcs'!$B$8/12)+(I23/(PI()*(('BPV Calcs'!$B$8/12)^2))), "Need to Use Goal Seek tool")</f>
        <v>0.53872751314121492</v>
      </c>
      <c r="K23" s="95">
        <f t="shared" si="6"/>
        <v>6.4647301576945786</v>
      </c>
      <c r="L23" s="17"/>
      <c r="M23" s="17"/>
      <c r="N23" s="121">
        <f t="shared" si="7"/>
        <v>0.10609514903040819</v>
      </c>
      <c r="O23" s="88">
        <f t="shared" si="2"/>
        <v>0.72863533976250439</v>
      </c>
      <c r="P23" s="89">
        <f t="shared" si="8"/>
        <v>7.730467496092501E-2</v>
      </c>
      <c r="Q23" s="89">
        <f t="shared" si="3"/>
        <v>3.56978133438293E-2</v>
      </c>
      <c r="R23" s="122">
        <f>IF(Q23&gt;0, ('BPV Calcs'!$B$8/12)+(Q23/(PI()*(('BPV Calcs'!$B$8/12)^2))), "SEE EQN in Notes")</f>
        <v>0.42574620755418724</v>
      </c>
      <c r="S23" s="52"/>
    </row>
    <row r="24" spans="1:19" x14ac:dyDescent="0.25">
      <c r="A24" s="101">
        <v>50</v>
      </c>
      <c r="B24" s="105">
        <v>580.32604560000004</v>
      </c>
      <c r="C24" s="103">
        <v>1.6534766734399999</v>
      </c>
      <c r="D24" s="104">
        <v>0.22295801891519998</v>
      </c>
      <c r="E24" s="52"/>
      <c r="F24" s="94">
        <f t="shared" si="0"/>
        <v>0.13441045075864813</v>
      </c>
      <c r="G24" s="136">
        <f t="shared" si="1"/>
        <v>0.75122497093492424</v>
      </c>
      <c r="H24" s="83">
        <f t="shared" si="4"/>
        <v>0.10097248696451551</v>
      </c>
      <c r="I24" s="84">
        <f t="shared" si="5"/>
        <v>5.93656253474198E-2</v>
      </c>
      <c r="J24" s="83">
        <f>IF(I24&gt;0, ('BPV Calcs'!$B$8/12)+(I24/(PI()*(('BPV Calcs'!$B$8/12)^2))), "Need to Use Goal Seek tool")</f>
        <v>0.52845414511554523</v>
      </c>
      <c r="K24" s="95">
        <f t="shared" si="6"/>
        <v>6.3414497413865423</v>
      </c>
      <c r="L24" s="17"/>
      <c r="M24" s="17"/>
      <c r="N24" s="121">
        <f t="shared" si="7"/>
        <v>0.10274285797407841</v>
      </c>
      <c r="O24" s="88">
        <f t="shared" si="2"/>
        <v>0.72863533976250439</v>
      </c>
      <c r="P24" s="89">
        <f t="shared" si="8"/>
        <v>7.4862077228113361E-2</v>
      </c>
      <c r="Q24" s="89">
        <f t="shared" si="3"/>
        <v>3.3255215611017651E-2</v>
      </c>
      <c r="R24" s="122">
        <f>IF(Q24&gt;0, ('BPV Calcs'!$B$8/12)+(Q24/(PI()*(('BPV Calcs'!$B$8/12)^2))), "SEE EQN in Notes")</f>
        <v>0.41514640325495267</v>
      </c>
      <c r="S24" s="52"/>
    </row>
    <row r="25" spans="1:19" x14ac:dyDescent="0.25">
      <c r="A25" s="101">
        <v>50.9</v>
      </c>
      <c r="B25" s="105">
        <v>587.32702986000004</v>
      </c>
      <c r="C25" s="103">
        <v>1.6476576537600001</v>
      </c>
      <c r="D25" s="104">
        <v>0.22638970767359998</v>
      </c>
      <c r="E25" s="52"/>
      <c r="F25" s="94">
        <f t="shared" si="0"/>
        <v>0.13119105233236464</v>
      </c>
      <c r="G25" s="136">
        <f t="shared" si="1"/>
        <v>0.75122497093492424</v>
      </c>
      <c r="H25" s="83">
        <f t="shared" si="4"/>
        <v>9.8553994475302747E-2</v>
      </c>
      <c r="I25" s="84">
        <f t="shared" si="5"/>
        <v>5.6947132858207038E-2</v>
      </c>
      <c r="J25" s="83">
        <f>IF(I25&gt;0, ('BPV Calcs'!$B$8/12)+(I25/(PI()*(('BPV Calcs'!$B$8/12)^2))), "Need to Use Goal Seek tool")</f>
        <v>0.51795894701540002</v>
      </c>
      <c r="K25" s="95">
        <f t="shared" si="6"/>
        <v>6.2155073641848002</v>
      </c>
      <c r="L25" s="17"/>
      <c r="M25" s="17"/>
      <c r="N25" s="121">
        <f t="shared" si="7"/>
        <v>9.9317342419351473E-2</v>
      </c>
      <c r="O25" s="88">
        <f t="shared" si="2"/>
        <v>0.72863533976250439</v>
      </c>
      <c r="P25" s="89">
        <f t="shared" si="8"/>
        <v>7.2366125538033149E-2</v>
      </c>
      <c r="Q25" s="89">
        <f t="shared" si="3"/>
        <v>3.0759263920937439E-2</v>
      </c>
      <c r="R25" s="122">
        <f>IF(Q25&gt;0, ('BPV Calcs'!$B$8/12)+(Q25/(PI()*(('BPV Calcs'!$B$8/12)^2))), "SEE EQN in Notes")</f>
        <v>0.40431506615027929</v>
      </c>
      <c r="S25" s="52"/>
    </row>
    <row r="26" spans="1:19" x14ac:dyDescent="0.25">
      <c r="A26" s="101">
        <v>51.8</v>
      </c>
      <c r="B26" s="105">
        <v>594.39038045999996</v>
      </c>
      <c r="C26" s="103">
        <v>1.6417804244800001</v>
      </c>
      <c r="D26" s="104">
        <v>0.22988470907359998</v>
      </c>
      <c r="E26" s="52"/>
      <c r="F26" s="94">
        <f t="shared" si="0"/>
        <v>0.12789925363670013</v>
      </c>
      <c r="G26" s="136">
        <f t="shared" si="1"/>
        <v>0.75122497093492413</v>
      </c>
      <c r="H26" s="83">
        <f t="shared" si="4"/>
        <v>9.6081113095828549E-2</v>
      </c>
      <c r="I26" s="84">
        <f t="shared" si="5"/>
        <v>5.4474251478732839E-2</v>
      </c>
      <c r="J26" s="83">
        <f>IF(I26&gt;0, ('BPV Calcs'!$B$8/12)+(I26/(PI()*(('BPV Calcs'!$B$8/12)^2))), "Need to Use Goal Seek tool")</f>
        <v>0.50722772495392887</v>
      </c>
      <c r="K26" s="95">
        <f t="shared" si="6"/>
        <v>6.0867326994471469</v>
      </c>
      <c r="L26" s="17"/>
      <c r="M26" s="17"/>
      <c r="N26" s="121">
        <f t="shared" si="7"/>
        <v>9.5813964526532028E-2</v>
      </c>
      <c r="O26" s="88">
        <f t="shared" si="2"/>
        <v>0.72863533976250439</v>
      </c>
      <c r="P26" s="89">
        <f t="shared" si="8"/>
        <v>6.9813440596782211E-2</v>
      </c>
      <c r="Q26" s="89">
        <f t="shared" si="3"/>
        <v>2.8206578979686502E-2</v>
      </c>
      <c r="R26" s="122">
        <f>IF(Q26&gt;0, ('BPV Calcs'!$B$8/12)+(Q26/(PI()*(('BPV Calcs'!$B$8/12)^2))), "SEE EQN in Notes")</f>
        <v>0.39323753158476704</v>
      </c>
      <c r="S26" s="52"/>
    </row>
    <row r="27" spans="1:19" x14ac:dyDescent="0.25">
      <c r="A27" s="101">
        <v>52.7</v>
      </c>
      <c r="B27" s="105">
        <v>601.51754778000009</v>
      </c>
      <c r="C27" s="103">
        <v>1.6358430452799999</v>
      </c>
      <c r="D27" s="104">
        <v>0.23344498283839998</v>
      </c>
      <c r="E27" s="52"/>
      <c r="F27" s="94">
        <f t="shared" si="0"/>
        <v>0.12453171014032675</v>
      </c>
      <c r="G27" s="136">
        <f t="shared" si="1"/>
        <v>0.75122497093492413</v>
      </c>
      <c r="H27" s="83">
        <f t="shared" si="4"/>
        <v>9.3551330330643362E-2</v>
      </c>
      <c r="I27" s="84">
        <f t="shared" si="5"/>
        <v>5.1944468713547652E-2</v>
      </c>
      <c r="J27" s="83">
        <f>IF(I27&gt;0, ('BPV Calcs'!$B$8/12)+(I27/(PI()*(('BPV Calcs'!$B$8/12)^2))), "Need to Use Goal Seek tool")</f>
        <v>0.49624957580135731</v>
      </c>
      <c r="K27" s="95">
        <f t="shared" si="6"/>
        <v>5.9549949096162873</v>
      </c>
      <c r="L27" s="17"/>
      <c r="M27" s="17"/>
      <c r="N27" s="121">
        <f t="shared" si="7"/>
        <v>9.2229125421012484E-2</v>
      </c>
      <c r="O27" s="88">
        <f t="shared" si="2"/>
        <v>0.72863533976250439</v>
      </c>
      <c r="P27" s="89">
        <f t="shared" si="8"/>
        <v>6.7201400137138059E-2</v>
      </c>
      <c r="Q27" s="89">
        <f t="shared" si="3"/>
        <v>2.5594538520042349E-2</v>
      </c>
      <c r="R27" s="122">
        <f>IF(Q27&gt;0, ('BPV Calcs'!$B$8/12)+(Q27/(PI()*(('BPV Calcs'!$B$8/12)^2))), "SEE EQN in Notes")</f>
        <v>0.38190242006722691</v>
      </c>
      <c r="S27" s="52"/>
    </row>
    <row r="28" spans="1:19" x14ac:dyDescent="0.25">
      <c r="A28" s="101">
        <v>53.6</v>
      </c>
      <c r="B28" s="105">
        <v>608.70708144000002</v>
      </c>
      <c r="C28" s="103">
        <v>1.6298455161600001</v>
      </c>
      <c r="D28" s="104">
        <v>0.23707262451360001</v>
      </c>
      <c r="E28" s="52"/>
      <c r="F28" s="94">
        <f t="shared" si="0"/>
        <v>0.12108614470086151</v>
      </c>
      <c r="G28" s="136">
        <f t="shared" si="1"/>
        <v>0.75122497093492424</v>
      </c>
      <c r="H28" s="83">
        <f t="shared" si="4"/>
        <v>9.0962935533526718E-2</v>
      </c>
      <c r="I28" s="84">
        <f t="shared" si="5"/>
        <v>4.9356073916431008E-2</v>
      </c>
      <c r="J28" s="83">
        <f>IF(I28&gt;0, ('BPV Calcs'!$B$8/12)+(I28/(PI()*(('BPV Calcs'!$B$8/12)^2))), "Need to Use Goal Seek tool")</f>
        <v>0.48501707610235389</v>
      </c>
      <c r="K28" s="95">
        <f t="shared" si="6"/>
        <v>5.8202049132282472</v>
      </c>
      <c r="L28" s="17"/>
      <c r="M28" s="17"/>
      <c r="N28" s="121">
        <f t="shared" si="7"/>
        <v>8.8560323374262145E-2</v>
      </c>
      <c r="O28" s="88">
        <f t="shared" si="2"/>
        <v>0.72863533976250439</v>
      </c>
      <c r="P28" s="89">
        <f t="shared" si="8"/>
        <v>6.4528181311282753E-2</v>
      </c>
      <c r="Q28" s="89">
        <f t="shared" si="3"/>
        <v>2.2921319694187044E-2</v>
      </c>
      <c r="R28" s="122">
        <f>IF(Q28&gt;0, ('BPV Calcs'!$B$8/12)+(Q28/(PI()*(('BPV Calcs'!$B$8/12)^2))), "SEE EQN in Notes")</f>
        <v>0.37030182123653899</v>
      </c>
      <c r="S28" s="52"/>
    </row>
    <row r="29" spans="1:19" x14ac:dyDescent="0.25">
      <c r="A29" s="101">
        <v>54.5</v>
      </c>
      <c r="B29" s="105">
        <v>615.96188219999999</v>
      </c>
      <c r="C29" s="103">
        <v>1.6237820161600001</v>
      </c>
      <c r="D29" s="104">
        <v>0.2407698072576</v>
      </c>
      <c r="E29" s="52"/>
      <c r="F29" s="94">
        <f t="shared" si="0"/>
        <v>0.11755644588442445</v>
      </c>
      <c r="G29" s="136">
        <f t="shared" si="1"/>
        <v>0.75122497093492424</v>
      </c>
      <c r="H29" s="83">
        <f t="shared" si="4"/>
        <v>8.8311337642739754E-2</v>
      </c>
      <c r="I29" s="84">
        <f t="shared" si="5"/>
        <v>4.6704476025644044E-2</v>
      </c>
      <c r="J29" s="83">
        <f>IF(I29&gt;0, ('BPV Calcs'!$B$8/12)+(I29/(PI()*(('BPV Calcs'!$B$8/12)^2))), "Need to Use Goal Seek tool")</f>
        <v>0.47351030265986327</v>
      </c>
      <c r="K29" s="95">
        <f t="shared" si="6"/>
        <v>5.6821236319183592</v>
      </c>
      <c r="L29" s="17"/>
      <c r="M29" s="17"/>
      <c r="N29" s="121">
        <f t="shared" si="7"/>
        <v>8.4801071831599392E-2</v>
      </c>
      <c r="O29" s="88">
        <f t="shared" si="2"/>
        <v>0.72863533976250439</v>
      </c>
      <c r="P29" s="89">
        <f t="shared" si="8"/>
        <v>6.1789057786241962E-2</v>
      </c>
      <c r="Q29" s="89">
        <f t="shared" si="3"/>
        <v>2.0182196169146252E-2</v>
      </c>
      <c r="R29" s="122">
        <f>IF(Q29&gt;0, ('BPV Calcs'!$B$8/12)+(Q29/(PI()*(('BPV Calcs'!$B$8/12)^2))), "SEE EQN in Notes")</f>
        <v>0.35841522487773503</v>
      </c>
      <c r="S29" s="52"/>
    </row>
    <row r="30" spans="1:19" x14ac:dyDescent="0.25">
      <c r="A30" s="101">
        <v>55.4</v>
      </c>
      <c r="B30" s="105">
        <v>623.28049967999993</v>
      </c>
      <c r="C30" s="103">
        <v>1.6176544856000001</v>
      </c>
      <c r="D30" s="104">
        <v>0.24453885945439999</v>
      </c>
      <c r="E30" s="52"/>
      <c r="F30" s="94">
        <f t="shared" si="0"/>
        <v>0.11394121977368245</v>
      </c>
      <c r="G30" s="136">
        <f t="shared" si="1"/>
        <v>0.75122497093492424</v>
      </c>
      <c r="H30" s="83">
        <f t="shared" si="4"/>
        <v>8.5595489512774417E-2</v>
      </c>
      <c r="I30" s="84">
        <f t="shared" si="5"/>
        <v>4.3988627895678707E-2</v>
      </c>
      <c r="J30" s="83">
        <f>IF(I30&gt;0, ('BPV Calcs'!$B$8/12)+(I30/(PI()*(('BPV Calcs'!$B$8/12)^2))), "Need to Use Goal Seek tool")</f>
        <v>0.46172471132103166</v>
      </c>
      <c r="K30" s="95">
        <f t="shared" si="6"/>
        <v>5.5406965358523799</v>
      </c>
      <c r="L30" s="17"/>
      <c r="M30" s="17"/>
      <c r="N30" s="121">
        <f t="shared" si="7"/>
        <v>8.0949764895709625E-2</v>
      </c>
      <c r="O30" s="88">
        <f t="shared" si="2"/>
        <v>0.72863533976250439</v>
      </c>
      <c r="P30" s="89">
        <f t="shared" si="8"/>
        <v>5.8982859448480231E-2</v>
      </c>
      <c r="Q30" s="89">
        <f t="shared" si="3"/>
        <v>1.7375997831384521E-2</v>
      </c>
      <c r="R30" s="122">
        <f>IF(Q30&gt;0, ('BPV Calcs'!$B$8/12)+(Q30/(PI()*(('BPV Calcs'!$B$8/12)^2))), "SEE EQN in Notes")</f>
        <v>0.34623755321058242</v>
      </c>
      <c r="S30" s="52"/>
    </row>
    <row r="31" spans="1:19" x14ac:dyDescent="0.25">
      <c r="A31" s="101">
        <v>56.3</v>
      </c>
      <c r="B31" s="105">
        <v>630.66438426000002</v>
      </c>
      <c r="C31" s="103">
        <v>1.6114590438399998</v>
      </c>
      <c r="D31" s="104">
        <v>0.24838222590720002</v>
      </c>
      <c r="E31" s="52"/>
      <c r="F31" s="94">
        <f t="shared" si="0"/>
        <v>0.11023518674553594</v>
      </c>
      <c r="G31" s="136">
        <f t="shared" si="1"/>
        <v>0.75122497093492413</v>
      </c>
      <c r="H31" s="83">
        <f t="shared" si="4"/>
        <v>8.2811424958921173E-2</v>
      </c>
      <c r="I31" s="84">
        <f t="shared" si="5"/>
        <v>4.1204563341825463E-2</v>
      </c>
      <c r="J31" s="83">
        <f>IF(I31&gt;0, ('BPV Calcs'!$B$8/12)+(I31/(PI()*(('BPV Calcs'!$B$8/12)^2))), "Need to Use Goal Seek tool")</f>
        <v>0.44964309058141411</v>
      </c>
      <c r="K31" s="95">
        <f t="shared" si="6"/>
        <v>5.3957170869769691</v>
      </c>
      <c r="L31" s="17"/>
      <c r="M31" s="17"/>
      <c r="N31" s="121">
        <f t="shared" si="7"/>
        <v>7.7000755915053343E-2</v>
      </c>
      <c r="O31" s="88">
        <f t="shared" si="2"/>
        <v>0.7286353397625045</v>
      </c>
      <c r="P31" s="89">
        <f t="shared" si="8"/>
        <v>5.6105471948134568E-2</v>
      </c>
      <c r="Q31" s="89">
        <f t="shared" si="3"/>
        <v>1.4498610331038858E-2</v>
      </c>
      <c r="R31" s="122">
        <f>IF(Q31&gt;0, ('BPV Calcs'!$B$8/12)+(Q31/(PI()*(('BPV Calcs'!$B$8/12)^2))), "SEE EQN in Notes")</f>
        <v>0.33375095175876668</v>
      </c>
      <c r="S31" s="52"/>
    </row>
    <row r="32" spans="1:19" x14ac:dyDescent="0.25">
      <c r="A32" s="101">
        <v>57.2</v>
      </c>
      <c r="B32" s="105">
        <v>638.11353594000002</v>
      </c>
      <c r="C32" s="103">
        <v>1.60519375056</v>
      </c>
      <c r="D32" s="104">
        <v>0.25230250664479997</v>
      </c>
      <c r="E32" s="52"/>
      <c r="F32" s="94">
        <f t="shared" si="0"/>
        <v>0.10643407956180023</v>
      </c>
      <c r="G32" s="136">
        <f t="shared" si="1"/>
        <v>0.75122497093492424</v>
      </c>
      <c r="H32" s="83">
        <f t="shared" si="4"/>
        <v>7.9955938325298792E-2</v>
      </c>
      <c r="I32" s="84">
        <f t="shared" si="5"/>
        <v>3.8349076708203082E-2</v>
      </c>
      <c r="J32" s="83">
        <f>IF(I32&gt;0, ('BPV Calcs'!$B$8/12)+(I32/(PI()*(('BPV Calcs'!$B$8/12)^2))), "Need to Use Goal Seek tool")</f>
        <v>0.4372515292985677</v>
      </c>
      <c r="K32" s="95">
        <f t="shared" si="6"/>
        <v>5.2470183515828124</v>
      </c>
      <c r="L32" s="17"/>
      <c r="M32" s="17"/>
      <c r="N32" s="121">
        <f t="shared" si="7"/>
        <v>7.2949435155999456E-2</v>
      </c>
      <c r="O32" s="88">
        <f t="shared" si="2"/>
        <v>0.72863533976250439</v>
      </c>
      <c r="P32" s="89">
        <f t="shared" si="8"/>
        <v>5.3153536470374449E-2</v>
      </c>
      <c r="Q32" s="89">
        <f t="shared" si="3"/>
        <v>1.1546674853278739E-2</v>
      </c>
      <c r="R32" s="122">
        <f>IF(Q32&gt;0, ('BPV Calcs'!$B$8/12)+(Q32/(PI()*(('BPV Calcs'!$B$8/12)^2))), "SEE EQN in Notes")</f>
        <v>0.32094084473708895</v>
      </c>
      <c r="S32" s="52"/>
    </row>
    <row r="33" spans="1:20" x14ac:dyDescent="0.25">
      <c r="A33" s="101">
        <v>58.1</v>
      </c>
      <c r="B33" s="105">
        <v>645.62795472000005</v>
      </c>
      <c r="C33" s="103">
        <v>1.5988547251199998</v>
      </c>
      <c r="D33" s="104">
        <v>0.25630243751839998</v>
      </c>
      <c r="E33" s="52"/>
      <c r="F33" s="94">
        <f t="shared" si="0"/>
        <v>0.10253210256655709</v>
      </c>
      <c r="G33" s="136">
        <f t="shared" si="1"/>
        <v>0.75122497093492424</v>
      </c>
      <c r="H33" s="83">
        <f t="shared" si="4"/>
        <v>7.7024675770458517E-2</v>
      </c>
      <c r="I33" s="84">
        <f t="shared" si="5"/>
        <v>3.5417814153362807E-2</v>
      </c>
      <c r="J33" s="83">
        <f>IF(I33&gt;0, ('BPV Calcs'!$B$8/12)+(I33/(PI()*(('BPV Calcs'!$B$8/12)^2))), "Need to Use Goal Seek tool")</f>
        <v>0.42453113370759338</v>
      </c>
      <c r="K33" s="95">
        <f t="shared" si="6"/>
        <v>5.0943736044911203</v>
      </c>
      <c r="L33" s="17"/>
      <c r="M33" s="17"/>
      <c r="N33" s="121">
        <f t="shared" si="7"/>
        <v>6.8789593883226779E-2</v>
      </c>
      <c r="O33" s="88">
        <f t="shared" si="2"/>
        <v>0.72863533976250439</v>
      </c>
      <c r="P33" s="89">
        <f t="shared" si="8"/>
        <v>5.0122529111229636E-2</v>
      </c>
      <c r="Q33" s="89">
        <f t="shared" si="3"/>
        <v>8.5156674941339258E-3</v>
      </c>
      <c r="R33" s="122">
        <f>IF(Q33&gt;0, ('BPV Calcs'!$B$8/12)+(Q33/(PI()*(('BPV Calcs'!$B$8/12)^2))), "SEE EQN in Notes")</f>
        <v>0.30778760038379444</v>
      </c>
      <c r="S33" s="52"/>
    </row>
    <row r="34" spans="1:20" x14ac:dyDescent="0.25">
      <c r="A34" s="101">
        <v>59</v>
      </c>
      <c r="B34" s="105">
        <v>653.21054135999998</v>
      </c>
      <c r="C34" s="103">
        <v>1.5924400272000001</v>
      </c>
      <c r="D34" s="104">
        <v>0.26038490960479999</v>
      </c>
      <c r="E34" s="52"/>
      <c r="F34" s="94">
        <f t="shared" si="0"/>
        <v>9.8524459836365458E-2</v>
      </c>
      <c r="G34" s="136">
        <f t="shared" si="1"/>
        <v>0.75122497093492435</v>
      </c>
      <c r="H34" s="83">
        <f t="shared" si="4"/>
        <v>7.4014034476952761E-2</v>
      </c>
      <c r="I34" s="84">
        <f t="shared" si="5"/>
        <v>3.2407172859857052E-2</v>
      </c>
      <c r="J34" s="83">
        <f>IF(I34&gt;0, ('BPV Calcs'!$B$8/12)+(I34/(PI()*(('BPV Calcs'!$B$8/12)^2))), "Need to Use Goal Seek tool")</f>
        <v>0.41146626915880763</v>
      </c>
      <c r="K34" s="95">
        <f t="shared" si="6"/>
        <v>4.9375952299056918</v>
      </c>
      <c r="L34" s="17"/>
      <c r="M34" s="17"/>
      <c r="N34" s="121">
        <f t="shared" si="7"/>
        <v>6.4516045601971481E-2</v>
      </c>
      <c r="O34" s="88">
        <f t="shared" si="2"/>
        <v>0.72863533976250439</v>
      </c>
      <c r="P34" s="89">
        <f t="shared" si="8"/>
        <v>4.7008670807325716E-2</v>
      </c>
      <c r="Q34" s="89">
        <f t="shared" si="3"/>
        <v>5.4018091902300058E-3</v>
      </c>
      <c r="R34" s="122">
        <f>IF(Q34&gt;0, ('BPV Calcs'!$B$8/12)+(Q34/(PI()*(('BPV Calcs'!$B$8/12)^2))), "SEE EQN in Notes")</f>
        <v>0.29427481921907328</v>
      </c>
      <c r="S34" s="52"/>
    </row>
    <row r="35" spans="1:20" x14ac:dyDescent="0.25">
      <c r="A35" s="101">
        <v>59.9</v>
      </c>
      <c r="B35" s="105">
        <v>660.85839510000005</v>
      </c>
      <c r="C35" s="103">
        <v>1.58594577616</v>
      </c>
      <c r="D35" s="104">
        <v>0.26455302741599995</v>
      </c>
      <c r="E35" s="52"/>
      <c r="F35" s="94">
        <f t="shared" si="0"/>
        <v>9.4404755900095283E-2</v>
      </c>
      <c r="G35" s="136">
        <f t="shared" si="1"/>
        <v>0.75122497093492435</v>
      </c>
      <c r="H35" s="83">
        <f t="shared" si="4"/>
        <v>7.0919210007167707E-2</v>
      </c>
      <c r="I35" s="84">
        <f t="shared" si="5"/>
        <v>2.9312348390071997E-2</v>
      </c>
      <c r="J35" s="83">
        <f>IF(I35&gt;0, ('BPV Calcs'!$B$8/12)+(I35/(PI()*(('BPV Calcs'!$B$8/12)^2))), "Need to Use Goal Seek tool")</f>
        <v>0.39803608649731681</v>
      </c>
      <c r="K35" s="95">
        <f t="shared" si="6"/>
        <v>4.7764330379678022</v>
      </c>
      <c r="L35" s="17"/>
      <c r="M35" s="17"/>
      <c r="N35" s="121">
        <f t="shared" si="7"/>
        <v>6.0121926464803473E-2</v>
      </c>
      <c r="O35" s="88">
        <f t="shared" si="2"/>
        <v>0.7286353397625045</v>
      </c>
      <c r="P35" s="89">
        <f t="shared" si="8"/>
        <v>4.3806960316858386E-2</v>
      </c>
      <c r="Q35" s="89">
        <f t="shared" si="3"/>
        <v>2.2000986997626759E-3</v>
      </c>
      <c r="R35" s="122">
        <f>IF(Q35&gt;0, ('BPV Calcs'!$B$8/12)+(Q35/(PI()*(('BPV Calcs'!$B$8/12)^2))), "SEE EQN in Notes")</f>
        <v>0.28038079804404548</v>
      </c>
      <c r="S35" s="52"/>
    </row>
    <row r="36" spans="1:20" x14ac:dyDescent="0.25">
      <c r="A36" s="101">
        <v>60.8</v>
      </c>
      <c r="B36" s="105">
        <v>668.57586708000008</v>
      </c>
      <c r="C36" s="103">
        <v>1.5793700316800001</v>
      </c>
      <c r="D36" s="104">
        <v>0.2688100700928</v>
      </c>
      <c r="E36" s="52"/>
      <c r="F36" s="94">
        <f t="shared" ref="F36:F53" si="9">($C$53-C36)/(D36-C36)</f>
        <v>9.0167576361954008E-2</v>
      </c>
      <c r="G36" s="136">
        <f t="shared" ref="G36:G53" si="10">$U$7/((C36*(1-F36))+(D36*F36))</f>
        <v>0.75122497093492424</v>
      </c>
      <c r="H36" s="83">
        <f t="shared" si="4"/>
        <v>6.7736134931781461E-2</v>
      </c>
      <c r="I36" s="84">
        <f t="shared" si="5"/>
        <v>2.6129273314685751E-2</v>
      </c>
      <c r="J36" s="83">
        <f>IF(I36&gt;0, ('BPV Calcs'!$B$8/12)+(I36/(PI()*(('BPV Calcs'!$B$8/12)^2))), "Need to Use Goal Seek tool")</f>
        <v>0.38422293486140346</v>
      </c>
      <c r="K36" s="95">
        <f t="shared" si="6"/>
        <v>4.6106752183368416</v>
      </c>
      <c r="L36" s="17"/>
      <c r="M36" s="17"/>
      <c r="N36" s="121">
        <f t="shared" si="7"/>
        <v>5.5601372945089003E-2</v>
      </c>
      <c r="O36" s="88">
        <f t="shared" si="2"/>
        <v>0.7286353397625045</v>
      </c>
      <c r="P36" s="89">
        <f t="shared" si="8"/>
        <v>4.0513125267106653E-2</v>
      </c>
      <c r="Q36" s="89">
        <f t="shared" si="3"/>
        <v>-1.0937363499890565E-3</v>
      </c>
      <c r="R36" s="122" t="str">
        <f>IF(Q36&gt;0, ('BPV Calcs'!$B$8/12)+(Q36/(PI()*(('BPV Calcs'!$B$8/12)^2))), "SEE EQN in Notes")</f>
        <v>SEE EQN in Notes</v>
      </c>
      <c r="S36" s="52"/>
    </row>
    <row r="37" spans="1:20" x14ac:dyDescent="0.25">
      <c r="A37" s="101">
        <v>61.7</v>
      </c>
      <c r="B37" s="105">
        <v>676.36005653999996</v>
      </c>
      <c r="C37" s="103">
        <v>1.5727089131200001</v>
      </c>
      <c r="D37" s="104">
        <v>0.27315953021120004</v>
      </c>
      <c r="E37" s="52"/>
      <c r="F37" s="94">
        <f t="shared" si="9"/>
        <v>8.5805817247007074E-2</v>
      </c>
      <c r="G37" s="136">
        <f t="shared" si="10"/>
        <v>0.75122497093492424</v>
      </c>
      <c r="H37" s="83">
        <f t="shared" si="4"/>
        <v>6.4459472567430315E-2</v>
      </c>
      <c r="I37" s="84">
        <f t="shared" si="5"/>
        <v>2.2852610950334605E-2</v>
      </c>
      <c r="J37" s="83">
        <f>IF(I37&gt;0, ('BPV Calcs'!$B$8/12)+(I37/(PI()*(('BPV Calcs'!$B$8/12)^2))), "Need to Use Goal Seek tool")</f>
        <v>0.37000365538274377</v>
      </c>
      <c r="K37" s="95">
        <f t="shared" si="6"/>
        <v>4.4400438645929254</v>
      </c>
      <c r="L37" s="17"/>
      <c r="M37" s="17"/>
      <c r="N37" s="121">
        <f t="shared" si="7"/>
        <v>5.0946747774153422E-2</v>
      </c>
      <c r="O37" s="88">
        <f t="shared" si="2"/>
        <v>0.72863533976250439</v>
      </c>
      <c r="P37" s="89">
        <f t="shared" si="8"/>
        <v>3.7121600874214893E-2</v>
      </c>
      <c r="Q37" s="89">
        <f t="shared" si="3"/>
        <v>-4.4852607428808172E-3</v>
      </c>
      <c r="R37" s="122" t="str">
        <f>IF(Q37&gt;0, ('BPV Calcs'!$B$8/12)+(Q37/(PI()*(('BPV Calcs'!$B$8/12)^2))), "SEE EQN in Notes")</f>
        <v>SEE EQN in Notes</v>
      </c>
      <c r="S37" s="52" t="s">
        <v>54</v>
      </c>
    </row>
    <row r="38" spans="1:20" x14ac:dyDescent="0.25">
      <c r="A38" s="101">
        <v>62.6</v>
      </c>
      <c r="B38" s="105">
        <v>684.21241385999997</v>
      </c>
      <c r="C38" s="103">
        <v>1.56595853984</v>
      </c>
      <c r="D38" s="104">
        <v>0.27760515258880003</v>
      </c>
      <c r="E38" s="52"/>
      <c r="F38" s="94">
        <f t="shared" si="9"/>
        <v>8.1311947956176495E-2</v>
      </c>
      <c r="G38" s="136">
        <f t="shared" si="10"/>
        <v>0.75122497093492424</v>
      </c>
      <c r="H38" s="83">
        <f t="shared" si="4"/>
        <v>6.1083565740040757E-2</v>
      </c>
      <c r="I38" s="84">
        <f t="shared" si="5"/>
        <v>1.9476704122945047E-2</v>
      </c>
      <c r="J38" s="83">
        <f>IF(I38&gt;0, ('BPV Calcs'!$B$8/12)+(I38/(PI()*(('BPV Calcs'!$B$8/12)^2))), "Need to Use Goal Seek tool")</f>
        <v>0.35535369840370878</v>
      </c>
      <c r="K38" s="95">
        <f t="shared" si="6"/>
        <v>4.2642443808445059</v>
      </c>
      <c r="L38" s="52"/>
      <c r="M38" s="52"/>
      <c r="N38" s="121">
        <f t="shared" si="7"/>
        <v>4.6149947630415508E-2</v>
      </c>
      <c r="O38" s="88">
        <f t="shared" si="2"/>
        <v>0.72863533976250427</v>
      </c>
      <c r="P38" s="89">
        <f t="shared" si="8"/>
        <v>3.3626482771709584E-2</v>
      </c>
      <c r="Q38" s="89">
        <f t="shared" si="3"/>
        <v>-7.9803788453861255E-3</v>
      </c>
      <c r="R38" s="122">
        <v>0.24521116920246497</v>
      </c>
      <c r="S38" s="52">
        <f>((1/3)*PI()*(R38^2)*((3*('BPV Calcs'!$B$8/12))-R38))-P38</f>
        <v>2.0936732477815634E-3</v>
      </c>
    </row>
    <row r="39" spans="1:20" x14ac:dyDescent="0.25">
      <c r="A39" s="101">
        <v>63.5</v>
      </c>
      <c r="B39" s="105">
        <v>692.13438942000005</v>
      </c>
      <c r="C39" s="103">
        <v>1.5591150311999999</v>
      </c>
      <c r="D39" s="104">
        <v>0.28215091488159999</v>
      </c>
      <c r="E39" s="52"/>
      <c r="F39" s="94">
        <f t="shared" si="9"/>
        <v>7.6677969006389013E-2</v>
      </c>
      <c r="G39" s="136">
        <f t="shared" si="10"/>
        <v>0.75122497093492424</v>
      </c>
      <c r="H39" s="83">
        <f t="shared" si="4"/>
        <v>5.7602405038173606E-2</v>
      </c>
      <c r="I39" s="84">
        <f t="shared" si="5"/>
        <v>1.5995543421077896E-2</v>
      </c>
      <c r="J39" s="83">
        <f>IF(I39&gt;0, ('BPV Calcs'!$B$8/12)+(I39/(PI()*(('BPV Calcs'!$B$8/12)^2))), "Need to Use Goal Seek tool")</f>
        <v>0.34024698571078288</v>
      </c>
      <c r="K39" s="95">
        <f t="shared" si="6"/>
        <v>4.0829638285293948</v>
      </c>
      <c r="L39" s="52"/>
      <c r="M39" s="52"/>
      <c r="N39" s="121">
        <f t="shared" si="7"/>
        <v>4.1202358029293618E-2</v>
      </c>
      <c r="O39" s="88">
        <f t="shared" si="2"/>
        <v>0.72863533976250439</v>
      </c>
      <c r="P39" s="89">
        <f t="shared" si="8"/>
        <v>3.0021494141690707E-2</v>
      </c>
      <c r="Q39" s="89">
        <f t="shared" si="3"/>
        <v>-1.1585367475405003E-2</v>
      </c>
      <c r="R39" s="122">
        <v>0.22780916988569017</v>
      </c>
      <c r="S39" s="52">
        <f>((1/3)*PI()*(R39^2)*((3*('BPV Calcs'!$B$8/12))-R39))-P39</f>
        <v>1.7543651536303488E-3</v>
      </c>
    </row>
    <row r="40" spans="1:20" x14ac:dyDescent="0.25">
      <c r="A40" s="101">
        <v>64.400000000000006</v>
      </c>
      <c r="B40" s="105">
        <v>700.12743360000002</v>
      </c>
      <c r="C40" s="103">
        <v>1.5521764468799999</v>
      </c>
      <c r="D40" s="104">
        <v>0.28680106639039998</v>
      </c>
      <c r="E40" s="52"/>
      <c r="F40" s="94">
        <f t="shared" si="9"/>
        <v>7.1896792063500151E-2</v>
      </c>
      <c r="G40" s="136">
        <f t="shared" si="10"/>
        <v>0.75122497093492424</v>
      </c>
      <c r="H40" s="83">
        <f t="shared" si="4"/>
        <v>5.4010665528217192E-2</v>
      </c>
      <c r="I40" s="84">
        <f t="shared" si="5"/>
        <v>1.2403803911121482E-2</v>
      </c>
      <c r="J40" s="83">
        <f>IF(I40&gt;0, ('BPV Calcs'!$B$8/12)+(I40/(PI()*(('BPV Calcs'!$B$8/12)^2))), "Need to Use Goal Seek tool")</f>
        <v>0.3246604094244197</v>
      </c>
      <c r="K40" s="95">
        <f t="shared" si="6"/>
        <v>3.8959249130930367</v>
      </c>
      <c r="L40" s="52"/>
      <c r="M40" s="52"/>
      <c r="N40" s="121">
        <f t="shared" si="7"/>
        <v>3.6096283439178707E-2</v>
      </c>
      <c r="O40" s="88">
        <f t="shared" si="2"/>
        <v>0.72863533976250439</v>
      </c>
      <c r="P40" s="89">
        <f t="shared" si="8"/>
        <v>2.6301027747869639E-2</v>
      </c>
      <c r="Q40" s="89">
        <f t="shared" si="3"/>
        <v>-1.5305833869226071E-2</v>
      </c>
      <c r="R40" s="122">
        <v>0.21248930599027482</v>
      </c>
      <c r="S40" s="52">
        <f>((1/3)*PI()*(R40^2)*((3*('BPV Calcs'!$B$8/12))-R40))-P40</f>
        <v>2.0691309400583079E-3</v>
      </c>
    </row>
    <row r="41" spans="1:20" x14ac:dyDescent="0.25">
      <c r="A41" s="101">
        <v>65.3</v>
      </c>
      <c r="B41" s="105">
        <v>708.18864564</v>
      </c>
      <c r="C41" s="103">
        <v>1.5451350256</v>
      </c>
      <c r="D41" s="104">
        <v>0.29156020567359997</v>
      </c>
      <c r="E41" s="52"/>
      <c r="F41" s="94">
        <f t="shared" si="9"/>
        <v>6.6956521460969767E-2</v>
      </c>
      <c r="G41" s="136">
        <f t="shared" si="10"/>
        <v>0.75122497093492424</v>
      </c>
      <c r="H41" s="83">
        <f t="shared" si="4"/>
        <v>5.0299410888420645E-2</v>
      </c>
      <c r="I41" s="84">
        <f t="shared" si="5"/>
        <v>8.6925492713249355E-3</v>
      </c>
      <c r="J41" s="83">
        <f>IF(I41&gt;0, ('BPV Calcs'!$B$8/12)+(I41/(PI()*(('BPV Calcs'!$B$8/12)^2))), "Need to Use Goal Seek tool")</f>
        <v>0.30855518982234165</v>
      </c>
      <c r="K41" s="95">
        <f t="shared" si="6"/>
        <v>3.7026622778680998</v>
      </c>
      <c r="L41" s="52"/>
      <c r="M41" s="52"/>
      <c r="N41" s="121">
        <f t="shared" si="7"/>
        <v>3.0819003777835637E-2</v>
      </c>
      <c r="O41" s="88">
        <f t="shared" si="2"/>
        <v>0.72863533976250439</v>
      </c>
      <c r="P41" s="89">
        <f t="shared" si="8"/>
        <v>2.2455815288805175E-2</v>
      </c>
      <c r="Q41" s="89">
        <f t="shared" si="3"/>
        <v>-1.9151046328290535E-2</v>
      </c>
      <c r="R41" s="122">
        <v>0.1907150772829011</v>
      </c>
      <c r="S41" s="52">
        <f>((1/3)*PI()*(R41^2)*((3*('BPV Calcs'!$B$8/12))-R41))-P41</f>
        <v>1.2273017576219479E-3</v>
      </c>
    </row>
    <row r="42" spans="1:20" x14ac:dyDescent="0.25">
      <c r="A42" s="101">
        <v>66.2</v>
      </c>
      <c r="B42" s="105">
        <v>716.32237667999993</v>
      </c>
      <c r="C42" s="103">
        <v>1.5379868867199999</v>
      </c>
      <c r="D42" s="104">
        <v>0.29643326114399998</v>
      </c>
      <c r="E42" s="52"/>
      <c r="F42" s="94">
        <f t="shared" si="9"/>
        <v>6.1847405437448669E-2</v>
      </c>
      <c r="G42" s="136">
        <f t="shared" si="10"/>
        <v>0.75122497093492424</v>
      </c>
      <c r="H42" s="83">
        <f t="shared" si="4"/>
        <v>4.6461315352147849E-2</v>
      </c>
      <c r="I42" s="84">
        <f t="shared" si="5"/>
        <v>4.8544537350521388E-3</v>
      </c>
      <c r="J42" s="83">
        <f>IF(I42&gt;0, ('BPV Calcs'!$B$8/12)+(I42/(PI()*(('BPV Calcs'!$B$8/12)^2))), "Need to Use Goal Seek tool")</f>
        <v>0.29189953628604387</v>
      </c>
      <c r="K42" s="95">
        <f t="shared" si="6"/>
        <v>3.5027944354325262</v>
      </c>
      <c r="L42" s="166" t="s">
        <v>57</v>
      </c>
      <c r="M42" s="52"/>
      <c r="N42" s="121">
        <f t="shared" si="7"/>
        <v>2.5359990565452944E-2</v>
      </c>
      <c r="O42" s="88">
        <f t="shared" si="2"/>
        <v>0.72863533976250427</v>
      </c>
      <c r="P42" s="89">
        <f t="shared" si="8"/>
        <v>1.8478185342032709E-2</v>
      </c>
      <c r="Q42" s="89">
        <f t="shared" si="3"/>
        <v>-2.3128676275063001E-2</v>
      </c>
      <c r="R42" s="122">
        <v>0.17168996493983751</v>
      </c>
      <c r="S42" s="52">
        <f>((1/3)*PI()*(R42^2)*((3*('BPV Calcs'!$B$8/12))-R42))-P42</f>
        <v>1.3027920242960137E-3</v>
      </c>
    </row>
    <row r="43" spans="1:20" x14ac:dyDescent="0.25">
      <c r="A43" s="101">
        <v>67.099999999999994</v>
      </c>
      <c r="B43" s="105">
        <v>724.52862672000003</v>
      </c>
      <c r="C43" s="103">
        <v>1.5307281495999998</v>
      </c>
      <c r="D43" s="104">
        <v>0.301425510472</v>
      </c>
      <c r="E43" s="52"/>
      <c r="F43" s="94">
        <f t="shared" si="9"/>
        <v>5.6559004365802502E-2</v>
      </c>
      <c r="G43" s="136">
        <f t="shared" si="10"/>
        <v>0.75122497093492424</v>
      </c>
      <c r="H43" s="83">
        <f t="shared" si="4"/>
        <v>4.2488536410808235E-2</v>
      </c>
      <c r="I43" s="84">
        <f t="shared" si="5"/>
        <v>8.8167479371252522E-4</v>
      </c>
      <c r="J43" s="83">
        <f>IF(I43&gt;0, ('BPV Calcs'!$B$8/12)+(I43/(PI()*(('BPV Calcs'!$B$8/12)^2))), "Need to Use Goal Seek tool")</f>
        <v>0.27465941576327285</v>
      </c>
      <c r="K43" s="95">
        <f t="shared" si="6"/>
        <v>3.295912989159274</v>
      </c>
      <c r="L43" s="166"/>
      <c r="M43" s="52"/>
      <c r="N43" s="121">
        <f t="shared" si="7"/>
        <v>1.9707963149169245E-2</v>
      </c>
      <c r="O43" s="88">
        <f t="shared" si="2"/>
        <v>0.72863533976250439</v>
      </c>
      <c r="P43" s="89">
        <f t="shared" si="8"/>
        <v>1.4359918425221848E-2</v>
      </c>
      <c r="Q43" s="89">
        <f t="shared" si="3"/>
        <v>-2.724694319187386E-2</v>
      </c>
      <c r="R43" s="122">
        <v>0.14850498963246994</v>
      </c>
      <c r="S43" s="52">
        <f>((1/3)*PI()*(R43^2)*((3*('BPV Calcs'!$B$8/12))-R43))-P43</f>
        <v>9.7479009578968663E-4</v>
      </c>
    </row>
    <row r="44" spans="1:20" x14ac:dyDescent="0.25">
      <c r="A44" s="101">
        <v>68</v>
      </c>
      <c r="B44" s="105">
        <v>732.80594538000003</v>
      </c>
      <c r="C44" s="103">
        <v>1.5233529932800001</v>
      </c>
      <c r="D44" s="104">
        <v>0.30654265819839999</v>
      </c>
      <c r="E44" s="52"/>
      <c r="F44" s="94">
        <f t="shared" si="9"/>
        <v>5.1078607093820678E-2</v>
      </c>
      <c r="G44" s="136">
        <f t="shared" si="10"/>
        <v>0.75122497093492424</v>
      </c>
      <c r="H44" s="83">
        <f t="shared" si="4"/>
        <v>3.8371525129451856E-2</v>
      </c>
      <c r="I44" s="84">
        <f t="shared" si="5"/>
        <v>-3.2353364876438542E-3</v>
      </c>
      <c r="J44" s="83" t="str">
        <f>IF(I44&gt;0, ('BPV Calcs'!$B$8/12)+(I44/(PI()*(('BPV Calcs'!$B$8/12)^2))), "Need to Use Goal Seek tool")</f>
        <v>Need to Use Goal Seek tool</v>
      </c>
      <c r="K44" s="95" t="e">
        <f t="shared" si="6"/>
        <v>#VALUE!</v>
      </c>
      <c r="L44" s="52" t="s">
        <v>54</v>
      </c>
      <c r="M44" s="52"/>
      <c r="N44" s="121">
        <f t="shared" si="7"/>
        <v>1.3849237062883164E-2</v>
      </c>
      <c r="O44" s="88">
        <f t="shared" si="2"/>
        <v>0.7286353397625045</v>
      </c>
      <c r="P44" s="89">
        <f t="shared" si="8"/>
        <v>1.0091043552765345E-2</v>
      </c>
      <c r="Q44" s="89">
        <f t="shared" si="3"/>
        <v>-3.1515818064330361E-2</v>
      </c>
      <c r="R44" s="122">
        <v>0.12149580367635861</v>
      </c>
      <c r="S44" s="52">
        <f>((1/3)*PI()*(R44^2)*((3*('BPV Calcs'!$B$8/12))-R44))-P44</f>
        <v>5.9044695958249474E-4</v>
      </c>
    </row>
    <row r="45" spans="1:20" x14ac:dyDescent="0.25">
      <c r="A45" s="101">
        <v>68.900000000000006</v>
      </c>
      <c r="B45" s="105">
        <v>741.15723342000001</v>
      </c>
      <c r="C45" s="103">
        <v>1.51585365648</v>
      </c>
      <c r="D45" s="104">
        <v>0.31179093275039999</v>
      </c>
      <c r="E45" s="52"/>
      <c r="F45" s="94">
        <f t="shared" si="9"/>
        <v>4.5391024185220959E-2</v>
      </c>
      <c r="G45" s="136">
        <f t="shared" si="10"/>
        <v>0.75122497093492435</v>
      </c>
      <c r="H45" s="83">
        <f t="shared" si="4"/>
        <v>3.4098870824249061E-2</v>
      </c>
      <c r="I45" s="84">
        <f t="shared" si="5"/>
        <v>-7.5079907928466486E-3</v>
      </c>
      <c r="J45" s="131">
        <v>0.24687064833561331</v>
      </c>
      <c r="K45" s="96">
        <f t="shared" si="6"/>
        <v>2.9624477800273596</v>
      </c>
      <c r="L45" s="52">
        <f>((1/3)*PI()*(J45^2)*((3*('BPV Calcs'!$B$8/12))-J45))-H45</f>
        <v>2.0004865604307878E-3</v>
      </c>
      <c r="M45" s="52"/>
      <c r="N45" s="121">
        <f t="shared" si="7"/>
        <v>7.7675006515787424E-3</v>
      </c>
      <c r="O45" s="88">
        <f t="shared" si="2"/>
        <v>0.72863533976250439</v>
      </c>
      <c r="P45" s="89">
        <f t="shared" si="8"/>
        <v>5.6596754763685508E-3</v>
      </c>
      <c r="Q45" s="89">
        <f t="shared" si="3"/>
        <v>-3.5947186140727158E-2</v>
      </c>
      <c r="R45" s="122">
        <v>9.2278680376457742E-2</v>
      </c>
      <c r="S45" s="52">
        <f>((1/3)*PI()*(R45^2)*((3*('BPV Calcs'!$B$8/12))-R45))-P45</f>
        <v>7.6272438697695157E-4</v>
      </c>
    </row>
    <row r="46" spans="1:20" x14ac:dyDescent="0.25">
      <c r="A46" s="101">
        <v>69.8</v>
      </c>
      <c r="B46" s="105">
        <v>749.58104045999994</v>
      </c>
      <c r="C46" s="103">
        <v>1.5082262585599999</v>
      </c>
      <c r="D46" s="104">
        <v>0.31717698942559996</v>
      </c>
      <c r="E46" s="52"/>
      <c r="F46" s="94">
        <f t="shared" si="9"/>
        <v>3.9483036942300216E-2</v>
      </c>
      <c r="G46" s="136">
        <f t="shared" si="10"/>
        <v>0.75122497093492435</v>
      </c>
      <c r="H46" s="83">
        <f t="shared" si="4"/>
        <v>2.9660643279402023E-2</v>
      </c>
      <c r="I46" s="84">
        <f t="shared" si="5"/>
        <v>-1.1946218337693687E-2</v>
      </c>
      <c r="J46" s="131">
        <v>0.22573990311305595</v>
      </c>
      <c r="K46" s="96">
        <f t="shared" si="6"/>
        <v>2.7088788373566715</v>
      </c>
      <c r="L46" s="52">
        <f>((1/3)*PI()*(J46^2)*((3*('BPV Calcs'!$B$8/12))-J46))-H46</f>
        <v>1.6509998273735796E-3</v>
      </c>
      <c r="M46" s="52"/>
      <c r="N46" s="121">
        <f t="shared" si="7"/>
        <v>1.4484372022368131E-3</v>
      </c>
      <c r="O46" s="88">
        <f t="shared" si="2"/>
        <v>0.72863533976250439</v>
      </c>
      <c r="P46" s="89">
        <f>O46*N46</f>
        <v>1.0553825329764717E-3</v>
      </c>
      <c r="Q46" s="89">
        <f t="shared" si="3"/>
        <v>-4.0551479084119241E-2</v>
      </c>
      <c r="R46" s="122">
        <v>4.3206062949403698E-2</v>
      </c>
      <c r="S46" s="52">
        <f>((1/3)*PI()*(R46^2)*((3*('BPV Calcs'!$B$8/12))-R46))-P46</f>
        <v>4.4848753591775789E-4</v>
      </c>
    </row>
    <row r="47" spans="1:20" ht="15.75" thickBot="1" x14ac:dyDescent="0.3">
      <c r="A47" s="106">
        <v>70</v>
      </c>
      <c r="B47" s="107">
        <f>B46+(((B48-B46)/($A$48-$A$46))*($A$47-$A$46))</f>
        <v>751.46975752666663</v>
      </c>
      <c r="C47" s="108">
        <f>C46+(((C48-C46)/($A$48-$A$46))*($A$47-$A$46))</f>
        <v>1.5065010984888887</v>
      </c>
      <c r="D47" s="109">
        <f>D46+(((D48-D46)/($A$48-$A$46))*($A$47-$A$46))</f>
        <v>0.31840613902737774</v>
      </c>
      <c r="E47" s="49"/>
      <c r="F47" s="97">
        <f t="shared" si="9"/>
        <v>3.8129176343576189E-2</v>
      </c>
      <c r="G47" s="137">
        <f t="shared" si="10"/>
        <v>0.75122497093492424</v>
      </c>
      <c r="H47" s="85">
        <f t="shared" si="4"/>
        <v>2.8643589390475625E-2</v>
      </c>
      <c r="I47" s="86">
        <f t="shared" si="5"/>
        <v>-1.2963272226620085E-2</v>
      </c>
      <c r="J47" s="132">
        <v>0.22082528187997902</v>
      </c>
      <c r="K47" s="96">
        <f t="shared" si="6"/>
        <v>2.6499033825597484</v>
      </c>
      <c r="L47" s="52">
        <f>((1/3)*PI()*(J47^2)*((3*('BPV Calcs'!$B$8/12))-J47))-H47</f>
        <v>1.5704796657203812E-3</v>
      </c>
      <c r="M47" s="52"/>
      <c r="N47" s="123">
        <f t="shared" si="7"/>
        <v>0</v>
      </c>
      <c r="O47" s="124">
        <f t="shared" si="2"/>
        <v>0.72863533976250439</v>
      </c>
      <c r="P47" s="125">
        <f>O47*N47</f>
        <v>0</v>
      </c>
      <c r="Q47" s="125">
        <f t="shared" si="3"/>
        <v>-4.160686161709571E-2</v>
      </c>
      <c r="R47" s="126">
        <v>2.9265192002976545E-2</v>
      </c>
      <c r="S47" s="52">
        <f>((1/3)*PI()*(R47^2)*((3*('BPV Calcs'!$B$8/12))-R47))-P47</f>
        <v>7.0246283708114458E-4</v>
      </c>
      <c r="T47" s="51"/>
    </row>
    <row r="48" spans="1:20" x14ac:dyDescent="0.25">
      <c r="A48" s="101">
        <v>70.7</v>
      </c>
      <c r="B48" s="105">
        <v>758.08026725999991</v>
      </c>
      <c r="C48" s="103">
        <v>1.5004630382399999</v>
      </c>
      <c r="D48" s="104">
        <v>0.32270816263359997</v>
      </c>
      <c r="E48" s="52"/>
      <c r="F48" s="94">
        <f t="shared" si="9"/>
        <v>3.3337176339955747E-2</v>
      </c>
      <c r="G48" s="136">
        <f t="shared" si="10"/>
        <v>0.75122497093492424</v>
      </c>
      <c r="H48" s="83">
        <f t="shared" si="4"/>
        <v>2.50437193270357E-2</v>
      </c>
      <c r="I48" s="84">
        <f t="shared" si="5"/>
        <v>-1.656314229006001E-2</v>
      </c>
      <c r="J48" s="131">
        <v>0.20311497711219526</v>
      </c>
      <c r="K48" s="96">
        <f t="shared" si="6"/>
        <v>2.437379725346343</v>
      </c>
      <c r="L48" s="52">
        <f>((1/3)*PI()*(J48^2)*((3*('BPV Calcs'!$B$8/12))-J48))-H48</f>
        <v>1.2834575105448859E-3</v>
      </c>
      <c r="M48" s="52"/>
      <c r="N48" s="52"/>
      <c r="O48" s="64"/>
      <c r="P48" s="52"/>
      <c r="Q48" s="52"/>
      <c r="R48" s="71"/>
      <c r="S48" s="52"/>
    </row>
    <row r="49" spans="1:20" x14ac:dyDescent="0.25">
      <c r="A49" s="101">
        <v>71.599999999999994</v>
      </c>
      <c r="B49" s="105">
        <v>766.65491381999993</v>
      </c>
      <c r="C49" s="103">
        <v>1.4925542939199998</v>
      </c>
      <c r="D49" s="104">
        <v>0.32839236888000001</v>
      </c>
      <c r="E49" s="52"/>
      <c r="F49" s="94">
        <f t="shared" si="9"/>
        <v>2.693291798927008E-2</v>
      </c>
      <c r="G49" s="136">
        <f t="shared" si="10"/>
        <v>0.75122497093492424</v>
      </c>
      <c r="H49" s="83">
        <f t="shared" si="4"/>
        <v>2.0232680533682115E-2</v>
      </c>
      <c r="I49" s="84">
        <f t="shared" si="5"/>
        <v>-2.1374181083413595E-2</v>
      </c>
      <c r="J49" s="131">
        <v>0.17870440324472858</v>
      </c>
      <c r="K49" s="96">
        <f t="shared" si="6"/>
        <v>2.144452838936743</v>
      </c>
      <c r="L49" s="52">
        <f>((1/3)*PI()*(J49^2)*((3*('BPV Calcs'!$B$8/12))-J49))-H49</f>
        <v>9.6304771475849704E-4</v>
      </c>
      <c r="M49" s="52"/>
      <c r="N49" s="52"/>
      <c r="O49" s="64"/>
      <c r="P49" s="52"/>
      <c r="Q49" s="52"/>
      <c r="R49" s="71"/>
      <c r="S49" s="52"/>
    </row>
    <row r="50" spans="1:20" x14ac:dyDescent="0.25">
      <c r="A50" s="101">
        <v>72.5</v>
      </c>
      <c r="B50" s="105">
        <v>775.30498014</v>
      </c>
      <c r="C50" s="103">
        <v>1.48449226432</v>
      </c>
      <c r="D50" s="104">
        <v>0.33423830079839995</v>
      </c>
      <c r="E50" s="52"/>
      <c r="F50" s="94">
        <f t="shared" si="9"/>
        <v>2.0249656851450533E-2</v>
      </c>
      <c r="G50" s="136">
        <f t="shared" si="10"/>
        <v>0.75122497093492424</v>
      </c>
      <c r="H50" s="83">
        <f t="shared" si="4"/>
        <v>1.5212047879673117E-2</v>
      </c>
      <c r="I50" s="84">
        <f t="shared" si="5"/>
        <v>-2.6394813737422591E-2</v>
      </c>
      <c r="J50" s="131">
        <v>0.14877637433762442</v>
      </c>
      <c r="K50" s="96">
        <f t="shared" si="6"/>
        <v>1.785316492051493</v>
      </c>
      <c r="L50" s="52">
        <f>((1/3)*PI()*(J50^2)*((3*('BPV Calcs'!$B$8/12))-J50))-H50</f>
        <v>1.7246807309537898E-4</v>
      </c>
      <c r="M50" s="52"/>
      <c r="N50" s="52"/>
      <c r="O50" s="64"/>
      <c r="P50" s="52"/>
      <c r="Q50" s="52"/>
      <c r="R50" s="71"/>
      <c r="S50" s="52"/>
    </row>
    <row r="51" spans="1:20" x14ac:dyDescent="0.25">
      <c r="A51" s="101">
        <v>73.400000000000006</v>
      </c>
      <c r="B51" s="105">
        <v>784.03191660000005</v>
      </c>
      <c r="C51" s="103">
        <v>1.4762691881599999</v>
      </c>
      <c r="D51" s="104">
        <v>0.34025552416639998</v>
      </c>
      <c r="E51" s="52"/>
      <c r="F51" s="94">
        <f t="shared" si="9"/>
        <v>1.3264956550221583E-2</v>
      </c>
      <c r="G51" s="136">
        <f t="shared" si="10"/>
        <v>0.75122497093492424</v>
      </c>
      <c r="H51" s="83">
        <f t="shared" si="4"/>
        <v>9.964966598893241E-3</v>
      </c>
      <c r="I51" s="84">
        <f t="shared" si="5"/>
        <v>-3.1641895018202471E-2</v>
      </c>
      <c r="J51" s="131">
        <v>0.11973998427717275</v>
      </c>
      <c r="K51" s="96">
        <f t="shared" si="6"/>
        <v>1.436879811326073</v>
      </c>
      <c r="L51" s="52">
        <f>((1/3)*PI()*(J51^2)*((3*('BPV Calcs'!$B$8/12))-J51))-H51</f>
        <v>4.3638614432493089E-4</v>
      </c>
      <c r="M51" s="52"/>
      <c r="N51" s="52"/>
      <c r="O51" s="146" t="s">
        <v>60</v>
      </c>
      <c r="P51" s="64"/>
      <c r="Q51" s="52"/>
      <c r="R51" s="71"/>
      <c r="S51" s="52"/>
    </row>
    <row r="52" spans="1:20" x14ac:dyDescent="0.25">
      <c r="A52" s="101">
        <v>74.3</v>
      </c>
      <c r="B52" s="105">
        <v>792.83572320000007</v>
      </c>
      <c r="C52" s="103">
        <v>1.4678734235199999</v>
      </c>
      <c r="D52" s="104">
        <v>0.34645449730880001</v>
      </c>
      <c r="E52" s="52"/>
      <c r="F52" s="94">
        <f t="shared" si="9"/>
        <v>5.9508601980526824E-3</v>
      </c>
      <c r="G52" s="136">
        <f t="shared" si="10"/>
        <v>0.75122497093492424</v>
      </c>
      <c r="H52" s="83">
        <f t="shared" si="4"/>
        <v>4.4704347793199243E-3</v>
      </c>
      <c r="I52" s="84">
        <f t="shared" si="5"/>
        <v>-3.7136426837775786E-2</v>
      </c>
      <c r="J52" s="131">
        <v>7.5494467975184554E-2</v>
      </c>
      <c r="K52" s="96">
        <f t="shared" si="6"/>
        <v>0.90593361570221465</v>
      </c>
      <c r="L52" s="52">
        <f>((1/3)*PI()*(J52^2)*((3*('BPV Calcs'!$B$8/12))-J52))-H52</f>
        <v>-7.1681298582215031E-5</v>
      </c>
      <c r="M52" s="52"/>
      <c r="N52" s="52"/>
      <c r="O52" s="64"/>
      <c r="P52" s="52"/>
      <c r="Q52" s="52"/>
      <c r="R52" s="71"/>
      <c r="S52" s="52"/>
    </row>
    <row r="53" spans="1:20" ht="15.75" thickBot="1" x14ac:dyDescent="0.3">
      <c r="A53" s="106">
        <v>75</v>
      </c>
      <c r="B53" s="107">
        <f>B52+(((B54-B52)/($A$54-$A$52))*($A$53-$A$52))</f>
        <v>799.74517236666668</v>
      </c>
      <c r="C53" s="108">
        <f t="shared" ref="C53:D53" si="11">C52+(((C54-C52)/($A$54-$A$52))*($A$53-$A$52))</f>
        <v>1.4612000162666667</v>
      </c>
      <c r="D53" s="109">
        <f t="shared" si="11"/>
        <v>0.35142632153493331</v>
      </c>
      <c r="E53" s="49"/>
      <c r="F53" s="98">
        <f t="shared" si="9"/>
        <v>0</v>
      </c>
      <c r="G53" s="138">
        <f t="shared" si="10"/>
        <v>0.75122497093492424</v>
      </c>
      <c r="H53" s="135">
        <f t="shared" si="4"/>
        <v>0</v>
      </c>
      <c r="I53" s="99">
        <f t="shared" si="5"/>
        <v>-4.160686161709571E-2</v>
      </c>
      <c r="J53" s="133">
        <v>0</v>
      </c>
      <c r="K53" s="100">
        <f t="shared" si="6"/>
        <v>0</v>
      </c>
      <c r="L53" s="52">
        <f>((1/3)*PI()*(J53^2)*((3*('BPV Calcs'!$B$8/12))-J53))-H53</f>
        <v>0</v>
      </c>
      <c r="M53" s="52"/>
      <c r="N53" s="52"/>
      <c r="O53" s="64"/>
      <c r="P53" s="49"/>
      <c r="Q53" s="49"/>
      <c r="R53" s="72"/>
      <c r="S53" s="49"/>
      <c r="T53" s="42"/>
    </row>
    <row r="54" spans="1:20" ht="15.75" thickBot="1" x14ac:dyDescent="0.3">
      <c r="A54" s="101">
        <v>75.2</v>
      </c>
      <c r="B54" s="105">
        <v>801.71930069999996</v>
      </c>
      <c r="C54" s="103">
        <v>1.45929332848</v>
      </c>
      <c r="D54" s="104">
        <v>0.35284684274239997</v>
      </c>
      <c r="E54" s="52"/>
      <c r="F54" s="17"/>
      <c r="G54" s="40"/>
      <c r="H54" s="40"/>
      <c r="I54" s="17"/>
      <c r="J54" s="52"/>
      <c r="K54" s="52"/>
      <c r="L54" s="17"/>
      <c r="M54" s="17"/>
      <c r="N54" s="52"/>
      <c r="O54" s="52"/>
      <c r="P54" s="52"/>
      <c r="Q54" s="52"/>
      <c r="R54" s="71"/>
      <c r="S54" s="52"/>
    </row>
    <row r="55" spans="1:20" x14ac:dyDescent="0.25">
      <c r="A55" s="101">
        <v>76.099999999999994</v>
      </c>
      <c r="B55" s="105">
        <v>810.68264910000005</v>
      </c>
      <c r="C55" s="103">
        <v>1.4505153208000001</v>
      </c>
      <c r="D55" s="104">
        <v>0.35944542478879998</v>
      </c>
      <c r="E55" s="52"/>
      <c r="F55" s="90" t="s">
        <v>44</v>
      </c>
      <c r="G55" s="139">
        <f>(2/3)*PI()*(('BPV Calcs'!B8/12)^3)</f>
        <v>4.160686161709571E-2</v>
      </c>
      <c r="H55" s="40"/>
      <c r="I55" s="17"/>
      <c r="J55" s="52"/>
      <c r="K55" s="52"/>
      <c r="L55" s="17"/>
      <c r="M55" s="17"/>
      <c r="N55" s="17"/>
      <c r="O55" s="17"/>
      <c r="P55" s="17"/>
      <c r="Q55" s="17"/>
      <c r="R55" s="73"/>
      <c r="S55" s="17"/>
    </row>
    <row r="56" spans="1:20" x14ac:dyDescent="0.25">
      <c r="A56" s="101">
        <v>77</v>
      </c>
      <c r="B56" s="105">
        <v>819.72576839999999</v>
      </c>
      <c r="C56" s="103">
        <v>1.4415277585599999</v>
      </c>
      <c r="D56" s="104">
        <v>0.36626458241279997</v>
      </c>
      <c r="E56" s="52"/>
      <c r="F56" s="91" t="s">
        <v>46</v>
      </c>
      <c r="G56" s="40">
        <f>G4-(2*G55)</f>
        <v>0.66801124770073284</v>
      </c>
      <c r="H56" s="40"/>
      <c r="I56" s="17"/>
      <c r="J56" s="52"/>
      <c r="K56" s="52"/>
      <c r="L56" s="17"/>
      <c r="M56" s="17"/>
      <c r="N56" s="17"/>
      <c r="O56" s="17"/>
      <c r="P56" s="17"/>
      <c r="Q56" s="17"/>
      <c r="R56" s="73"/>
      <c r="S56" s="17"/>
    </row>
    <row r="57" spans="1:20" x14ac:dyDescent="0.25">
      <c r="A57" s="101">
        <v>77.900000000000006</v>
      </c>
      <c r="B57" s="105">
        <v>828.85010898000007</v>
      </c>
      <c r="C57" s="103">
        <v>1.4323131788799999</v>
      </c>
      <c r="D57" s="104">
        <v>0.37332036206079999</v>
      </c>
      <c r="E57" s="52"/>
      <c r="F57" s="91" t="s">
        <v>45</v>
      </c>
      <c r="G57" s="40">
        <f>G56/(PI()*(('BPV Calcs'!B8/12)^2))</f>
        <v>2.8988762251754956</v>
      </c>
      <c r="H57" s="40"/>
      <c r="I57" s="17"/>
      <c r="J57" s="17"/>
      <c r="K57" s="17"/>
      <c r="L57" s="17"/>
      <c r="M57" s="17"/>
      <c r="N57" s="17"/>
      <c r="O57" s="17"/>
      <c r="P57" s="17"/>
      <c r="Q57" s="17"/>
      <c r="R57" s="73"/>
      <c r="S57" s="17"/>
    </row>
    <row r="58" spans="1:20" ht="15.75" thickBot="1" x14ac:dyDescent="0.3">
      <c r="A58" s="101">
        <v>78.8</v>
      </c>
      <c r="B58" s="105">
        <v>838.05712122</v>
      </c>
      <c r="C58" s="103">
        <v>1.4228541188799999</v>
      </c>
      <c r="D58" s="104">
        <v>0.38063080870880001</v>
      </c>
      <c r="E58" s="52"/>
      <c r="F58" s="92" t="s">
        <v>47</v>
      </c>
      <c r="G58" s="140">
        <f>G57+(2*'BPV Calcs'!B8/12)</f>
        <v>3.4405428918421621</v>
      </c>
      <c r="H58" s="40"/>
      <c r="I58" s="17"/>
      <c r="J58" s="17"/>
      <c r="K58" s="17"/>
      <c r="L58" s="17"/>
      <c r="M58" s="17"/>
      <c r="N58" s="17"/>
      <c r="O58" s="17"/>
      <c r="P58" s="17"/>
      <c r="Q58" s="17"/>
      <c r="R58" s="73"/>
      <c r="S58" s="17"/>
    </row>
    <row r="59" spans="1:20" x14ac:dyDescent="0.25">
      <c r="A59" s="101">
        <v>79.7</v>
      </c>
      <c r="B59" s="105">
        <v>847.34825549999994</v>
      </c>
      <c r="C59" s="103">
        <v>1.41312923504</v>
      </c>
      <c r="D59" s="104">
        <v>0.38821637332959996</v>
      </c>
      <c r="E59" s="52"/>
      <c r="F59" s="17"/>
      <c r="G59" s="40"/>
      <c r="H59" s="40"/>
      <c r="I59" s="17"/>
      <c r="J59" s="17"/>
      <c r="K59" s="17"/>
      <c r="L59" s="17"/>
      <c r="M59" s="17"/>
      <c r="N59" s="17"/>
      <c r="O59" s="17"/>
      <c r="P59" s="17"/>
      <c r="Q59" s="17"/>
      <c r="R59" s="73"/>
      <c r="S59" s="17"/>
    </row>
    <row r="60" spans="1:20" x14ac:dyDescent="0.25">
      <c r="A60" s="101">
        <v>80.599999999999994</v>
      </c>
      <c r="B60" s="105">
        <v>856.72351182</v>
      </c>
      <c r="C60" s="103">
        <v>1.4031171838399998</v>
      </c>
      <c r="D60" s="104">
        <v>0.3961002815536</v>
      </c>
      <c r="E60" s="52"/>
      <c r="F60" s="163"/>
      <c r="G60" s="163"/>
      <c r="H60" s="40"/>
      <c r="I60" s="17"/>
      <c r="J60" s="17"/>
      <c r="K60" s="17"/>
      <c r="L60" s="17"/>
      <c r="M60" s="17"/>
      <c r="N60" s="163"/>
      <c r="O60" s="163"/>
      <c r="P60" s="17"/>
      <c r="Q60" s="17"/>
      <c r="R60" s="73"/>
      <c r="S60" s="17"/>
    </row>
    <row r="61" spans="1:20" x14ac:dyDescent="0.25">
      <c r="A61" s="101">
        <v>81.5</v>
      </c>
      <c r="B61" s="105">
        <v>866.18579093999995</v>
      </c>
      <c r="C61" s="103">
        <v>1.3927888604799998</v>
      </c>
      <c r="D61" s="104">
        <v>0.40430919337760002</v>
      </c>
      <c r="E61" s="52"/>
      <c r="F61" s="17"/>
      <c r="G61" s="40"/>
      <c r="H61" s="40"/>
      <c r="I61" s="17"/>
      <c r="J61" s="17"/>
      <c r="K61" s="17"/>
      <c r="L61" s="17"/>
      <c r="M61" s="17"/>
      <c r="N61" s="17"/>
      <c r="O61" s="17"/>
      <c r="P61" s="17"/>
      <c r="Q61" s="17"/>
      <c r="R61" s="73"/>
      <c r="S61" s="17"/>
    </row>
    <row r="62" spans="1:20" x14ac:dyDescent="0.25">
      <c r="A62" s="101">
        <v>82.4</v>
      </c>
      <c r="B62" s="105">
        <v>875.73364248000007</v>
      </c>
      <c r="C62" s="103">
        <v>1.3821171004799999</v>
      </c>
      <c r="D62" s="104">
        <v>0.41287390167999999</v>
      </c>
      <c r="E62" s="52"/>
      <c r="F62" s="17"/>
      <c r="G62" s="40"/>
      <c r="H62" s="40"/>
      <c r="I62" s="17"/>
      <c r="J62" s="17"/>
      <c r="K62" s="17"/>
      <c r="L62" s="17"/>
      <c r="M62" s="17"/>
      <c r="N62" s="17"/>
      <c r="O62" s="17"/>
      <c r="P62" s="17"/>
      <c r="Q62" s="17"/>
      <c r="R62" s="73"/>
      <c r="S62" s="17"/>
    </row>
    <row r="63" spans="1:20" x14ac:dyDescent="0.25">
      <c r="A63" s="101">
        <v>83.3</v>
      </c>
      <c r="B63" s="105">
        <v>885.37141757999996</v>
      </c>
      <c r="C63" s="103">
        <v>1.37106309744</v>
      </c>
      <c r="D63" s="104">
        <v>0.42183024417120002</v>
      </c>
      <c r="E63" s="52"/>
      <c r="F63" s="17"/>
      <c r="G63" s="40"/>
      <c r="H63" s="40"/>
      <c r="I63" s="17"/>
      <c r="J63" s="17"/>
      <c r="K63" s="17"/>
      <c r="L63" s="17"/>
      <c r="M63" s="17"/>
      <c r="N63" s="17"/>
      <c r="O63" s="17"/>
      <c r="P63" s="17"/>
      <c r="Q63" s="17"/>
      <c r="R63" s="73"/>
      <c r="S63" s="17"/>
    </row>
    <row r="64" spans="1:20" x14ac:dyDescent="0.25">
      <c r="A64" s="101">
        <v>84.2</v>
      </c>
      <c r="B64" s="105">
        <v>895.10056662</v>
      </c>
      <c r="C64" s="103">
        <v>1.35958416432</v>
      </c>
      <c r="D64" s="104">
        <v>0.43122034519840002</v>
      </c>
      <c r="E64" s="52"/>
      <c r="F64" s="17"/>
      <c r="G64" s="40"/>
      <c r="H64" s="40"/>
      <c r="I64" s="17"/>
      <c r="J64" s="17"/>
      <c r="K64" s="17"/>
      <c r="L64" s="17"/>
      <c r="M64" s="17"/>
      <c r="N64" s="17"/>
      <c r="O64" s="17"/>
      <c r="P64" s="17"/>
      <c r="Q64" s="17"/>
      <c r="R64" s="73"/>
      <c r="S64" s="17"/>
    </row>
    <row r="65" spans="1:20" x14ac:dyDescent="0.25">
      <c r="A65" s="101">
        <v>85.1</v>
      </c>
      <c r="B65" s="105">
        <v>904.91963922000002</v>
      </c>
      <c r="C65" s="103">
        <v>1.3476317931200001</v>
      </c>
      <c r="D65" s="104">
        <v>0.44109424561439997</v>
      </c>
      <c r="E65" s="52"/>
      <c r="F65" s="17"/>
      <c r="G65" s="40"/>
      <c r="H65" s="40"/>
      <c r="I65" s="17"/>
      <c r="J65" s="17"/>
      <c r="K65" s="17"/>
      <c r="L65" s="17"/>
      <c r="M65" s="17"/>
      <c r="N65" s="17"/>
      <c r="O65" s="17"/>
      <c r="P65" s="17"/>
      <c r="Q65" s="17"/>
      <c r="R65" s="73"/>
      <c r="S65" s="17"/>
    </row>
    <row r="66" spans="1:20" x14ac:dyDescent="0.25">
      <c r="A66" s="101">
        <v>86</v>
      </c>
      <c r="B66" s="105">
        <v>914.83443690000001</v>
      </c>
      <c r="C66" s="103">
        <v>1.33514583392</v>
      </c>
      <c r="D66" s="104">
        <v>0.45151211474239994</v>
      </c>
      <c r="E66" s="52"/>
      <c r="F66" s="17"/>
      <c r="G66" s="40"/>
      <c r="H66" s="40"/>
      <c r="I66" s="17"/>
      <c r="J66" s="17"/>
      <c r="K66" s="17"/>
      <c r="L66" s="17"/>
      <c r="M66" s="17"/>
      <c r="N66" s="17"/>
      <c r="O66" s="17"/>
      <c r="P66" s="17"/>
      <c r="Q66" s="17"/>
      <c r="R66" s="73"/>
      <c r="S66" s="17"/>
    </row>
    <row r="67" spans="1:20" x14ac:dyDescent="0.25">
      <c r="A67" s="101">
        <v>86.9</v>
      </c>
      <c r="B67" s="105">
        <v>924.84350928000003</v>
      </c>
      <c r="C67" s="103">
        <v>1.3220506142399999</v>
      </c>
      <c r="D67" s="104">
        <v>0.4625472966784</v>
      </c>
      <c r="E67" s="52"/>
      <c r="F67" s="17"/>
      <c r="G67" s="40"/>
      <c r="H67" s="40"/>
      <c r="I67" s="17"/>
      <c r="J67" s="17"/>
      <c r="K67" s="17"/>
      <c r="L67" s="17"/>
      <c r="M67" s="17"/>
      <c r="N67" s="17"/>
      <c r="O67" s="17"/>
      <c r="P67" s="17"/>
      <c r="Q67" s="17"/>
      <c r="R67" s="73"/>
      <c r="S67" s="17"/>
    </row>
    <row r="68" spans="1:20" x14ac:dyDescent="0.25">
      <c r="A68" s="101">
        <v>87.8</v>
      </c>
      <c r="B68" s="105">
        <v>934.95120750000012</v>
      </c>
      <c r="C68" s="103">
        <v>1.30825687936</v>
      </c>
      <c r="D68" s="104">
        <v>0.47429065660800002</v>
      </c>
      <c r="E68" s="52"/>
      <c r="F68" s="17"/>
      <c r="G68" s="40"/>
      <c r="H68" s="40"/>
      <c r="I68" s="17"/>
      <c r="J68" s="17"/>
      <c r="K68" s="17"/>
      <c r="L68" s="17"/>
      <c r="M68" s="17"/>
      <c r="N68" s="17"/>
      <c r="O68" s="17"/>
      <c r="P68" s="17"/>
      <c r="Q68" s="17"/>
      <c r="R68" s="73"/>
      <c r="S68" s="17"/>
    </row>
    <row r="69" spans="1:20" x14ac:dyDescent="0.25">
      <c r="A69" s="101">
        <v>88.7</v>
      </c>
      <c r="B69" s="105">
        <v>945.16043231999993</v>
      </c>
      <c r="C69" s="103">
        <v>1.29364626976</v>
      </c>
      <c r="D69" s="104">
        <v>0.48685690624959999</v>
      </c>
      <c r="E69" s="52"/>
      <c r="F69" s="17"/>
      <c r="G69" s="40"/>
      <c r="H69" s="40"/>
      <c r="I69" s="17"/>
      <c r="J69" s="17"/>
      <c r="K69" s="17"/>
      <c r="L69" s="17"/>
      <c r="M69" s="17"/>
      <c r="N69" s="17"/>
      <c r="O69" s="17"/>
      <c r="P69" s="17"/>
      <c r="Q69" s="17"/>
      <c r="R69" s="73"/>
      <c r="S69" s="17"/>
    </row>
    <row r="70" spans="1:20" x14ac:dyDescent="0.25">
      <c r="A70" s="101">
        <v>89.6</v>
      </c>
      <c r="B70" s="105">
        <v>955.47118374000013</v>
      </c>
      <c r="C70" s="103">
        <v>1.2780693808000001</v>
      </c>
      <c r="D70" s="104">
        <v>0.50039415022879996</v>
      </c>
      <c r="E70" s="52"/>
      <c r="F70" s="17"/>
      <c r="G70" s="40"/>
      <c r="H70" s="40"/>
      <c r="I70" s="17"/>
      <c r="J70" s="17"/>
      <c r="K70" s="17"/>
      <c r="L70" s="17"/>
      <c r="M70" s="17"/>
      <c r="N70" s="17"/>
      <c r="O70" s="17"/>
      <c r="P70" s="17"/>
      <c r="Q70" s="17"/>
      <c r="R70" s="73"/>
      <c r="S70" s="17"/>
    </row>
    <row r="71" spans="1:20" x14ac:dyDescent="0.25">
      <c r="A71" s="101">
        <v>90.5</v>
      </c>
      <c r="B71" s="105">
        <v>965.88781289999997</v>
      </c>
      <c r="C71" s="103">
        <v>1.2613302401599999</v>
      </c>
      <c r="D71" s="104">
        <v>0.51509886534880001</v>
      </c>
      <c r="E71" s="52"/>
      <c r="F71" s="17"/>
      <c r="G71" s="40"/>
      <c r="H71" s="40"/>
      <c r="I71" s="17"/>
      <c r="J71" s="17"/>
      <c r="K71" s="17"/>
      <c r="L71" s="17"/>
      <c r="M71" s="17"/>
      <c r="N71" s="17"/>
      <c r="O71" s="17"/>
      <c r="P71" s="17"/>
      <c r="Q71" s="17"/>
      <c r="R71" s="73"/>
      <c r="S71" s="17"/>
    </row>
    <row r="72" spans="1:20" x14ac:dyDescent="0.25">
      <c r="A72" s="101">
        <v>91.4</v>
      </c>
      <c r="B72" s="105">
        <v>976.41612132</v>
      </c>
      <c r="C72" s="103">
        <v>1.24315138208</v>
      </c>
      <c r="D72" s="104">
        <v>0.53124065907359996</v>
      </c>
      <c r="E72" s="52"/>
      <c r="F72" s="17"/>
      <c r="G72" s="40"/>
      <c r="H72" s="40"/>
      <c r="I72" s="17"/>
      <c r="J72" s="17"/>
      <c r="K72" s="17"/>
      <c r="L72" s="17"/>
      <c r="M72" s="17"/>
      <c r="N72" s="17"/>
      <c r="O72" s="17"/>
      <c r="P72" s="17"/>
      <c r="Q72" s="17"/>
      <c r="R72" s="73"/>
      <c r="S72" s="17"/>
    </row>
    <row r="73" spans="1:20" x14ac:dyDescent="0.25">
      <c r="A73" s="101">
        <v>92.3</v>
      </c>
      <c r="B73" s="105">
        <v>987.05610900000011</v>
      </c>
      <c r="C73" s="103">
        <v>1.2231428022399999</v>
      </c>
      <c r="D73" s="104">
        <v>0.54920555806720006</v>
      </c>
      <c r="E73" s="52"/>
      <c r="F73" s="17"/>
      <c r="G73" s="40"/>
      <c r="H73" s="40"/>
      <c r="I73" s="17"/>
      <c r="J73" s="17"/>
      <c r="K73" s="17"/>
      <c r="L73" s="17"/>
      <c r="M73" s="17"/>
      <c r="N73" s="17"/>
      <c r="O73" s="17"/>
      <c r="P73" s="17"/>
      <c r="Q73" s="17"/>
      <c r="R73" s="73"/>
      <c r="S73" s="17"/>
    </row>
    <row r="74" spans="1:20" x14ac:dyDescent="0.25">
      <c r="A74" s="101">
        <v>93.2</v>
      </c>
      <c r="B74" s="105">
        <v>997.81792859999996</v>
      </c>
      <c r="C74" s="103">
        <v>1.20071076272</v>
      </c>
      <c r="D74" s="104">
        <v>0.56957841358399997</v>
      </c>
      <c r="E74" s="52"/>
      <c r="F74" s="17"/>
      <c r="G74" s="40"/>
      <c r="H74" s="40"/>
      <c r="I74" s="17"/>
      <c r="J74" s="17"/>
      <c r="K74" s="17"/>
      <c r="L74" s="17"/>
      <c r="M74" s="17"/>
      <c r="N74" s="17"/>
      <c r="O74" s="17"/>
      <c r="P74" s="17"/>
      <c r="Q74" s="17"/>
      <c r="R74" s="73"/>
      <c r="S74" s="17"/>
    </row>
    <row r="75" spans="1:20" x14ac:dyDescent="0.25">
      <c r="A75" s="101">
        <v>94.1</v>
      </c>
      <c r="B75" s="105">
        <v>1008.70448088</v>
      </c>
      <c r="C75" s="103">
        <v>1.1748812228800001</v>
      </c>
      <c r="D75" s="104">
        <v>0.59331624965759999</v>
      </c>
      <c r="E75" s="52"/>
      <c r="F75" s="17"/>
      <c r="G75" s="40"/>
      <c r="H75" s="40"/>
      <c r="I75" s="17"/>
      <c r="J75" s="17"/>
      <c r="K75" s="17"/>
      <c r="L75" s="17"/>
      <c r="M75" s="17"/>
      <c r="N75" s="17"/>
      <c r="O75" s="17"/>
      <c r="P75" s="17"/>
      <c r="Q75" s="17"/>
      <c r="R75" s="73"/>
      <c r="S75" s="17"/>
    </row>
    <row r="76" spans="1:20" x14ac:dyDescent="0.25">
      <c r="A76" s="101">
        <v>95</v>
      </c>
      <c r="B76" s="105">
        <v>1019.7259185</v>
      </c>
      <c r="C76" s="103">
        <v>1.143867148</v>
      </c>
      <c r="D76" s="104">
        <v>0.6221741633408</v>
      </c>
      <c r="E76" s="52"/>
      <c r="F76" s="17"/>
      <c r="G76" s="40"/>
      <c r="H76" s="40"/>
      <c r="I76" s="17"/>
      <c r="J76" s="17"/>
      <c r="K76" s="17"/>
      <c r="L76" s="17"/>
      <c r="M76" s="17"/>
      <c r="N76" s="17"/>
      <c r="O76" s="17"/>
      <c r="P76" s="17"/>
      <c r="Q76" s="17"/>
      <c r="R76" s="73"/>
      <c r="S76" s="17"/>
    </row>
    <row r="77" spans="1:20" x14ac:dyDescent="0.25">
      <c r="A77" s="101">
        <v>95.9</v>
      </c>
      <c r="B77" s="105">
        <v>1030.8938445000001</v>
      </c>
      <c r="C77" s="103">
        <v>1.1037122256</v>
      </c>
      <c r="D77" s="104">
        <v>0.66003374539039994</v>
      </c>
      <c r="E77" s="52"/>
      <c r="F77" s="17"/>
      <c r="G77" s="40"/>
      <c r="H77" s="40"/>
      <c r="I77" s="17"/>
      <c r="J77" s="17"/>
      <c r="K77" s="17"/>
      <c r="L77" s="17"/>
      <c r="M77" s="17"/>
      <c r="N77" s="17"/>
      <c r="O77" s="17"/>
      <c r="P77" s="17"/>
      <c r="Q77" s="17"/>
      <c r="R77" s="73"/>
      <c r="S77" s="17"/>
    </row>
    <row r="78" spans="1:20" x14ac:dyDescent="0.25">
      <c r="A78" s="101">
        <v>96.8</v>
      </c>
      <c r="B78" s="105">
        <v>1042.23146496</v>
      </c>
      <c r="C78" s="103">
        <v>1.04153273088</v>
      </c>
      <c r="D78" s="104">
        <v>0.7195324357888</v>
      </c>
      <c r="E78" s="52"/>
      <c r="F78" s="17"/>
      <c r="G78" s="40"/>
      <c r="H78" s="40"/>
      <c r="I78" s="17"/>
      <c r="J78" s="17"/>
      <c r="K78" s="17"/>
      <c r="L78" s="17"/>
      <c r="M78" s="17"/>
      <c r="N78" s="17"/>
      <c r="O78" s="17"/>
      <c r="P78" s="17"/>
      <c r="Q78" s="17"/>
      <c r="R78" s="73"/>
      <c r="S78" s="17"/>
    </row>
    <row r="79" spans="1:20" ht="15.75" thickBot="1" x14ac:dyDescent="0.3">
      <c r="A79" s="110">
        <v>97.47</v>
      </c>
      <c r="B79" s="111">
        <v>1050.8003100000001</v>
      </c>
      <c r="C79" s="112">
        <v>0.87704598352000007</v>
      </c>
      <c r="D79" s="113">
        <v>0.8770468760672</v>
      </c>
      <c r="E79" s="69"/>
      <c r="F79" s="17"/>
      <c r="G79" s="40"/>
      <c r="H79" s="40"/>
      <c r="I79" s="17"/>
      <c r="J79" s="17"/>
      <c r="K79" s="17"/>
      <c r="L79" s="18"/>
      <c r="M79" s="18"/>
      <c r="N79" s="17"/>
      <c r="O79" s="17"/>
      <c r="P79" s="17"/>
      <c r="Q79" s="17"/>
      <c r="R79" s="73"/>
      <c r="S79" s="17"/>
      <c r="T79" s="22"/>
    </row>
    <row r="80" spans="1:20" x14ac:dyDescent="0.25">
      <c r="A80" s="27"/>
    </row>
    <row r="81" spans="1:1" x14ac:dyDescent="0.25">
      <c r="A81" s="29"/>
    </row>
    <row r="82" spans="1:1" x14ac:dyDescent="0.25">
      <c r="A82" s="29"/>
    </row>
    <row r="83" spans="1:1" x14ac:dyDescent="0.25">
      <c r="A83" s="29"/>
    </row>
    <row r="84" spans="1:1" x14ac:dyDescent="0.25">
      <c r="A84" s="29"/>
    </row>
    <row r="85" spans="1:1" x14ac:dyDescent="0.25">
      <c r="A85" s="29"/>
    </row>
    <row r="86" spans="1:1" x14ac:dyDescent="0.25">
      <c r="A86" s="29"/>
    </row>
    <row r="87" spans="1:1" x14ac:dyDescent="0.25">
      <c r="A87" s="29"/>
    </row>
    <row r="88" spans="1:1" x14ac:dyDescent="0.25">
      <c r="A88" s="29"/>
    </row>
    <row r="89" spans="1:1" x14ac:dyDescent="0.25">
      <c r="A89" s="29"/>
    </row>
    <row r="90" spans="1:1" x14ac:dyDescent="0.25">
      <c r="A90" s="29"/>
    </row>
    <row r="91" spans="1:1" x14ac:dyDescent="0.25">
      <c r="A91" s="29"/>
    </row>
    <row r="92" spans="1:1" x14ac:dyDescent="0.25">
      <c r="A92" s="29"/>
    </row>
    <row r="93" spans="1:1" x14ac:dyDescent="0.25">
      <c r="A93" s="29"/>
    </row>
    <row r="94" spans="1:1" x14ac:dyDescent="0.25">
      <c r="A94" s="29"/>
    </row>
    <row r="95" spans="1:1" x14ac:dyDescent="0.25">
      <c r="A95" s="29"/>
    </row>
    <row r="96" spans="1:1" x14ac:dyDescent="0.25">
      <c r="A96" s="29"/>
    </row>
    <row r="97" spans="1:1" x14ac:dyDescent="0.25">
      <c r="A97" s="29"/>
    </row>
    <row r="98" spans="1:1" x14ac:dyDescent="0.25">
      <c r="A98" s="29"/>
    </row>
    <row r="99" spans="1:1" x14ac:dyDescent="0.25">
      <c r="A99" s="29"/>
    </row>
    <row r="100" spans="1:1" x14ac:dyDescent="0.25">
      <c r="A100" s="29"/>
    </row>
    <row r="101" spans="1:1" x14ac:dyDescent="0.25">
      <c r="A101" s="29"/>
    </row>
    <row r="102" spans="1:1" x14ac:dyDescent="0.25">
      <c r="A102" s="29"/>
    </row>
    <row r="103" spans="1:1" x14ac:dyDescent="0.25">
      <c r="A103" s="29"/>
    </row>
    <row r="104" spans="1:1" x14ac:dyDescent="0.25">
      <c r="A104" s="29"/>
    </row>
    <row r="105" spans="1:1" x14ac:dyDescent="0.25">
      <c r="A105" s="29"/>
    </row>
    <row r="106" spans="1:1" x14ac:dyDescent="0.25">
      <c r="A106" s="29"/>
    </row>
    <row r="107" spans="1:1" x14ac:dyDescent="0.25">
      <c r="A107" s="29"/>
    </row>
    <row r="108" spans="1:1" x14ac:dyDescent="0.25">
      <c r="A108" s="29"/>
    </row>
    <row r="109" spans="1:1" x14ac:dyDescent="0.25">
      <c r="A109" s="29"/>
    </row>
    <row r="110" spans="1:1" x14ac:dyDescent="0.25">
      <c r="A110" s="29"/>
    </row>
    <row r="111" spans="1:1" x14ac:dyDescent="0.25">
      <c r="A111" s="29"/>
    </row>
    <row r="112" spans="1:1" x14ac:dyDescent="0.25">
      <c r="A112" s="29"/>
    </row>
    <row r="113" spans="1:1" x14ac:dyDescent="0.25">
      <c r="A113" s="29"/>
    </row>
    <row r="114" spans="1:1" x14ac:dyDescent="0.25">
      <c r="A114" s="29"/>
    </row>
    <row r="115" spans="1:1" x14ac:dyDescent="0.25">
      <c r="A115" s="29"/>
    </row>
    <row r="116" spans="1:1" x14ac:dyDescent="0.25">
      <c r="A116" s="29"/>
    </row>
    <row r="117" spans="1:1" x14ac:dyDescent="0.25">
      <c r="A117" s="29"/>
    </row>
    <row r="118" spans="1:1" x14ac:dyDescent="0.25">
      <c r="A118" s="29"/>
    </row>
    <row r="119" spans="1:1" x14ac:dyDescent="0.25">
      <c r="A119" s="29"/>
    </row>
    <row r="120" spans="1:1" x14ac:dyDescent="0.25">
      <c r="A120" s="29"/>
    </row>
    <row r="121" spans="1:1" x14ac:dyDescent="0.25">
      <c r="A121" s="29"/>
    </row>
    <row r="122" spans="1:1" x14ac:dyDescent="0.25">
      <c r="A122" s="29"/>
    </row>
    <row r="123" spans="1:1" x14ac:dyDescent="0.25">
      <c r="A123" s="29"/>
    </row>
    <row r="124" spans="1:1" x14ac:dyDescent="0.25">
      <c r="A124" s="29"/>
    </row>
    <row r="125" spans="1:1" x14ac:dyDescent="0.25">
      <c r="A125" s="29"/>
    </row>
    <row r="126" spans="1:1" x14ac:dyDescent="0.25">
      <c r="A126" s="29"/>
    </row>
    <row r="127" spans="1:1" x14ac:dyDescent="0.25">
      <c r="A127" s="29"/>
    </row>
    <row r="128" spans="1:1" x14ac:dyDescent="0.25">
      <c r="A128" s="29"/>
    </row>
    <row r="129" spans="1:1" x14ac:dyDescent="0.25">
      <c r="A129" s="29"/>
    </row>
    <row r="130" spans="1:1" x14ac:dyDescent="0.25">
      <c r="A130" s="29"/>
    </row>
    <row r="131" spans="1:1" x14ac:dyDescent="0.25">
      <c r="A131" s="29"/>
    </row>
    <row r="132" spans="1:1" x14ac:dyDescent="0.25">
      <c r="A132" s="29"/>
    </row>
    <row r="133" spans="1:1" x14ac:dyDescent="0.25">
      <c r="A133" s="29"/>
    </row>
    <row r="134" spans="1:1" x14ac:dyDescent="0.25">
      <c r="A134" s="29"/>
    </row>
    <row r="135" spans="1:1" x14ac:dyDescent="0.25">
      <c r="A135" s="29"/>
    </row>
    <row r="136" spans="1:1" x14ac:dyDescent="0.25">
      <c r="A136" s="29"/>
    </row>
    <row r="137" spans="1:1" x14ac:dyDescent="0.25">
      <c r="A137" s="29"/>
    </row>
    <row r="138" spans="1:1" x14ac:dyDescent="0.25">
      <c r="A138" s="29"/>
    </row>
    <row r="139" spans="1:1" x14ac:dyDescent="0.25">
      <c r="A139" s="29"/>
    </row>
    <row r="140" spans="1:1" x14ac:dyDescent="0.25">
      <c r="A140" s="29"/>
    </row>
    <row r="141" spans="1:1" x14ac:dyDescent="0.25">
      <c r="A141" s="29"/>
    </row>
    <row r="142" spans="1:1" x14ac:dyDescent="0.25">
      <c r="A142" s="29"/>
    </row>
    <row r="143" spans="1:1" x14ac:dyDescent="0.25">
      <c r="A143" s="29"/>
    </row>
    <row r="144" spans="1:1" x14ac:dyDescent="0.25">
      <c r="A144" s="29"/>
    </row>
    <row r="145" spans="1:1" x14ac:dyDescent="0.25">
      <c r="A145" s="29"/>
    </row>
    <row r="146" spans="1:1" x14ac:dyDescent="0.25">
      <c r="A146" s="29"/>
    </row>
    <row r="147" spans="1:1" x14ac:dyDescent="0.25">
      <c r="A147" s="29"/>
    </row>
    <row r="148" spans="1:1" x14ac:dyDescent="0.25">
      <c r="A148" s="29"/>
    </row>
    <row r="149" spans="1:1" x14ac:dyDescent="0.25">
      <c r="A149" s="29"/>
    </row>
    <row r="150" spans="1:1" x14ac:dyDescent="0.25">
      <c r="A150" s="29"/>
    </row>
    <row r="151" spans="1:1" x14ac:dyDescent="0.25">
      <c r="A151" s="29"/>
    </row>
    <row r="152" spans="1:1" x14ac:dyDescent="0.25">
      <c r="A152" s="29"/>
    </row>
    <row r="153" spans="1:1" x14ac:dyDescent="0.25">
      <c r="A153" s="29"/>
    </row>
    <row r="154" spans="1:1" x14ac:dyDescent="0.25">
      <c r="A154" s="29"/>
    </row>
    <row r="155" spans="1:1" x14ac:dyDescent="0.25">
      <c r="A155" s="29"/>
    </row>
    <row r="156" spans="1:1" x14ac:dyDescent="0.25">
      <c r="A156" s="29"/>
    </row>
    <row r="157" spans="1:1" x14ac:dyDescent="0.25">
      <c r="A157" s="29"/>
    </row>
    <row r="158" spans="1:1" x14ac:dyDescent="0.25">
      <c r="A158" s="29"/>
    </row>
    <row r="159" spans="1:1" x14ac:dyDescent="0.25">
      <c r="A159" s="29"/>
    </row>
    <row r="160" spans="1:1" x14ac:dyDescent="0.25">
      <c r="A160" s="29"/>
    </row>
    <row r="161" spans="1:1" x14ac:dyDescent="0.25">
      <c r="A161" s="29"/>
    </row>
    <row r="162" spans="1:1" x14ac:dyDescent="0.25">
      <c r="A162" s="29"/>
    </row>
    <row r="163" spans="1:1" x14ac:dyDescent="0.25">
      <c r="A163" s="29"/>
    </row>
    <row r="164" spans="1:1" x14ac:dyDescent="0.25">
      <c r="A164" s="29"/>
    </row>
    <row r="165" spans="1:1" x14ac:dyDescent="0.25">
      <c r="A165" s="29"/>
    </row>
    <row r="166" spans="1:1" x14ac:dyDescent="0.25">
      <c r="A166" s="29"/>
    </row>
    <row r="167" spans="1:1" x14ac:dyDescent="0.25">
      <c r="A167" s="29"/>
    </row>
    <row r="168" spans="1:1" x14ac:dyDescent="0.25">
      <c r="A168" s="29"/>
    </row>
    <row r="169" spans="1:1" x14ac:dyDescent="0.25">
      <c r="A169" s="29"/>
    </row>
    <row r="170" spans="1:1" x14ac:dyDescent="0.25">
      <c r="A170" s="29"/>
    </row>
    <row r="171" spans="1:1" x14ac:dyDescent="0.25">
      <c r="A171" s="29"/>
    </row>
    <row r="172" spans="1:1" x14ac:dyDescent="0.25">
      <c r="A172" s="29"/>
    </row>
    <row r="173" spans="1:1" x14ac:dyDescent="0.25">
      <c r="A173" s="29"/>
    </row>
    <row r="174" spans="1:1" x14ac:dyDescent="0.25">
      <c r="A174" s="29"/>
    </row>
    <row r="175" spans="1:1" x14ac:dyDescent="0.25">
      <c r="A175" s="29"/>
    </row>
    <row r="176" spans="1:1" x14ac:dyDescent="0.25">
      <c r="A176" s="29"/>
    </row>
    <row r="177" spans="1:1" x14ac:dyDescent="0.25">
      <c r="A177" s="29"/>
    </row>
    <row r="178" spans="1:1" x14ac:dyDescent="0.25">
      <c r="A178" s="29"/>
    </row>
    <row r="179" spans="1:1" x14ac:dyDescent="0.25">
      <c r="A179" s="29"/>
    </row>
    <row r="180" spans="1:1" x14ac:dyDescent="0.25">
      <c r="A180" s="29"/>
    </row>
    <row r="181" spans="1:1" x14ac:dyDescent="0.25">
      <c r="A181" s="29"/>
    </row>
    <row r="182" spans="1:1" x14ac:dyDescent="0.25">
      <c r="A182" s="29"/>
    </row>
    <row r="183" spans="1:1" x14ac:dyDescent="0.25">
      <c r="A183" s="29"/>
    </row>
    <row r="184" spans="1:1" x14ac:dyDescent="0.25">
      <c r="A184" s="29"/>
    </row>
    <row r="185" spans="1:1" x14ac:dyDescent="0.25">
      <c r="A185" s="29"/>
    </row>
    <row r="186" spans="1:1" x14ac:dyDescent="0.25">
      <c r="A186" s="29"/>
    </row>
    <row r="187" spans="1:1" x14ac:dyDescent="0.25">
      <c r="A187" s="29"/>
    </row>
    <row r="188" spans="1:1" x14ac:dyDescent="0.25">
      <c r="A188" s="29"/>
    </row>
    <row r="189" spans="1:1" x14ac:dyDescent="0.25">
      <c r="A189" s="29"/>
    </row>
    <row r="190" spans="1:1" x14ac:dyDescent="0.25">
      <c r="A190" s="29"/>
    </row>
    <row r="191" spans="1:1" x14ac:dyDescent="0.25">
      <c r="A191" s="29"/>
    </row>
    <row r="192" spans="1:1" x14ac:dyDescent="0.25">
      <c r="A192" s="29"/>
    </row>
    <row r="193" spans="1:1" x14ac:dyDescent="0.25">
      <c r="A193" s="29"/>
    </row>
    <row r="194" spans="1:1" x14ac:dyDescent="0.25">
      <c r="A194" s="29"/>
    </row>
    <row r="195" spans="1:1" x14ac:dyDescent="0.25">
      <c r="A195" s="29"/>
    </row>
    <row r="196" spans="1:1" x14ac:dyDescent="0.25">
      <c r="A196" s="29"/>
    </row>
    <row r="197" spans="1:1" x14ac:dyDescent="0.25">
      <c r="A197" s="29"/>
    </row>
    <row r="198" spans="1:1" x14ac:dyDescent="0.25">
      <c r="A198" s="29"/>
    </row>
    <row r="199" spans="1:1" x14ac:dyDescent="0.25">
      <c r="A199" s="29"/>
    </row>
    <row r="200" spans="1:1" x14ac:dyDescent="0.25">
      <c r="A200" s="29"/>
    </row>
    <row r="201" spans="1:1" x14ac:dyDescent="0.25">
      <c r="A201" s="29"/>
    </row>
    <row r="202" spans="1:1" x14ac:dyDescent="0.25">
      <c r="A202" s="29"/>
    </row>
    <row r="203" spans="1:1" x14ac:dyDescent="0.25">
      <c r="A203" s="29"/>
    </row>
    <row r="204" spans="1:1" x14ac:dyDescent="0.25">
      <c r="A204" s="29"/>
    </row>
    <row r="205" spans="1:1" x14ac:dyDescent="0.25">
      <c r="A205" s="29"/>
    </row>
    <row r="206" spans="1:1" x14ac:dyDescent="0.25">
      <c r="A206" s="29"/>
    </row>
    <row r="207" spans="1:1" x14ac:dyDescent="0.25">
      <c r="A207" s="29"/>
    </row>
    <row r="208" spans="1:1" x14ac:dyDescent="0.25">
      <c r="A208" s="29"/>
    </row>
    <row r="209" spans="1:1" x14ac:dyDescent="0.25">
      <c r="A209" s="29"/>
    </row>
    <row r="210" spans="1:1" x14ac:dyDescent="0.25">
      <c r="A210" s="29"/>
    </row>
    <row r="211" spans="1:1" x14ac:dyDescent="0.25">
      <c r="A211" s="29"/>
    </row>
    <row r="212" spans="1:1" x14ac:dyDescent="0.25">
      <c r="A212" s="29"/>
    </row>
    <row r="213" spans="1:1" x14ac:dyDescent="0.25">
      <c r="A213" s="29"/>
    </row>
    <row r="214" spans="1:1" x14ac:dyDescent="0.25">
      <c r="A214" s="29"/>
    </row>
    <row r="215" spans="1:1" x14ac:dyDescent="0.25">
      <c r="A215" s="29"/>
    </row>
    <row r="216" spans="1:1" x14ac:dyDescent="0.25">
      <c r="A216" s="29"/>
    </row>
    <row r="217" spans="1:1" x14ac:dyDescent="0.25">
      <c r="A217" s="29"/>
    </row>
    <row r="218" spans="1:1" x14ac:dyDescent="0.25">
      <c r="A218" s="29"/>
    </row>
    <row r="219" spans="1:1" x14ac:dyDescent="0.25">
      <c r="A219" s="29"/>
    </row>
    <row r="220" spans="1:1" x14ac:dyDescent="0.25">
      <c r="A220" s="29"/>
    </row>
    <row r="221" spans="1:1" x14ac:dyDescent="0.25">
      <c r="A221" s="29"/>
    </row>
    <row r="222" spans="1:1" x14ac:dyDescent="0.25">
      <c r="A222" s="29"/>
    </row>
    <row r="223" spans="1:1" x14ac:dyDescent="0.25">
      <c r="A223" s="29"/>
    </row>
    <row r="224" spans="1:1" x14ac:dyDescent="0.25">
      <c r="A224" s="29"/>
    </row>
    <row r="225" spans="1:1" x14ac:dyDescent="0.25">
      <c r="A225" s="29"/>
    </row>
    <row r="226" spans="1:1" x14ac:dyDescent="0.25">
      <c r="A226" s="29"/>
    </row>
    <row r="227" spans="1:1" x14ac:dyDescent="0.25">
      <c r="A227" s="29"/>
    </row>
    <row r="228" spans="1:1" x14ac:dyDescent="0.25">
      <c r="A228" s="29"/>
    </row>
    <row r="229" spans="1:1" x14ac:dyDescent="0.25">
      <c r="A229" s="29"/>
    </row>
    <row r="230" spans="1:1" x14ac:dyDescent="0.25">
      <c r="A230" s="29"/>
    </row>
    <row r="231" spans="1:1" x14ac:dyDescent="0.25">
      <c r="A231" s="29"/>
    </row>
    <row r="232" spans="1:1" x14ac:dyDescent="0.25">
      <c r="A232" s="29"/>
    </row>
    <row r="233" spans="1:1" x14ac:dyDescent="0.25">
      <c r="A233" s="29"/>
    </row>
    <row r="234" spans="1:1" x14ac:dyDescent="0.25">
      <c r="A234" s="29"/>
    </row>
    <row r="235" spans="1:1" x14ac:dyDescent="0.25">
      <c r="A235" s="29"/>
    </row>
    <row r="236" spans="1:1" x14ac:dyDescent="0.25">
      <c r="A236" s="29"/>
    </row>
    <row r="237" spans="1:1" x14ac:dyDescent="0.25">
      <c r="A237" s="29"/>
    </row>
    <row r="238" spans="1:1" x14ac:dyDescent="0.25">
      <c r="A238" s="29"/>
    </row>
    <row r="239" spans="1:1" x14ac:dyDescent="0.25">
      <c r="A239" s="29"/>
    </row>
    <row r="240" spans="1:1" x14ac:dyDescent="0.25">
      <c r="A240" s="29"/>
    </row>
    <row r="241" spans="1:1" x14ac:dyDescent="0.25">
      <c r="A241" s="29"/>
    </row>
    <row r="242" spans="1:1" x14ac:dyDescent="0.25">
      <c r="A242" s="29"/>
    </row>
    <row r="243" spans="1:1" x14ac:dyDescent="0.25">
      <c r="A243" s="29"/>
    </row>
    <row r="244" spans="1:1" x14ac:dyDescent="0.25">
      <c r="A244" s="29"/>
    </row>
    <row r="245" spans="1:1" x14ac:dyDescent="0.25">
      <c r="A245" s="29"/>
    </row>
    <row r="246" spans="1:1" x14ac:dyDescent="0.25">
      <c r="A246" s="29"/>
    </row>
    <row r="247" spans="1:1" x14ac:dyDescent="0.25">
      <c r="A247" s="29"/>
    </row>
    <row r="248" spans="1:1" x14ac:dyDescent="0.25">
      <c r="A248" s="29"/>
    </row>
    <row r="249" spans="1:1" x14ac:dyDescent="0.25">
      <c r="A249" s="29"/>
    </row>
    <row r="250" spans="1:1" x14ac:dyDescent="0.25">
      <c r="A250" s="29"/>
    </row>
    <row r="251" spans="1:1" x14ac:dyDescent="0.25">
      <c r="A251" s="29"/>
    </row>
    <row r="252" spans="1:1" x14ac:dyDescent="0.25">
      <c r="A252" s="29"/>
    </row>
    <row r="253" spans="1:1" x14ac:dyDescent="0.25">
      <c r="A253" s="29"/>
    </row>
    <row r="254" spans="1:1" x14ac:dyDescent="0.25">
      <c r="A254" s="29"/>
    </row>
    <row r="255" spans="1:1" x14ac:dyDescent="0.25">
      <c r="A255" s="29"/>
    </row>
    <row r="256" spans="1:1" x14ac:dyDescent="0.25">
      <c r="A256" s="29"/>
    </row>
    <row r="257" spans="1:1" x14ac:dyDescent="0.25">
      <c r="A257" s="29"/>
    </row>
    <row r="258" spans="1:1" x14ac:dyDescent="0.25">
      <c r="A258" s="29"/>
    </row>
    <row r="259" spans="1:1" x14ac:dyDescent="0.25">
      <c r="A259" s="29"/>
    </row>
    <row r="260" spans="1:1" x14ac:dyDescent="0.25">
      <c r="A260" s="29"/>
    </row>
    <row r="261" spans="1:1" x14ac:dyDescent="0.25">
      <c r="A261" s="29"/>
    </row>
    <row r="262" spans="1:1" x14ac:dyDescent="0.25">
      <c r="A262" s="29"/>
    </row>
    <row r="263" spans="1:1" x14ac:dyDescent="0.25">
      <c r="A263" s="29"/>
    </row>
    <row r="264" spans="1:1" x14ac:dyDescent="0.25">
      <c r="A264" s="29"/>
    </row>
    <row r="265" spans="1:1" x14ac:dyDescent="0.25">
      <c r="A265" s="29"/>
    </row>
    <row r="266" spans="1:1" x14ac:dyDescent="0.25">
      <c r="A266" s="29"/>
    </row>
    <row r="267" spans="1:1" x14ac:dyDescent="0.25">
      <c r="A267" s="29"/>
    </row>
    <row r="268" spans="1:1" x14ac:dyDescent="0.25">
      <c r="A268" s="29"/>
    </row>
    <row r="269" spans="1:1" x14ac:dyDescent="0.25">
      <c r="A269" s="29"/>
    </row>
    <row r="270" spans="1:1" x14ac:dyDescent="0.25">
      <c r="A270" s="29"/>
    </row>
    <row r="271" spans="1:1" x14ac:dyDescent="0.25">
      <c r="A271" s="29"/>
    </row>
    <row r="272" spans="1:1" x14ac:dyDescent="0.25">
      <c r="A272" s="29"/>
    </row>
    <row r="273" spans="1:1" x14ac:dyDescent="0.25">
      <c r="A273" s="29"/>
    </row>
    <row r="274" spans="1:1" x14ac:dyDescent="0.25">
      <c r="A274" s="29"/>
    </row>
    <row r="275" spans="1:1" x14ac:dyDescent="0.25">
      <c r="A275" s="29"/>
    </row>
    <row r="276" spans="1:1" x14ac:dyDescent="0.25">
      <c r="A276" s="29"/>
    </row>
    <row r="277" spans="1:1" x14ac:dyDescent="0.25">
      <c r="A277" s="29"/>
    </row>
    <row r="278" spans="1:1" x14ac:dyDescent="0.25">
      <c r="A278" s="29"/>
    </row>
    <row r="279" spans="1:1" x14ac:dyDescent="0.25">
      <c r="A279" s="29"/>
    </row>
    <row r="280" spans="1:1" x14ac:dyDescent="0.25">
      <c r="A280" s="29"/>
    </row>
    <row r="281" spans="1:1" x14ac:dyDescent="0.25">
      <c r="A281" s="29"/>
    </row>
    <row r="282" spans="1:1" x14ac:dyDescent="0.25">
      <c r="A282" s="29"/>
    </row>
    <row r="283" spans="1:1" x14ac:dyDescent="0.25">
      <c r="A283" s="29"/>
    </row>
    <row r="284" spans="1:1" x14ac:dyDescent="0.25">
      <c r="A284" s="29"/>
    </row>
    <row r="285" spans="1:1" x14ac:dyDescent="0.25">
      <c r="A285" s="29"/>
    </row>
    <row r="286" spans="1:1" x14ac:dyDescent="0.25">
      <c r="A286" s="29"/>
    </row>
    <row r="287" spans="1:1" x14ac:dyDescent="0.25">
      <c r="A287" s="29"/>
    </row>
    <row r="288" spans="1:1" x14ac:dyDescent="0.25">
      <c r="A288" s="29"/>
    </row>
    <row r="289" spans="1:1" x14ac:dyDescent="0.25">
      <c r="A289" s="29"/>
    </row>
    <row r="290" spans="1:1" x14ac:dyDescent="0.25">
      <c r="A290" s="29"/>
    </row>
    <row r="291" spans="1:1" x14ac:dyDescent="0.25">
      <c r="A291" s="29"/>
    </row>
    <row r="292" spans="1:1" x14ac:dyDescent="0.25">
      <c r="A292" s="29"/>
    </row>
    <row r="293" spans="1:1" x14ac:dyDescent="0.25">
      <c r="A293" s="29"/>
    </row>
    <row r="294" spans="1:1" x14ac:dyDescent="0.25">
      <c r="A294" s="29"/>
    </row>
    <row r="295" spans="1:1" x14ac:dyDescent="0.25">
      <c r="A295" s="29"/>
    </row>
    <row r="296" spans="1:1" x14ac:dyDescent="0.25">
      <c r="A296" s="29"/>
    </row>
    <row r="297" spans="1:1" x14ac:dyDescent="0.25">
      <c r="A297" s="29"/>
    </row>
    <row r="298" spans="1:1" x14ac:dyDescent="0.25">
      <c r="A298" s="29"/>
    </row>
    <row r="299" spans="1:1" x14ac:dyDescent="0.25">
      <c r="A299" s="29"/>
    </row>
    <row r="300" spans="1:1" x14ac:dyDescent="0.25">
      <c r="A300" s="29"/>
    </row>
    <row r="301" spans="1:1" x14ac:dyDescent="0.25">
      <c r="A301" s="29"/>
    </row>
    <row r="302" spans="1:1" x14ac:dyDescent="0.25">
      <c r="A302" s="29"/>
    </row>
    <row r="303" spans="1:1" x14ac:dyDescent="0.25">
      <c r="A303" s="29"/>
    </row>
    <row r="304" spans="1:1" x14ac:dyDescent="0.25">
      <c r="A304" s="29"/>
    </row>
    <row r="305" spans="1:1" x14ac:dyDescent="0.25">
      <c r="A305" s="29"/>
    </row>
    <row r="306" spans="1:1" x14ac:dyDescent="0.25">
      <c r="A306" s="29"/>
    </row>
    <row r="307" spans="1:1" x14ac:dyDescent="0.25">
      <c r="A307" s="29"/>
    </row>
    <row r="308" spans="1:1" x14ac:dyDescent="0.25">
      <c r="A308" s="29"/>
    </row>
    <row r="309" spans="1:1" x14ac:dyDescent="0.25">
      <c r="A309" s="29"/>
    </row>
    <row r="310" spans="1:1" x14ac:dyDescent="0.25">
      <c r="A310" s="29"/>
    </row>
    <row r="311" spans="1:1" x14ac:dyDescent="0.25">
      <c r="A311" s="29"/>
    </row>
    <row r="312" spans="1:1" x14ac:dyDescent="0.25">
      <c r="A312" s="29"/>
    </row>
    <row r="313" spans="1:1" x14ac:dyDescent="0.25">
      <c r="A313" s="29"/>
    </row>
    <row r="314" spans="1:1" x14ac:dyDescent="0.25">
      <c r="A314" s="29"/>
    </row>
    <row r="315" spans="1:1" x14ac:dyDescent="0.25">
      <c r="A315" s="29"/>
    </row>
    <row r="316" spans="1:1" x14ac:dyDescent="0.25">
      <c r="A316" s="29"/>
    </row>
    <row r="317" spans="1:1" x14ac:dyDescent="0.25">
      <c r="A317" s="29"/>
    </row>
    <row r="318" spans="1:1" x14ac:dyDescent="0.25">
      <c r="A318" s="29"/>
    </row>
    <row r="319" spans="1:1" x14ac:dyDescent="0.25">
      <c r="A319" s="29"/>
    </row>
    <row r="320" spans="1:1" x14ac:dyDescent="0.25">
      <c r="A320" s="29"/>
    </row>
    <row r="321" spans="1:1" x14ac:dyDescent="0.25">
      <c r="A321" s="29"/>
    </row>
    <row r="322" spans="1:1" x14ac:dyDescent="0.25">
      <c r="A322" s="29"/>
    </row>
    <row r="323" spans="1:1" x14ac:dyDescent="0.25">
      <c r="A323" s="29"/>
    </row>
    <row r="324" spans="1:1" x14ac:dyDescent="0.25">
      <c r="A324" s="29"/>
    </row>
    <row r="325" spans="1:1" x14ac:dyDescent="0.25">
      <c r="A325" s="29"/>
    </row>
    <row r="326" spans="1:1" x14ac:dyDescent="0.25">
      <c r="A326" s="29"/>
    </row>
    <row r="327" spans="1:1" x14ac:dyDescent="0.25">
      <c r="A327" s="29"/>
    </row>
    <row r="328" spans="1:1" x14ac:dyDescent="0.25">
      <c r="A328" s="29"/>
    </row>
    <row r="329" spans="1:1" x14ac:dyDescent="0.25">
      <c r="A329" s="29"/>
    </row>
    <row r="330" spans="1:1" x14ac:dyDescent="0.25">
      <c r="A330" s="29"/>
    </row>
    <row r="331" spans="1:1" x14ac:dyDescent="0.25">
      <c r="A331" s="29"/>
    </row>
    <row r="332" spans="1:1" x14ac:dyDescent="0.25">
      <c r="A332" s="29"/>
    </row>
    <row r="333" spans="1:1" x14ac:dyDescent="0.25">
      <c r="A333" s="29"/>
    </row>
    <row r="334" spans="1:1" x14ac:dyDescent="0.25">
      <c r="A334" s="29"/>
    </row>
    <row r="335" spans="1:1" x14ac:dyDescent="0.25">
      <c r="A335" s="29"/>
    </row>
    <row r="336" spans="1:1" x14ac:dyDescent="0.25">
      <c r="A336" s="29"/>
    </row>
    <row r="337" spans="1:1" x14ac:dyDescent="0.25">
      <c r="A337" s="29"/>
    </row>
    <row r="338" spans="1:1" x14ac:dyDescent="0.25">
      <c r="A338" s="29"/>
    </row>
    <row r="339" spans="1:1" x14ac:dyDescent="0.25">
      <c r="A339" s="29"/>
    </row>
    <row r="340" spans="1:1" x14ac:dyDescent="0.25">
      <c r="A340" s="29"/>
    </row>
    <row r="341" spans="1:1" x14ac:dyDescent="0.25">
      <c r="A341" s="29"/>
    </row>
    <row r="342" spans="1:1" x14ac:dyDescent="0.25">
      <c r="A342" s="29"/>
    </row>
    <row r="343" spans="1:1" x14ac:dyDescent="0.25">
      <c r="A343" s="29"/>
    </row>
    <row r="344" spans="1:1" x14ac:dyDescent="0.25">
      <c r="A344" s="29"/>
    </row>
    <row r="345" spans="1:1" x14ac:dyDescent="0.25">
      <c r="A345" s="29"/>
    </row>
    <row r="346" spans="1:1" x14ac:dyDescent="0.25">
      <c r="A346" s="29"/>
    </row>
    <row r="347" spans="1:1" x14ac:dyDescent="0.25">
      <c r="A347" s="29"/>
    </row>
    <row r="348" spans="1:1" x14ac:dyDescent="0.25">
      <c r="A348" s="29"/>
    </row>
    <row r="349" spans="1:1" x14ac:dyDescent="0.25">
      <c r="A349" s="29"/>
    </row>
    <row r="350" spans="1:1" x14ac:dyDescent="0.25">
      <c r="A350" s="29"/>
    </row>
    <row r="351" spans="1:1" x14ac:dyDescent="0.25">
      <c r="A351" s="29"/>
    </row>
    <row r="352" spans="1:1" x14ac:dyDescent="0.25">
      <c r="A352" s="29"/>
    </row>
    <row r="353" spans="1:1" x14ac:dyDescent="0.25">
      <c r="A353" s="29"/>
    </row>
    <row r="354" spans="1:1" x14ac:dyDescent="0.25">
      <c r="A354" s="29"/>
    </row>
    <row r="355" spans="1:1" x14ac:dyDescent="0.25">
      <c r="A355" s="29"/>
    </row>
    <row r="356" spans="1:1" x14ac:dyDescent="0.25">
      <c r="A356" s="29"/>
    </row>
    <row r="357" spans="1:1" x14ac:dyDescent="0.25">
      <c r="A357" s="29"/>
    </row>
    <row r="358" spans="1:1" x14ac:dyDescent="0.25">
      <c r="A358" s="29"/>
    </row>
    <row r="359" spans="1:1" x14ac:dyDescent="0.25">
      <c r="A359" s="29"/>
    </row>
    <row r="360" spans="1:1" x14ac:dyDescent="0.25">
      <c r="A360" s="29"/>
    </row>
    <row r="361" spans="1:1" x14ac:dyDescent="0.25">
      <c r="A361" s="29"/>
    </row>
    <row r="362" spans="1:1" x14ac:dyDescent="0.25">
      <c r="A362" s="29"/>
    </row>
    <row r="363" spans="1:1" x14ac:dyDescent="0.25">
      <c r="A363" s="29"/>
    </row>
    <row r="364" spans="1:1" x14ac:dyDescent="0.25">
      <c r="A364" s="29"/>
    </row>
    <row r="365" spans="1:1" x14ac:dyDescent="0.25">
      <c r="A365" s="29"/>
    </row>
    <row r="366" spans="1:1" x14ac:dyDescent="0.25">
      <c r="A366" s="29"/>
    </row>
    <row r="367" spans="1:1" x14ac:dyDescent="0.25">
      <c r="A367" s="29"/>
    </row>
    <row r="368" spans="1:1" x14ac:dyDescent="0.25">
      <c r="A368" s="29"/>
    </row>
    <row r="369" spans="1:1" x14ac:dyDescent="0.25">
      <c r="A369" s="29"/>
    </row>
    <row r="370" spans="1:1" x14ac:dyDescent="0.25">
      <c r="A370" s="29"/>
    </row>
    <row r="371" spans="1:1" x14ac:dyDescent="0.25">
      <c r="A371" s="29"/>
    </row>
    <row r="372" spans="1:1" x14ac:dyDescent="0.25">
      <c r="A372" s="29"/>
    </row>
    <row r="373" spans="1:1" x14ac:dyDescent="0.25">
      <c r="A373" s="29"/>
    </row>
    <row r="374" spans="1:1" x14ac:dyDescent="0.25">
      <c r="A374" s="29"/>
    </row>
    <row r="375" spans="1:1" x14ac:dyDescent="0.25">
      <c r="A375" s="29"/>
    </row>
    <row r="376" spans="1:1" x14ac:dyDescent="0.25">
      <c r="A376" s="29"/>
    </row>
    <row r="377" spans="1:1" x14ac:dyDescent="0.25">
      <c r="A377" s="29"/>
    </row>
    <row r="378" spans="1:1" x14ac:dyDescent="0.25">
      <c r="A378" s="29"/>
    </row>
    <row r="379" spans="1:1" x14ac:dyDescent="0.25">
      <c r="A379" s="29"/>
    </row>
    <row r="380" spans="1:1" x14ac:dyDescent="0.25">
      <c r="A380" s="29"/>
    </row>
    <row r="381" spans="1:1" x14ac:dyDescent="0.25">
      <c r="A381" s="29"/>
    </row>
    <row r="382" spans="1:1" x14ac:dyDescent="0.25">
      <c r="A382" s="29"/>
    </row>
    <row r="383" spans="1:1" x14ac:dyDescent="0.25">
      <c r="A383" s="29"/>
    </row>
    <row r="384" spans="1:1" x14ac:dyDescent="0.25">
      <c r="A384" s="29"/>
    </row>
    <row r="385" spans="1:1" x14ac:dyDescent="0.25">
      <c r="A385" s="29"/>
    </row>
    <row r="386" spans="1:1" x14ac:dyDescent="0.25">
      <c r="A386" s="29"/>
    </row>
    <row r="387" spans="1:1" x14ac:dyDescent="0.25">
      <c r="A387" s="29"/>
    </row>
    <row r="388" spans="1:1" x14ac:dyDescent="0.25">
      <c r="A388" s="29"/>
    </row>
    <row r="389" spans="1:1" x14ac:dyDescent="0.25">
      <c r="A389" s="29"/>
    </row>
    <row r="390" spans="1:1" x14ac:dyDescent="0.25">
      <c r="A390" s="29"/>
    </row>
    <row r="391" spans="1:1" x14ac:dyDescent="0.25">
      <c r="A391" s="29"/>
    </row>
    <row r="392" spans="1:1" x14ac:dyDescent="0.25">
      <c r="A392" s="29"/>
    </row>
    <row r="393" spans="1:1" x14ac:dyDescent="0.25">
      <c r="A393" s="29"/>
    </row>
    <row r="394" spans="1:1" x14ac:dyDescent="0.25">
      <c r="A394" s="29"/>
    </row>
    <row r="395" spans="1:1" x14ac:dyDescent="0.25">
      <c r="A395" s="29"/>
    </row>
    <row r="396" spans="1:1" x14ac:dyDescent="0.25">
      <c r="A396" s="29"/>
    </row>
    <row r="397" spans="1:1" x14ac:dyDescent="0.25">
      <c r="A397" s="29"/>
    </row>
    <row r="398" spans="1:1" x14ac:dyDescent="0.25">
      <c r="A398" s="29"/>
    </row>
    <row r="399" spans="1:1" x14ac:dyDescent="0.25">
      <c r="A399" s="29"/>
    </row>
    <row r="400" spans="1:1" x14ac:dyDescent="0.25">
      <c r="A400" s="29"/>
    </row>
    <row r="401" spans="1:1" x14ac:dyDescent="0.25">
      <c r="A401" s="29"/>
    </row>
    <row r="402" spans="1:1" x14ac:dyDescent="0.25">
      <c r="A402" s="29"/>
    </row>
    <row r="403" spans="1:1" x14ac:dyDescent="0.25">
      <c r="A403" s="29"/>
    </row>
    <row r="404" spans="1:1" x14ac:dyDescent="0.25">
      <c r="A404" s="29"/>
    </row>
    <row r="405" spans="1:1" x14ac:dyDescent="0.25">
      <c r="A405" s="29"/>
    </row>
    <row r="406" spans="1:1" x14ac:dyDescent="0.25">
      <c r="A406" s="29"/>
    </row>
    <row r="407" spans="1:1" x14ac:dyDescent="0.25">
      <c r="A407" s="29"/>
    </row>
    <row r="408" spans="1:1" x14ac:dyDescent="0.25">
      <c r="A408" s="29"/>
    </row>
    <row r="409" spans="1:1" x14ac:dyDescent="0.25">
      <c r="A409" s="29"/>
    </row>
    <row r="410" spans="1:1" x14ac:dyDescent="0.25">
      <c r="A410" s="29"/>
    </row>
    <row r="411" spans="1:1" x14ac:dyDescent="0.25">
      <c r="A411" s="29"/>
    </row>
    <row r="412" spans="1:1" x14ac:dyDescent="0.25">
      <c r="A412" s="29"/>
    </row>
    <row r="413" spans="1:1" x14ac:dyDescent="0.25">
      <c r="A413" s="29"/>
    </row>
    <row r="414" spans="1:1" x14ac:dyDescent="0.25">
      <c r="A414" s="29"/>
    </row>
    <row r="415" spans="1:1" x14ac:dyDescent="0.25">
      <c r="A415" s="29"/>
    </row>
    <row r="416" spans="1:1" x14ac:dyDescent="0.25">
      <c r="A416" s="29"/>
    </row>
    <row r="417" spans="1:1" x14ac:dyDescent="0.25">
      <c r="A417" s="29"/>
    </row>
    <row r="418" spans="1:1" x14ac:dyDescent="0.25">
      <c r="A418" s="29"/>
    </row>
    <row r="419" spans="1:1" x14ac:dyDescent="0.25">
      <c r="A419" s="29"/>
    </row>
    <row r="420" spans="1:1" x14ac:dyDescent="0.25">
      <c r="A420" s="29"/>
    </row>
    <row r="421" spans="1:1" x14ac:dyDescent="0.25">
      <c r="A421" s="29"/>
    </row>
    <row r="422" spans="1:1" x14ac:dyDescent="0.25">
      <c r="A422" s="29"/>
    </row>
    <row r="423" spans="1:1" x14ac:dyDescent="0.25">
      <c r="A423" s="29"/>
    </row>
    <row r="424" spans="1:1" x14ac:dyDescent="0.25">
      <c r="A424" s="29"/>
    </row>
    <row r="425" spans="1:1" x14ac:dyDescent="0.25">
      <c r="A425" s="29"/>
    </row>
    <row r="426" spans="1:1" x14ac:dyDescent="0.25">
      <c r="A426" s="29"/>
    </row>
    <row r="427" spans="1:1" x14ac:dyDescent="0.25">
      <c r="A427" s="29"/>
    </row>
    <row r="428" spans="1:1" x14ac:dyDescent="0.25">
      <c r="A428" s="29"/>
    </row>
    <row r="429" spans="1:1" x14ac:dyDescent="0.25">
      <c r="A429" s="29"/>
    </row>
    <row r="430" spans="1:1" x14ac:dyDescent="0.25">
      <c r="A430" s="29"/>
    </row>
    <row r="431" spans="1:1" x14ac:dyDescent="0.25">
      <c r="A431" s="29"/>
    </row>
    <row r="432" spans="1:1" x14ac:dyDescent="0.25">
      <c r="A432" s="29"/>
    </row>
    <row r="433" spans="1:1" x14ac:dyDescent="0.25">
      <c r="A433" s="29"/>
    </row>
    <row r="434" spans="1:1" x14ac:dyDescent="0.25">
      <c r="A434" s="29"/>
    </row>
    <row r="435" spans="1:1" x14ac:dyDescent="0.25">
      <c r="A435" s="29"/>
    </row>
    <row r="436" spans="1:1" x14ac:dyDescent="0.25">
      <c r="A436" s="29"/>
    </row>
    <row r="437" spans="1:1" x14ac:dyDescent="0.25">
      <c r="A437" s="29"/>
    </row>
    <row r="438" spans="1:1" x14ac:dyDescent="0.25">
      <c r="A438" s="29"/>
    </row>
    <row r="439" spans="1:1" x14ac:dyDescent="0.25">
      <c r="A439" s="29"/>
    </row>
    <row r="440" spans="1:1" x14ac:dyDescent="0.25">
      <c r="A440" s="29"/>
    </row>
    <row r="441" spans="1:1" x14ac:dyDescent="0.25">
      <c r="A441" s="29"/>
    </row>
    <row r="442" spans="1:1" x14ac:dyDescent="0.25">
      <c r="A442" s="29"/>
    </row>
    <row r="443" spans="1:1" x14ac:dyDescent="0.25">
      <c r="A443" s="29"/>
    </row>
    <row r="444" spans="1:1" x14ac:dyDescent="0.25">
      <c r="A444" s="29"/>
    </row>
    <row r="445" spans="1:1" x14ac:dyDescent="0.25">
      <c r="A445" s="29"/>
    </row>
    <row r="446" spans="1:1" x14ac:dyDescent="0.25">
      <c r="A446" s="29"/>
    </row>
    <row r="447" spans="1:1" x14ac:dyDescent="0.25">
      <c r="A447" s="29"/>
    </row>
    <row r="448" spans="1:1" x14ac:dyDescent="0.25">
      <c r="A448" s="29"/>
    </row>
    <row r="449" spans="1:1" x14ac:dyDescent="0.25">
      <c r="A449" s="29"/>
    </row>
    <row r="450" spans="1:1" x14ac:dyDescent="0.25">
      <c r="A450" s="29"/>
    </row>
    <row r="451" spans="1:1" x14ac:dyDescent="0.25">
      <c r="A451" s="29"/>
    </row>
    <row r="452" spans="1:1" x14ac:dyDescent="0.25">
      <c r="A452" s="29"/>
    </row>
    <row r="453" spans="1:1" x14ac:dyDescent="0.25">
      <c r="A453" s="29"/>
    </row>
    <row r="454" spans="1:1" x14ac:dyDescent="0.25">
      <c r="A454" s="29"/>
    </row>
    <row r="455" spans="1:1" x14ac:dyDescent="0.25">
      <c r="A455" s="29"/>
    </row>
    <row r="456" spans="1:1" x14ac:dyDescent="0.25">
      <c r="A456" s="29"/>
    </row>
    <row r="457" spans="1:1" x14ac:dyDescent="0.25">
      <c r="A457" s="29"/>
    </row>
    <row r="458" spans="1:1" x14ac:dyDescent="0.25">
      <c r="A458" s="29"/>
    </row>
    <row r="459" spans="1:1" x14ac:dyDescent="0.25">
      <c r="A459" s="29"/>
    </row>
    <row r="460" spans="1:1" x14ac:dyDescent="0.25">
      <c r="A460" s="29"/>
    </row>
    <row r="461" spans="1:1" x14ac:dyDescent="0.25">
      <c r="A461" s="29"/>
    </row>
    <row r="462" spans="1:1" x14ac:dyDescent="0.25">
      <c r="A462" s="29"/>
    </row>
    <row r="463" spans="1:1" x14ac:dyDescent="0.25">
      <c r="A463" s="29"/>
    </row>
    <row r="464" spans="1:1" x14ac:dyDescent="0.25">
      <c r="A464" s="29"/>
    </row>
    <row r="465" spans="1:1" x14ac:dyDescent="0.25">
      <c r="A465" s="29"/>
    </row>
    <row r="466" spans="1:1" x14ac:dyDescent="0.25">
      <c r="A466" s="29"/>
    </row>
    <row r="467" spans="1:1" x14ac:dyDescent="0.25">
      <c r="A467" s="29"/>
    </row>
    <row r="468" spans="1:1" x14ac:dyDescent="0.25">
      <c r="A468" s="29"/>
    </row>
    <row r="469" spans="1:1" x14ac:dyDescent="0.25">
      <c r="A469" s="29"/>
    </row>
    <row r="470" spans="1:1" x14ac:dyDescent="0.25">
      <c r="A470" s="29"/>
    </row>
    <row r="471" spans="1:1" x14ac:dyDescent="0.25">
      <c r="A471" s="29"/>
    </row>
    <row r="472" spans="1:1" x14ac:dyDescent="0.25">
      <c r="A472" s="29"/>
    </row>
    <row r="473" spans="1:1" x14ac:dyDescent="0.25">
      <c r="A473" s="29"/>
    </row>
    <row r="474" spans="1:1" x14ac:dyDescent="0.25">
      <c r="A474" s="29"/>
    </row>
    <row r="475" spans="1:1" x14ac:dyDescent="0.25">
      <c r="A475" s="29"/>
    </row>
    <row r="476" spans="1:1" x14ac:dyDescent="0.25">
      <c r="A476" s="29"/>
    </row>
    <row r="477" spans="1:1" x14ac:dyDescent="0.25">
      <c r="A477" s="29"/>
    </row>
    <row r="478" spans="1:1" x14ac:dyDescent="0.25">
      <c r="A478" s="29"/>
    </row>
    <row r="479" spans="1:1" x14ac:dyDescent="0.25">
      <c r="A479" s="29"/>
    </row>
    <row r="480" spans="1:1" x14ac:dyDescent="0.25">
      <c r="A480" s="29"/>
    </row>
    <row r="481" spans="1:1" x14ac:dyDescent="0.25">
      <c r="A481" s="29"/>
    </row>
    <row r="482" spans="1:1" x14ac:dyDescent="0.25">
      <c r="A482" s="29"/>
    </row>
    <row r="483" spans="1:1" x14ac:dyDescent="0.25">
      <c r="A483" s="29"/>
    </row>
    <row r="484" spans="1:1" x14ac:dyDescent="0.25">
      <c r="A484" s="29"/>
    </row>
    <row r="485" spans="1:1" x14ac:dyDescent="0.25">
      <c r="A485" s="29"/>
    </row>
    <row r="486" spans="1:1" x14ac:dyDescent="0.25">
      <c r="A486" s="29"/>
    </row>
    <row r="487" spans="1:1" x14ac:dyDescent="0.25">
      <c r="A487" s="29"/>
    </row>
    <row r="488" spans="1:1" x14ac:dyDescent="0.25">
      <c r="A488" s="29"/>
    </row>
    <row r="489" spans="1:1" x14ac:dyDescent="0.25">
      <c r="A489" s="29"/>
    </row>
    <row r="490" spans="1:1" x14ac:dyDescent="0.25">
      <c r="A490" s="29"/>
    </row>
    <row r="491" spans="1:1" x14ac:dyDescent="0.25">
      <c r="A491" s="29"/>
    </row>
    <row r="492" spans="1:1" x14ac:dyDescent="0.25">
      <c r="A492" s="29"/>
    </row>
    <row r="493" spans="1:1" x14ac:dyDescent="0.25">
      <c r="A493" s="29"/>
    </row>
    <row r="494" spans="1:1" x14ac:dyDescent="0.25">
      <c r="A494" s="29"/>
    </row>
    <row r="495" spans="1:1" x14ac:dyDescent="0.25">
      <c r="A495" s="29"/>
    </row>
    <row r="496" spans="1:1" x14ac:dyDescent="0.25">
      <c r="A496" s="29"/>
    </row>
    <row r="497" spans="1:1" x14ac:dyDescent="0.25">
      <c r="A497" s="29"/>
    </row>
    <row r="498" spans="1:1" x14ac:dyDescent="0.25">
      <c r="A498" s="29"/>
    </row>
    <row r="499" spans="1:1" x14ac:dyDescent="0.25">
      <c r="A499" s="29"/>
    </row>
    <row r="500" spans="1:1" x14ac:dyDescent="0.25">
      <c r="A500" s="29"/>
    </row>
    <row r="501" spans="1:1" x14ac:dyDescent="0.25">
      <c r="A501" s="29"/>
    </row>
    <row r="502" spans="1:1" x14ac:dyDescent="0.25">
      <c r="A502" s="29"/>
    </row>
    <row r="503" spans="1:1" x14ac:dyDescent="0.25">
      <c r="A503" s="29"/>
    </row>
    <row r="504" spans="1:1" x14ac:dyDescent="0.25">
      <c r="A504" s="29"/>
    </row>
    <row r="505" spans="1:1" x14ac:dyDescent="0.25">
      <c r="A505" s="29"/>
    </row>
    <row r="506" spans="1:1" x14ac:dyDescent="0.25">
      <c r="A506" s="29"/>
    </row>
    <row r="507" spans="1:1" x14ac:dyDescent="0.25">
      <c r="A507" s="29"/>
    </row>
    <row r="508" spans="1:1" x14ac:dyDescent="0.25">
      <c r="A508" s="29"/>
    </row>
    <row r="509" spans="1:1" x14ac:dyDescent="0.25">
      <c r="A509" s="29"/>
    </row>
    <row r="510" spans="1:1" x14ac:dyDescent="0.25">
      <c r="A510" s="29"/>
    </row>
    <row r="511" spans="1:1" x14ac:dyDescent="0.25">
      <c r="A511" s="29"/>
    </row>
    <row r="512" spans="1:1" x14ac:dyDescent="0.25">
      <c r="A512" s="29"/>
    </row>
    <row r="513" spans="1:1" x14ac:dyDescent="0.25">
      <c r="A513" s="29"/>
    </row>
    <row r="514" spans="1:1" x14ac:dyDescent="0.25">
      <c r="A514" s="29"/>
    </row>
    <row r="515" spans="1:1" x14ac:dyDescent="0.25">
      <c r="A515" s="29"/>
    </row>
    <row r="516" spans="1:1" x14ac:dyDescent="0.25">
      <c r="A516" s="29"/>
    </row>
    <row r="517" spans="1:1" x14ac:dyDescent="0.25">
      <c r="A517" s="29"/>
    </row>
    <row r="518" spans="1:1" x14ac:dyDescent="0.25">
      <c r="A518" s="29"/>
    </row>
    <row r="519" spans="1:1" x14ac:dyDescent="0.25">
      <c r="A519" s="29"/>
    </row>
    <row r="520" spans="1:1" x14ac:dyDescent="0.25">
      <c r="A520" s="29"/>
    </row>
    <row r="521" spans="1:1" x14ac:dyDescent="0.25">
      <c r="A521" s="29"/>
    </row>
    <row r="522" spans="1:1" x14ac:dyDescent="0.25">
      <c r="A522" s="29"/>
    </row>
    <row r="523" spans="1:1" x14ac:dyDescent="0.25">
      <c r="A523" s="29"/>
    </row>
    <row r="524" spans="1:1" x14ac:dyDescent="0.25">
      <c r="A524" s="29"/>
    </row>
    <row r="525" spans="1:1" x14ac:dyDescent="0.25">
      <c r="A525" s="29"/>
    </row>
    <row r="526" spans="1:1" x14ac:dyDescent="0.25">
      <c r="A526" s="29"/>
    </row>
    <row r="527" spans="1:1" x14ac:dyDescent="0.25">
      <c r="A527" s="29"/>
    </row>
    <row r="528" spans="1:1" x14ac:dyDescent="0.25">
      <c r="A528" s="29"/>
    </row>
    <row r="529" spans="1:1" x14ac:dyDescent="0.25">
      <c r="A529" s="29"/>
    </row>
    <row r="530" spans="1:1" x14ac:dyDescent="0.25">
      <c r="A530" s="29"/>
    </row>
    <row r="531" spans="1:1" x14ac:dyDescent="0.25">
      <c r="A531" s="29"/>
    </row>
    <row r="532" spans="1:1" x14ac:dyDescent="0.25">
      <c r="A532" s="29"/>
    </row>
    <row r="533" spans="1:1" x14ac:dyDescent="0.25">
      <c r="A533" s="29"/>
    </row>
    <row r="534" spans="1:1" x14ac:dyDescent="0.25">
      <c r="A534" s="29"/>
    </row>
    <row r="535" spans="1:1" x14ac:dyDescent="0.25">
      <c r="A535" s="29"/>
    </row>
    <row r="536" spans="1:1" x14ac:dyDescent="0.25">
      <c r="A536" s="29"/>
    </row>
    <row r="537" spans="1:1" x14ac:dyDescent="0.25">
      <c r="A537" s="29"/>
    </row>
    <row r="538" spans="1:1" x14ac:dyDescent="0.25">
      <c r="A538" s="29"/>
    </row>
    <row r="539" spans="1:1" x14ac:dyDescent="0.25">
      <c r="A539" s="29"/>
    </row>
    <row r="540" spans="1:1" x14ac:dyDescent="0.25">
      <c r="A540" s="29"/>
    </row>
    <row r="541" spans="1:1" x14ac:dyDescent="0.25">
      <c r="A541" s="29"/>
    </row>
    <row r="542" spans="1:1" x14ac:dyDescent="0.25">
      <c r="A542" s="29"/>
    </row>
    <row r="543" spans="1:1" x14ac:dyDescent="0.25">
      <c r="A543" s="29"/>
    </row>
    <row r="544" spans="1:1" x14ac:dyDescent="0.25">
      <c r="A544" s="29"/>
    </row>
    <row r="545" spans="1:1" x14ac:dyDescent="0.25">
      <c r="A545" s="29"/>
    </row>
    <row r="546" spans="1:1" x14ac:dyDescent="0.25">
      <c r="A546" s="29"/>
    </row>
    <row r="547" spans="1:1" x14ac:dyDescent="0.25">
      <c r="A547" s="29"/>
    </row>
    <row r="548" spans="1:1" x14ac:dyDescent="0.25">
      <c r="A548" s="29"/>
    </row>
    <row r="549" spans="1:1" x14ac:dyDescent="0.25">
      <c r="A549" s="29"/>
    </row>
    <row r="550" spans="1:1" x14ac:dyDescent="0.25">
      <c r="A550" s="29"/>
    </row>
    <row r="551" spans="1:1" x14ac:dyDescent="0.25">
      <c r="A551" s="29"/>
    </row>
    <row r="552" spans="1:1" x14ac:dyDescent="0.25">
      <c r="A552" s="29"/>
    </row>
    <row r="553" spans="1:1" x14ac:dyDescent="0.25">
      <c r="A553" s="29"/>
    </row>
    <row r="554" spans="1:1" x14ac:dyDescent="0.25">
      <c r="A554" s="29"/>
    </row>
    <row r="555" spans="1:1" x14ac:dyDescent="0.25">
      <c r="A555" s="29"/>
    </row>
    <row r="556" spans="1:1" x14ac:dyDescent="0.25">
      <c r="A556" s="29"/>
    </row>
    <row r="557" spans="1:1" x14ac:dyDescent="0.25">
      <c r="A557" s="29"/>
    </row>
    <row r="558" spans="1:1" x14ac:dyDescent="0.25">
      <c r="A558" s="29"/>
    </row>
    <row r="559" spans="1:1" x14ac:dyDescent="0.25">
      <c r="A559" s="29"/>
    </row>
    <row r="560" spans="1:1" x14ac:dyDescent="0.25">
      <c r="A560" s="29"/>
    </row>
    <row r="561" spans="1:1" x14ac:dyDescent="0.25">
      <c r="A561" s="29"/>
    </row>
    <row r="562" spans="1:1" x14ac:dyDescent="0.25">
      <c r="A562" s="29"/>
    </row>
    <row r="563" spans="1:1" x14ac:dyDescent="0.25">
      <c r="A563" s="29"/>
    </row>
    <row r="564" spans="1:1" x14ac:dyDescent="0.25">
      <c r="A564" s="29"/>
    </row>
    <row r="565" spans="1:1" x14ac:dyDescent="0.25">
      <c r="A565" s="29"/>
    </row>
    <row r="566" spans="1:1" x14ac:dyDescent="0.25">
      <c r="A566" s="29"/>
    </row>
    <row r="567" spans="1:1" x14ac:dyDescent="0.25">
      <c r="A567" s="29"/>
    </row>
    <row r="568" spans="1:1" x14ac:dyDescent="0.25">
      <c r="A568" s="29"/>
    </row>
    <row r="569" spans="1:1" x14ac:dyDescent="0.25">
      <c r="A569" s="29"/>
    </row>
    <row r="570" spans="1:1" x14ac:dyDescent="0.25">
      <c r="A570" s="29"/>
    </row>
    <row r="571" spans="1:1" x14ac:dyDescent="0.25">
      <c r="A571" s="29"/>
    </row>
    <row r="572" spans="1:1" x14ac:dyDescent="0.25">
      <c r="A572" s="29"/>
    </row>
    <row r="573" spans="1:1" x14ac:dyDescent="0.25">
      <c r="A573" s="29"/>
    </row>
    <row r="574" spans="1:1" x14ac:dyDescent="0.25">
      <c r="A574" s="29"/>
    </row>
    <row r="575" spans="1:1" x14ac:dyDescent="0.25">
      <c r="A575" s="29"/>
    </row>
    <row r="576" spans="1:1" x14ac:dyDescent="0.25">
      <c r="A576" s="29"/>
    </row>
    <row r="577" spans="1:1" x14ac:dyDescent="0.25">
      <c r="A577" s="29"/>
    </row>
    <row r="578" spans="1:1" x14ac:dyDescent="0.25">
      <c r="A578" s="29"/>
    </row>
    <row r="579" spans="1:1" x14ac:dyDescent="0.25">
      <c r="A579" s="29"/>
    </row>
    <row r="580" spans="1:1" x14ac:dyDescent="0.25">
      <c r="A580" s="29"/>
    </row>
    <row r="581" spans="1:1" x14ac:dyDescent="0.25">
      <c r="A581" s="29"/>
    </row>
    <row r="582" spans="1:1" x14ac:dyDescent="0.25">
      <c r="A582" s="29"/>
    </row>
    <row r="583" spans="1:1" x14ac:dyDescent="0.25">
      <c r="A583" s="29"/>
    </row>
    <row r="584" spans="1:1" x14ac:dyDescent="0.25">
      <c r="A584" s="29"/>
    </row>
    <row r="585" spans="1:1" x14ac:dyDescent="0.25">
      <c r="A585" s="29"/>
    </row>
    <row r="586" spans="1:1" x14ac:dyDescent="0.25">
      <c r="A586" s="29"/>
    </row>
    <row r="587" spans="1:1" x14ac:dyDescent="0.25">
      <c r="A587" s="29"/>
    </row>
    <row r="588" spans="1:1" x14ac:dyDescent="0.25">
      <c r="A588" s="29"/>
    </row>
    <row r="589" spans="1:1" x14ac:dyDescent="0.25">
      <c r="A589" s="29"/>
    </row>
    <row r="590" spans="1:1" x14ac:dyDescent="0.25">
      <c r="A590" s="29"/>
    </row>
    <row r="591" spans="1:1" x14ac:dyDescent="0.25">
      <c r="A591" s="29"/>
    </row>
    <row r="592" spans="1:1" x14ac:dyDescent="0.25">
      <c r="A592" s="29"/>
    </row>
    <row r="593" spans="1:1" x14ac:dyDescent="0.25">
      <c r="A593" s="29"/>
    </row>
    <row r="594" spans="1:1" x14ac:dyDescent="0.25">
      <c r="A594" s="29"/>
    </row>
    <row r="595" spans="1:1" x14ac:dyDescent="0.25">
      <c r="A595" s="29"/>
    </row>
    <row r="596" spans="1:1" x14ac:dyDescent="0.25">
      <c r="A596" s="29"/>
    </row>
    <row r="597" spans="1:1" x14ac:dyDescent="0.25">
      <c r="A597" s="29"/>
    </row>
    <row r="598" spans="1:1" x14ac:dyDescent="0.25">
      <c r="A598" s="29"/>
    </row>
    <row r="599" spans="1:1" x14ac:dyDescent="0.25">
      <c r="A599" s="29"/>
    </row>
    <row r="600" spans="1:1" x14ac:dyDescent="0.25">
      <c r="A600" s="29"/>
    </row>
    <row r="601" spans="1:1" x14ac:dyDescent="0.25">
      <c r="A601" s="29"/>
    </row>
    <row r="602" spans="1:1" x14ac:dyDescent="0.25">
      <c r="A602" s="29"/>
    </row>
    <row r="603" spans="1:1" x14ac:dyDescent="0.25">
      <c r="A603" s="29"/>
    </row>
    <row r="604" spans="1:1" x14ac:dyDescent="0.25">
      <c r="A604" s="29"/>
    </row>
    <row r="605" spans="1:1" x14ac:dyDescent="0.25">
      <c r="A605" s="29"/>
    </row>
    <row r="606" spans="1:1" x14ac:dyDescent="0.25">
      <c r="A606" s="29"/>
    </row>
    <row r="607" spans="1:1" x14ac:dyDescent="0.25">
      <c r="A607" s="29"/>
    </row>
    <row r="608" spans="1:1" x14ac:dyDescent="0.25">
      <c r="A608" s="29"/>
    </row>
    <row r="609" spans="1:1" x14ac:dyDescent="0.25">
      <c r="A609" s="29"/>
    </row>
    <row r="610" spans="1:1" x14ac:dyDescent="0.25">
      <c r="A610" s="29"/>
    </row>
    <row r="611" spans="1:1" x14ac:dyDescent="0.25">
      <c r="A611" s="29"/>
    </row>
    <row r="612" spans="1:1" x14ac:dyDescent="0.25">
      <c r="A612" s="29"/>
    </row>
    <row r="613" spans="1:1" x14ac:dyDescent="0.25">
      <c r="A613" s="29"/>
    </row>
    <row r="614" spans="1:1" x14ac:dyDescent="0.25">
      <c r="A614" s="29"/>
    </row>
    <row r="615" spans="1:1" x14ac:dyDescent="0.25">
      <c r="A615" s="29"/>
    </row>
    <row r="616" spans="1:1" x14ac:dyDescent="0.25">
      <c r="A616" s="29"/>
    </row>
    <row r="617" spans="1:1" x14ac:dyDescent="0.25">
      <c r="A617" s="29"/>
    </row>
    <row r="618" spans="1:1" x14ac:dyDescent="0.25">
      <c r="A618" s="29"/>
    </row>
    <row r="619" spans="1:1" x14ac:dyDescent="0.25">
      <c r="A619" s="29"/>
    </row>
    <row r="620" spans="1:1" x14ac:dyDescent="0.25">
      <c r="A620" s="29"/>
    </row>
    <row r="621" spans="1:1" x14ac:dyDescent="0.25">
      <c r="A621" s="29"/>
    </row>
    <row r="622" spans="1:1" x14ac:dyDescent="0.25">
      <c r="A622" s="29"/>
    </row>
    <row r="623" spans="1:1" x14ac:dyDescent="0.25">
      <c r="A623" s="29"/>
    </row>
    <row r="624" spans="1:1" x14ac:dyDescent="0.25">
      <c r="A624" s="29"/>
    </row>
    <row r="625" spans="1:1" x14ac:dyDescent="0.25">
      <c r="A625" s="29"/>
    </row>
    <row r="626" spans="1:1" x14ac:dyDescent="0.25">
      <c r="A626" s="29"/>
    </row>
    <row r="627" spans="1:1" x14ac:dyDescent="0.25">
      <c r="A627" s="29"/>
    </row>
    <row r="628" spans="1:1" x14ac:dyDescent="0.25">
      <c r="A628" s="29"/>
    </row>
    <row r="629" spans="1:1" x14ac:dyDescent="0.25">
      <c r="A629" s="29"/>
    </row>
    <row r="630" spans="1:1" x14ac:dyDescent="0.25">
      <c r="A630" s="29"/>
    </row>
    <row r="631" spans="1:1" x14ac:dyDescent="0.25">
      <c r="A631" s="29"/>
    </row>
    <row r="632" spans="1:1" x14ac:dyDescent="0.25">
      <c r="A632" s="29"/>
    </row>
    <row r="633" spans="1:1" x14ac:dyDescent="0.25">
      <c r="A633" s="29"/>
    </row>
    <row r="634" spans="1:1" x14ac:dyDescent="0.25">
      <c r="A634" s="29"/>
    </row>
    <row r="635" spans="1:1" x14ac:dyDescent="0.25">
      <c r="A635" s="29"/>
    </row>
    <row r="636" spans="1:1" x14ac:dyDescent="0.25">
      <c r="A636" s="29"/>
    </row>
    <row r="637" spans="1:1" x14ac:dyDescent="0.25">
      <c r="A637" s="29"/>
    </row>
    <row r="638" spans="1:1" x14ac:dyDescent="0.25">
      <c r="A638" s="29"/>
    </row>
    <row r="639" spans="1:1" x14ac:dyDescent="0.25">
      <c r="A639" s="29"/>
    </row>
    <row r="640" spans="1:1" x14ac:dyDescent="0.25">
      <c r="A640" s="29"/>
    </row>
    <row r="641" spans="1:1" x14ac:dyDescent="0.25">
      <c r="A641" s="29"/>
    </row>
    <row r="642" spans="1:1" x14ac:dyDescent="0.25">
      <c r="A642" s="29"/>
    </row>
    <row r="643" spans="1:1" x14ac:dyDescent="0.25">
      <c r="A643" s="29"/>
    </row>
    <row r="644" spans="1:1" x14ac:dyDescent="0.25">
      <c r="A644" s="29"/>
    </row>
    <row r="645" spans="1:1" x14ac:dyDescent="0.25">
      <c r="A645" s="29"/>
    </row>
    <row r="646" spans="1:1" x14ac:dyDescent="0.25">
      <c r="A646" s="29"/>
    </row>
    <row r="647" spans="1:1" x14ac:dyDescent="0.25">
      <c r="A647" s="29"/>
    </row>
    <row r="648" spans="1:1" x14ac:dyDescent="0.25">
      <c r="A648" s="29"/>
    </row>
    <row r="649" spans="1:1" x14ac:dyDescent="0.25">
      <c r="A649" s="29"/>
    </row>
    <row r="650" spans="1:1" x14ac:dyDescent="0.25">
      <c r="A650" s="29"/>
    </row>
    <row r="651" spans="1:1" x14ac:dyDescent="0.25">
      <c r="A651" s="29"/>
    </row>
    <row r="652" spans="1:1" x14ac:dyDescent="0.25">
      <c r="A652" s="29"/>
    </row>
    <row r="653" spans="1:1" x14ac:dyDescent="0.25">
      <c r="A653" s="29"/>
    </row>
    <row r="654" spans="1:1" x14ac:dyDescent="0.25">
      <c r="A654" s="29"/>
    </row>
    <row r="655" spans="1:1" x14ac:dyDescent="0.25">
      <c r="A655" s="29"/>
    </row>
    <row r="656" spans="1:1" x14ac:dyDescent="0.25">
      <c r="A656" s="29"/>
    </row>
    <row r="657" spans="1:1" x14ac:dyDescent="0.25">
      <c r="A657" s="29"/>
    </row>
    <row r="658" spans="1:1" x14ac:dyDescent="0.25">
      <c r="A658" s="29"/>
    </row>
    <row r="659" spans="1:1" x14ac:dyDescent="0.25">
      <c r="A659" s="29"/>
    </row>
    <row r="660" spans="1:1" x14ac:dyDescent="0.25">
      <c r="A660" s="29"/>
    </row>
    <row r="661" spans="1:1" x14ac:dyDescent="0.25">
      <c r="A661" s="29"/>
    </row>
    <row r="662" spans="1:1" x14ac:dyDescent="0.25">
      <c r="A662" s="29"/>
    </row>
    <row r="663" spans="1:1" x14ac:dyDescent="0.25">
      <c r="A663" s="29"/>
    </row>
    <row r="664" spans="1:1" x14ac:dyDescent="0.25">
      <c r="A664" s="29"/>
    </row>
    <row r="665" spans="1:1" x14ac:dyDescent="0.25">
      <c r="A665" s="29"/>
    </row>
    <row r="666" spans="1:1" x14ac:dyDescent="0.25">
      <c r="A666" s="29"/>
    </row>
    <row r="667" spans="1:1" x14ac:dyDescent="0.25">
      <c r="A667" s="29"/>
    </row>
    <row r="668" spans="1:1" x14ac:dyDescent="0.25">
      <c r="A668" s="29"/>
    </row>
    <row r="669" spans="1:1" x14ac:dyDescent="0.25">
      <c r="A669" s="29"/>
    </row>
    <row r="670" spans="1:1" x14ac:dyDescent="0.25">
      <c r="A670" s="29"/>
    </row>
    <row r="671" spans="1:1" x14ac:dyDescent="0.25">
      <c r="A671" s="29"/>
    </row>
    <row r="672" spans="1:1" x14ac:dyDescent="0.25">
      <c r="A672" s="29"/>
    </row>
    <row r="673" spans="1:1" x14ac:dyDescent="0.25">
      <c r="A673" s="29"/>
    </row>
    <row r="674" spans="1:1" x14ac:dyDescent="0.25">
      <c r="A674" s="29"/>
    </row>
    <row r="675" spans="1:1" x14ac:dyDescent="0.25">
      <c r="A675" s="29"/>
    </row>
    <row r="676" spans="1:1" x14ac:dyDescent="0.25">
      <c r="A676" s="29"/>
    </row>
    <row r="677" spans="1:1" x14ac:dyDescent="0.25">
      <c r="A677" s="29"/>
    </row>
    <row r="678" spans="1:1" x14ac:dyDescent="0.25">
      <c r="A678" s="29"/>
    </row>
    <row r="679" spans="1:1" x14ac:dyDescent="0.25">
      <c r="A679" s="29"/>
    </row>
    <row r="680" spans="1:1" x14ac:dyDescent="0.25">
      <c r="A680" s="29"/>
    </row>
    <row r="681" spans="1:1" x14ac:dyDescent="0.25">
      <c r="A681" s="29"/>
    </row>
    <row r="682" spans="1:1" x14ac:dyDescent="0.25">
      <c r="A682" s="29"/>
    </row>
    <row r="683" spans="1:1" x14ac:dyDescent="0.25">
      <c r="A683" s="29"/>
    </row>
    <row r="684" spans="1:1" x14ac:dyDescent="0.25">
      <c r="A684" s="29"/>
    </row>
    <row r="685" spans="1:1" x14ac:dyDescent="0.25">
      <c r="A685" s="29"/>
    </row>
    <row r="686" spans="1:1" x14ac:dyDescent="0.25">
      <c r="A686" s="29"/>
    </row>
    <row r="687" spans="1:1" x14ac:dyDescent="0.25">
      <c r="A687" s="29"/>
    </row>
    <row r="688" spans="1:1" x14ac:dyDescent="0.25">
      <c r="A688" s="29"/>
    </row>
    <row r="689" spans="1:1" x14ac:dyDescent="0.25">
      <c r="A689" s="29"/>
    </row>
    <row r="690" spans="1:1" x14ac:dyDescent="0.25">
      <c r="A690" s="29"/>
    </row>
    <row r="691" spans="1:1" x14ac:dyDescent="0.25">
      <c r="A691" s="29"/>
    </row>
    <row r="692" spans="1:1" x14ac:dyDescent="0.25">
      <c r="A692" s="29"/>
    </row>
    <row r="693" spans="1:1" x14ac:dyDescent="0.25">
      <c r="A693" s="29"/>
    </row>
    <row r="694" spans="1:1" x14ac:dyDescent="0.25">
      <c r="A694" s="29"/>
    </row>
    <row r="695" spans="1:1" x14ac:dyDescent="0.25">
      <c r="A695" s="29"/>
    </row>
    <row r="696" spans="1:1" x14ac:dyDescent="0.25">
      <c r="A696" s="29"/>
    </row>
    <row r="697" spans="1:1" x14ac:dyDescent="0.25">
      <c r="A697" s="29"/>
    </row>
    <row r="698" spans="1:1" x14ac:dyDescent="0.25">
      <c r="A698" s="29"/>
    </row>
    <row r="699" spans="1:1" x14ac:dyDescent="0.25">
      <c r="A699" s="29"/>
    </row>
    <row r="700" spans="1:1" x14ac:dyDescent="0.25">
      <c r="A700" s="29"/>
    </row>
    <row r="701" spans="1:1" x14ac:dyDescent="0.25">
      <c r="A701" s="29"/>
    </row>
    <row r="702" spans="1:1" x14ac:dyDescent="0.25">
      <c r="A702" s="29"/>
    </row>
    <row r="703" spans="1:1" x14ac:dyDescent="0.25">
      <c r="A703" s="29"/>
    </row>
    <row r="704" spans="1:1" x14ac:dyDescent="0.25">
      <c r="A704" s="29"/>
    </row>
    <row r="705" spans="1:1" x14ac:dyDescent="0.25">
      <c r="A705" s="29"/>
    </row>
    <row r="706" spans="1:1" x14ac:dyDescent="0.25">
      <c r="A706" s="29"/>
    </row>
    <row r="707" spans="1:1" x14ac:dyDescent="0.25">
      <c r="A707" s="29"/>
    </row>
    <row r="708" spans="1:1" x14ac:dyDescent="0.25">
      <c r="A708" s="29"/>
    </row>
    <row r="709" spans="1:1" x14ac:dyDescent="0.25">
      <c r="A709" s="29"/>
    </row>
    <row r="710" spans="1:1" x14ac:dyDescent="0.25">
      <c r="A710" s="29"/>
    </row>
    <row r="711" spans="1:1" x14ac:dyDescent="0.25">
      <c r="A711" s="29"/>
    </row>
    <row r="712" spans="1:1" x14ac:dyDescent="0.25">
      <c r="A712" s="29"/>
    </row>
    <row r="713" spans="1:1" x14ac:dyDescent="0.25">
      <c r="A713" s="29"/>
    </row>
    <row r="714" spans="1:1" x14ac:dyDescent="0.25">
      <c r="A714" s="29"/>
    </row>
    <row r="715" spans="1:1" x14ac:dyDescent="0.25">
      <c r="A715" s="29"/>
    </row>
    <row r="716" spans="1:1" x14ac:dyDescent="0.25">
      <c r="A716" s="29"/>
    </row>
    <row r="717" spans="1:1" x14ac:dyDescent="0.25">
      <c r="A717" s="29"/>
    </row>
    <row r="718" spans="1:1" x14ac:dyDescent="0.25">
      <c r="A718" s="29"/>
    </row>
    <row r="719" spans="1:1" x14ac:dyDescent="0.25">
      <c r="A719" s="29"/>
    </row>
    <row r="720" spans="1:1" x14ac:dyDescent="0.25">
      <c r="A720" s="29"/>
    </row>
    <row r="721" spans="1:1" x14ac:dyDescent="0.25">
      <c r="A721" s="29"/>
    </row>
    <row r="722" spans="1:1" x14ac:dyDescent="0.25">
      <c r="A722" s="29"/>
    </row>
    <row r="723" spans="1:1" x14ac:dyDescent="0.25">
      <c r="A723" s="29"/>
    </row>
    <row r="724" spans="1:1" x14ac:dyDescent="0.25">
      <c r="A724" s="29"/>
    </row>
    <row r="725" spans="1:1" x14ac:dyDescent="0.25">
      <c r="A725" s="29"/>
    </row>
    <row r="726" spans="1:1" x14ac:dyDescent="0.25">
      <c r="A726" s="29"/>
    </row>
    <row r="727" spans="1:1" x14ac:dyDescent="0.25">
      <c r="A727" s="29"/>
    </row>
    <row r="728" spans="1:1" x14ac:dyDescent="0.25">
      <c r="A728" s="29"/>
    </row>
    <row r="729" spans="1:1" x14ac:dyDescent="0.25">
      <c r="A729" s="29"/>
    </row>
    <row r="730" spans="1:1" x14ac:dyDescent="0.25">
      <c r="A730" s="29"/>
    </row>
    <row r="731" spans="1:1" x14ac:dyDescent="0.25">
      <c r="A731" s="29"/>
    </row>
    <row r="732" spans="1:1" x14ac:dyDescent="0.25">
      <c r="A732" s="29"/>
    </row>
    <row r="733" spans="1:1" x14ac:dyDescent="0.25">
      <c r="A733" s="29"/>
    </row>
    <row r="734" spans="1:1" x14ac:dyDescent="0.25">
      <c r="A734" s="29"/>
    </row>
    <row r="735" spans="1:1" x14ac:dyDescent="0.25">
      <c r="A735" s="29"/>
    </row>
    <row r="736" spans="1:1" x14ac:dyDescent="0.25">
      <c r="A736" s="29"/>
    </row>
    <row r="737" spans="1:1" x14ac:dyDescent="0.25">
      <c r="A737" s="29"/>
    </row>
    <row r="738" spans="1:1" x14ac:dyDescent="0.25">
      <c r="A738" s="29"/>
    </row>
    <row r="739" spans="1:1" x14ac:dyDescent="0.25">
      <c r="A739" s="29"/>
    </row>
    <row r="740" spans="1:1" x14ac:dyDescent="0.25">
      <c r="A740" s="29"/>
    </row>
    <row r="741" spans="1:1" x14ac:dyDescent="0.25">
      <c r="A741" s="29"/>
    </row>
    <row r="742" spans="1:1" x14ac:dyDescent="0.25">
      <c r="A742" s="29"/>
    </row>
    <row r="743" spans="1:1" x14ac:dyDescent="0.25">
      <c r="A743" s="29"/>
    </row>
    <row r="744" spans="1:1" x14ac:dyDescent="0.25">
      <c r="A744" s="29"/>
    </row>
    <row r="745" spans="1:1" x14ac:dyDescent="0.25">
      <c r="A745" s="29"/>
    </row>
    <row r="746" spans="1:1" x14ac:dyDescent="0.25">
      <c r="A746" s="29"/>
    </row>
    <row r="747" spans="1:1" x14ac:dyDescent="0.25">
      <c r="A747" s="29"/>
    </row>
    <row r="748" spans="1:1" x14ac:dyDescent="0.25">
      <c r="A748" s="29"/>
    </row>
    <row r="749" spans="1:1" x14ac:dyDescent="0.25">
      <c r="A749" s="29"/>
    </row>
    <row r="750" spans="1:1" x14ac:dyDescent="0.25">
      <c r="A750" s="29"/>
    </row>
    <row r="751" spans="1:1" x14ac:dyDescent="0.25">
      <c r="A751" s="29"/>
    </row>
    <row r="752" spans="1:1" x14ac:dyDescent="0.25">
      <c r="A752" s="29"/>
    </row>
    <row r="753" spans="1:1" x14ac:dyDescent="0.25">
      <c r="A753" s="29"/>
    </row>
    <row r="754" spans="1:1" x14ac:dyDescent="0.25">
      <c r="A754" s="29"/>
    </row>
    <row r="755" spans="1:1" x14ac:dyDescent="0.25">
      <c r="A755" s="29"/>
    </row>
    <row r="756" spans="1:1" x14ac:dyDescent="0.25">
      <c r="A756" s="29"/>
    </row>
    <row r="757" spans="1:1" x14ac:dyDescent="0.25">
      <c r="A757" s="29"/>
    </row>
    <row r="758" spans="1:1" x14ac:dyDescent="0.25">
      <c r="A758" s="29"/>
    </row>
    <row r="759" spans="1:1" x14ac:dyDescent="0.25">
      <c r="A759" s="29"/>
    </row>
    <row r="760" spans="1:1" x14ac:dyDescent="0.25">
      <c r="A760" s="29"/>
    </row>
    <row r="761" spans="1:1" x14ac:dyDescent="0.25">
      <c r="A761" s="29"/>
    </row>
    <row r="762" spans="1:1" x14ac:dyDescent="0.25">
      <c r="A762" s="29"/>
    </row>
    <row r="763" spans="1:1" x14ac:dyDescent="0.25">
      <c r="A763" s="29"/>
    </row>
    <row r="764" spans="1:1" x14ac:dyDescent="0.25">
      <c r="A764" s="29"/>
    </row>
    <row r="765" spans="1:1" x14ac:dyDescent="0.25">
      <c r="A765" s="29"/>
    </row>
    <row r="766" spans="1:1" x14ac:dyDescent="0.25">
      <c r="A766" s="29"/>
    </row>
    <row r="767" spans="1:1" x14ac:dyDescent="0.25">
      <c r="A767" s="29"/>
    </row>
    <row r="768" spans="1:1" x14ac:dyDescent="0.25">
      <c r="A768" s="29"/>
    </row>
    <row r="769" spans="1:1" x14ac:dyDescent="0.25">
      <c r="A769" s="29"/>
    </row>
    <row r="770" spans="1:1" x14ac:dyDescent="0.25">
      <c r="A770" s="29"/>
    </row>
    <row r="771" spans="1:1" x14ac:dyDescent="0.25">
      <c r="A771" s="29"/>
    </row>
    <row r="772" spans="1:1" x14ac:dyDescent="0.25">
      <c r="A772" s="29"/>
    </row>
    <row r="773" spans="1:1" x14ac:dyDescent="0.25">
      <c r="A773" s="29"/>
    </row>
    <row r="774" spans="1:1" x14ac:dyDescent="0.25">
      <c r="A774" s="29"/>
    </row>
    <row r="775" spans="1:1" x14ac:dyDescent="0.25">
      <c r="A775" s="29"/>
    </row>
    <row r="776" spans="1:1" x14ac:dyDescent="0.25">
      <c r="A776" s="29"/>
    </row>
    <row r="777" spans="1:1" x14ac:dyDescent="0.25">
      <c r="A777" s="29"/>
    </row>
    <row r="778" spans="1:1" x14ac:dyDescent="0.25">
      <c r="A778" s="29"/>
    </row>
    <row r="779" spans="1:1" x14ac:dyDescent="0.25">
      <c r="A779" s="29"/>
    </row>
    <row r="780" spans="1:1" x14ac:dyDescent="0.25">
      <c r="A780" s="29"/>
    </row>
    <row r="781" spans="1:1" x14ac:dyDescent="0.25">
      <c r="A781" s="29"/>
    </row>
    <row r="782" spans="1:1" x14ac:dyDescent="0.25">
      <c r="A782" s="29"/>
    </row>
    <row r="783" spans="1:1" x14ac:dyDescent="0.25">
      <c r="A783" s="29"/>
    </row>
    <row r="784" spans="1:1" x14ac:dyDescent="0.25">
      <c r="A784" s="29"/>
    </row>
    <row r="785" spans="1:1" x14ac:dyDescent="0.25">
      <c r="A785" s="29"/>
    </row>
    <row r="786" spans="1:1" x14ac:dyDescent="0.25">
      <c r="A786" s="29"/>
    </row>
    <row r="787" spans="1:1" x14ac:dyDescent="0.25">
      <c r="A787" s="29"/>
    </row>
    <row r="788" spans="1:1" x14ac:dyDescent="0.25">
      <c r="A788" s="29"/>
    </row>
    <row r="789" spans="1:1" x14ac:dyDescent="0.25">
      <c r="A789" s="29"/>
    </row>
    <row r="790" spans="1:1" x14ac:dyDescent="0.25">
      <c r="A790" s="29"/>
    </row>
    <row r="791" spans="1:1" x14ac:dyDescent="0.25">
      <c r="A791" s="29"/>
    </row>
    <row r="792" spans="1:1" x14ac:dyDescent="0.25">
      <c r="A792" s="29"/>
    </row>
    <row r="793" spans="1:1" x14ac:dyDescent="0.25">
      <c r="A793" s="29"/>
    </row>
    <row r="794" spans="1:1" x14ac:dyDescent="0.25">
      <c r="A794" s="29"/>
    </row>
    <row r="795" spans="1:1" x14ac:dyDescent="0.25">
      <c r="A795" s="29"/>
    </row>
    <row r="796" spans="1:1" x14ac:dyDescent="0.25">
      <c r="A796" s="29"/>
    </row>
    <row r="797" spans="1:1" x14ac:dyDescent="0.25">
      <c r="A797" s="29"/>
    </row>
    <row r="798" spans="1:1" x14ac:dyDescent="0.25">
      <c r="A798" s="29"/>
    </row>
    <row r="799" spans="1:1" x14ac:dyDescent="0.25">
      <c r="A799" s="29"/>
    </row>
    <row r="800" spans="1:1" x14ac:dyDescent="0.25">
      <c r="A800" s="29"/>
    </row>
    <row r="801" spans="1:1" x14ac:dyDescent="0.25">
      <c r="A801" s="29"/>
    </row>
    <row r="802" spans="1:1" x14ac:dyDescent="0.25">
      <c r="A802" s="29"/>
    </row>
    <row r="803" spans="1:1" x14ac:dyDescent="0.25">
      <c r="A803" s="29"/>
    </row>
    <row r="804" spans="1:1" x14ac:dyDescent="0.25">
      <c r="A804" s="29"/>
    </row>
    <row r="805" spans="1:1" x14ac:dyDescent="0.25">
      <c r="A805" s="29"/>
    </row>
    <row r="806" spans="1:1" x14ac:dyDescent="0.25">
      <c r="A806" s="29"/>
    </row>
    <row r="807" spans="1:1" x14ac:dyDescent="0.25">
      <c r="A807" s="29"/>
    </row>
    <row r="808" spans="1:1" x14ac:dyDescent="0.25">
      <c r="A808" s="29"/>
    </row>
    <row r="809" spans="1:1" x14ac:dyDescent="0.25">
      <c r="A809" s="29"/>
    </row>
    <row r="810" spans="1:1" x14ac:dyDescent="0.25">
      <c r="A810" s="29"/>
    </row>
    <row r="811" spans="1:1" x14ac:dyDescent="0.25">
      <c r="A811" s="29"/>
    </row>
    <row r="812" spans="1:1" x14ac:dyDescent="0.25">
      <c r="A812" s="29"/>
    </row>
    <row r="813" spans="1:1" x14ac:dyDescent="0.25">
      <c r="A813" s="29"/>
    </row>
    <row r="814" spans="1:1" x14ac:dyDescent="0.25">
      <c r="A814" s="29"/>
    </row>
    <row r="815" spans="1:1" x14ac:dyDescent="0.25">
      <c r="A815" s="29"/>
    </row>
    <row r="816" spans="1:1" x14ac:dyDescent="0.25">
      <c r="A816" s="29"/>
    </row>
    <row r="817" spans="1:1" x14ac:dyDescent="0.25">
      <c r="A817" s="29"/>
    </row>
    <row r="818" spans="1:1" x14ac:dyDescent="0.25">
      <c r="A818" s="29"/>
    </row>
    <row r="819" spans="1:1" x14ac:dyDescent="0.25">
      <c r="A819" s="29"/>
    </row>
  </sheetData>
  <mergeCells count="10">
    <mergeCell ref="F60:G60"/>
    <mergeCell ref="A1:D1"/>
    <mergeCell ref="F1:F3"/>
    <mergeCell ref="I1:I2"/>
    <mergeCell ref="N1:N3"/>
    <mergeCell ref="O1:P1"/>
    <mergeCell ref="R1:R2"/>
    <mergeCell ref="N60:O60"/>
    <mergeCell ref="J2:K2"/>
    <mergeCell ref="L42:L43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BPV Calcs</vt:lpstr>
      <vt:lpstr>N2O Pressure Calcs</vt:lpstr>
      <vt:lpstr>N2O Ullage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2018-07-22T20:55:33Z</dcterms:created>
  <dcterms:modified xsi:type="dcterms:W3CDTF">2018-10-12T02:25:42Z</dcterms:modified>
</cp:coreProperties>
</file>