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0373401C-00B6-DF4C-94F5-23DAB797304F}" xr6:coauthVersionLast="40" xr6:coauthVersionMax="40" xr10:uidLastSave="{00000000-0000-0000-0000-000000000000}"/>
  <bookViews>
    <workbookView xWindow="0" yWindow="460" windowWidth="33600" windowHeight="20540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RT Mounting Bolt Calcs" sheetId="5" r:id="rId5"/>
    <sheet name="Min Yield Strength Allow -Shell" sheetId="9" r:id="rId6"/>
    <sheet name="Min Yield Strength Allow - Head" sheetId="10" r:id="rId7"/>
    <sheet name="BPV Calcs for No PWH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6" l="1"/>
  <c r="B16" i="9"/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7" i="9"/>
  <c r="F12" i="7"/>
  <c r="F13" i="7" s="1"/>
  <c r="C14" i="7" s="1"/>
  <c r="F8" i="7"/>
  <c r="F9" i="7"/>
  <c r="J53" i="2"/>
  <c r="B19" i="9" s="1"/>
  <c r="B17" i="6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<sst xmlns="http://schemas.openxmlformats.org/spreadsheetml/2006/main" count="229" uniqueCount="114">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</sst>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tabSelected="1"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7" thickBot="1">
      <c r="C4" s="157" t="s">
        <v>106</v>
      </c>
    </row>
    <row r="5" spans="1:7">
      <c r="A5" s="176" t="s">
        <v>4</v>
      </c>
      <c r="B5" s="176"/>
      <c r="C5" s="149"/>
      <c r="E5" s="176" t="s">
        <v>3</v>
      </c>
      <c r="F5" s="17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66</v>
      </c>
      <c r="B13" s="148">
        <f>0.25-0.025</f>
        <v>0.22500000000000001</v>
      </c>
      <c r="C13" s="150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67</v>
      </c>
      <c r="B14" s="148">
        <v>0.15</v>
      </c>
      <c r="C14" s="150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7" thickBot="1">
      <c r="C4" s="158" t="s">
        <v>104</v>
      </c>
      <c r="E4" s="160" t="s">
        <v>107</v>
      </c>
    </row>
    <row r="5" spans="1:7">
      <c r="A5" s="176" t="s">
        <v>4</v>
      </c>
      <c r="B5" s="176"/>
      <c r="C5" s="149"/>
      <c r="E5" s="176" t="s">
        <v>3</v>
      </c>
      <c r="F5" s="17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66</v>
      </c>
      <c r="B13" s="147">
        <f>0.25-0.025</f>
        <v>0.22500000000000001</v>
      </c>
      <c r="C13" s="156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67</v>
      </c>
      <c r="B14" s="123">
        <v>0.15</v>
      </c>
      <c r="C14" s="151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H4" sqref="H4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3" t="s">
        <v>17</v>
      </c>
      <c r="C1" s="184"/>
      <c r="D1" s="185"/>
      <c r="E1" s="14"/>
      <c r="F1" s="14"/>
      <c r="G1" s="180" t="s">
        <v>34</v>
      </c>
      <c r="H1" s="181"/>
      <c r="I1" s="181"/>
      <c r="J1" s="182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7" t="s">
        <v>24</v>
      </c>
      <c r="H2" s="178"/>
      <c r="I2" s="178" t="s">
        <v>25</v>
      </c>
      <c r="J2" s="179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topLeftCell="A26" zoomScale="125" zoomScaleNormal="73" workbookViewId="0">
      <pane xSplit="1" topLeftCell="B1" activePane="topRight" state="frozen"/>
      <selection pane="topRight" activeCell="F47" sqref="F47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8" t="s">
        <v>17</v>
      </c>
      <c r="B1" s="189"/>
      <c r="C1" s="189"/>
      <c r="D1" s="190"/>
      <c r="E1" s="63"/>
      <c r="F1" s="191" t="s">
        <v>100</v>
      </c>
      <c r="G1" s="109"/>
      <c r="H1" s="109"/>
      <c r="I1" s="109"/>
      <c r="J1" s="194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92"/>
      <c r="G2" s="105" t="s">
        <v>39</v>
      </c>
      <c r="H2" s="105" t="s">
        <v>103</v>
      </c>
      <c r="I2" s="105" t="s">
        <v>35</v>
      </c>
      <c r="J2" s="195"/>
      <c r="K2" s="196" t="s">
        <v>48</v>
      </c>
      <c r="L2" s="197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3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102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101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6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6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7"/>
      <c r="G60" s="187"/>
      <c r="H60" s="145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5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7398.4911863549469</v>
      </c>
      <c r="H2" s="138" t="s">
        <v>71</v>
      </c>
      <c r="I2" s="138">
        <f>'BPV Calcs - T6'!B11</f>
        <v>33000</v>
      </c>
    </row>
    <row r="3" spans="1:13">
      <c r="A3" t="s">
        <v>91</v>
      </c>
      <c r="B3">
        <f>I6</f>
        <v>72000</v>
      </c>
      <c r="H3" s="138" t="s">
        <v>96</v>
      </c>
      <c r="I3" s="138">
        <v>85000</v>
      </c>
      <c r="J3" t="s">
        <v>95</v>
      </c>
    </row>
    <row r="4" spans="1:13">
      <c r="A4" s="40" t="s">
        <v>5</v>
      </c>
      <c r="B4" s="40">
        <f>B3/B2</f>
        <v>9.7317139652460156</v>
      </c>
      <c r="H4" s="139" t="s">
        <v>76</v>
      </c>
      <c r="I4">
        <v>120000</v>
      </c>
    </row>
    <row r="5" spans="1:13">
      <c r="A5" s="40"/>
      <c r="B5" s="40"/>
      <c r="H5" s="139" t="s">
        <v>77</v>
      </c>
      <c r="I5">
        <v>0.6</v>
      </c>
    </row>
    <row r="6" spans="1:13">
      <c r="A6" s="40"/>
      <c r="B6" s="40"/>
      <c r="H6" s="139" t="s">
        <v>78</v>
      </c>
      <c r="I6">
        <f>I4*I5</f>
        <v>72000</v>
      </c>
    </row>
    <row r="7" spans="1:13" ht="20.25" customHeight="1">
      <c r="A7" s="136" t="s">
        <v>81</v>
      </c>
      <c r="H7" s="137" t="s">
        <v>61</v>
      </c>
      <c r="I7" s="137"/>
    </row>
    <row r="8" spans="1:13">
      <c r="A8" s="131" t="s">
        <v>84</v>
      </c>
      <c r="B8">
        <f>I16*I18/(PI()*('BPV Calcs - T6'!B12-(2*'RT Mounting Bolt Calcs'!I1))*'RT Mounting Bolt Calcs'!I1)</f>
        <v>569.11470664268825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31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4" t="s">
        <v>5</v>
      </c>
      <c r="B10" s="40">
        <f>B9/B8</f>
        <v>57.984795709590841</v>
      </c>
      <c r="H10" s="40" t="s">
        <v>64</v>
      </c>
      <c r="I10" s="130">
        <f>I8*I9</f>
        <v>199.06040000000004</v>
      </c>
    </row>
    <row r="12" spans="1:13">
      <c r="H12" t="s">
        <v>69</v>
      </c>
      <c r="I12">
        <v>23.375</v>
      </c>
    </row>
    <row r="13" spans="1:13" ht="18.75" customHeight="1">
      <c r="A13" s="136" t="s">
        <v>85</v>
      </c>
      <c r="H13" s="40" t="s">
        <v>70</v>
      </c>
      <c r="I13" s="129">
        <f>I12/M1</f>
        <v>0.72674418604651159</v>
      </c>
    </row>
    <row r="14" spans="1:13">
      <c r="A14" t="s">
        <v>86</v>
      </c>
      <c r="B14">
        <v>0.3715</v>
      </c>
      <c r="H14" s="40" t="s">
        <v>65</v>
      </c>
      <c r="I14" s="129">
        <f>'N2O Pressure Calcs'!M7</f>
        <v>1.0976899397500375</v>
      </c>
    </row>
    <row r="15" spans="1:13" ht="16" thickBot="1">
      <c r="A15" t="s">
        <v>87</v>
      </c>
      <c r="B15">
        <f>I16/(2*B14*I1)</f>
        <v>1955.1687044668183</v>
      </c>
    </row>
    <row r="16" spans="1:13" ht="16">
      <c r="A16" t="s">
        <v>89</v>
      </c>
      <c r="B16">
        <v>25000</v>
      </c>
      <c r="H16" s="140" t="s">
        <v>79</v>
      </c>
      <c r="I16" s="142">
        <f>I10*(I13+I14)</f>
        <v>363.17258685471148</v>
      </c>
      <c r="J16" t="s">
        <v>80</v>
      </c>
    </row>
    <row r="17" spans="1:10" ht="17" thickBot="1">
      <c r="A17" s="40" t="s">
        <v>5</v>
      </c>
      <c r="B17" s="40">
        <f>B16/B15</f>
        <v>12.786620378530246</v>
      </c>
      <c r="H17" s="141" t="s">
        <v>94</v>
      </c>
      <c r="I17" s="143">
        <v>1</v>
      </c>
    </row>
    <row r="18" spans="1:10" ht="16" thickBot="1">
      <c r="H18" s="132" t="s">
        <v>72</v>
      </c>
      <c r="I18" s="128">
        <v>8</v>
      </c>
    </row>
    <row r="19" spans="1:10" ht="17" thickBot="1">
      <c r="H19" s="134" t="s">
        <v>73</v>
      </c>
      <c r="I19" s="128">
        <v>0.25</v>
      </c>
      <c r="J19" s="133" t="s">
        <v>75</v>
      </c>
    </row>
    <row r="20" spans="1:10">
      <c r="A20" s="68" t="s">
        <v>92</v>
      </c>
      <c r="H20" s="4"/>
    </row>
    <row r="21" spans="1:10">
      <c r="A21" t="s">
        <v>93</v>
      </c>
      <c r="B21">
        <f>I16/(I1*I19)</f>
        <v>5810.7613896753837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5.6791180685262201</v>
      </c>
    </row>
    <row r="25" spans="1:10">
      <c r="A25" s="68" t="s">
        <v>98</v>
      </c>
    </row>
    <row r="26" spans="1:10">
      <c r="A26" t="s">
        <v>99</v>
      </c>
      <c r="B26">
        <f>I16/(I1*I19)</f>
        <v>5810.7613896753837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25" thickBot="1">
      <c r="A4" s="173" t="s">
        <v>113</v>
      </c>
      <c r="B4" s="174"/>
      <c r="C4" s="174"/>
      <c r="D4" s="174"/>
      <c r="E4" s="174"/>
      <c r="F4" s="175"/>
    </row>
    <row r="5" spans="1:7">
      <c r="A5" s="176" t="s">
        <v>4</v>
      </c>
      <c r="B5" s="176"/>
      <c r="C5" s="149"/>
      <c r="E5" s="176" t="s">
        <v>3</v>
      </c>
      <c r="F5" s="17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6" t="s">
        <v>109</v>
      </c>
      <c r="B11" s="167">
        <v>27000</v>
      </c>
      <c r="C11" s="168" t="s">
        <v>111</v>
      </c>
      <c r="E11" s="7"/>
      <c r="F11" s="6"/>
    </row>
    <row r="12" spans="1:7" ht="16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66</v>
      </c>
      <c r="B13" s="162">
        <f>0.25-0.025</f>
        <v>0.22500000000000001</v>
      </c>
      <c r="C13" s="163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67</v>
      </c>
      <c r="B14" s="164">
        <v>0.15</v>
      </c>
      <c r="C14" s="165">
        <f>B14/F13</f>
        <v>1.3811914885480792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25" thickBot="1">
      <c r="A4" s="173" t="s">
        <v>112</v>
      </c>
      <c r="B4" s="174"/>
      <c r="C4" s="174"/>
      <c r="D4" s="174"/>
      <c r="E4" s="174"/>
      <c r="F4" s="175"/>
    </row>
    <row r="5" spans="1:7">
      <c r="A5" s="176" t="s">
        <v>4</v>
      </c>
      <c r="B5" s="176"/>
      <c r="C5" s="149"/>
      <c r="E5" s="176" t="s">
        <v>3</v>
      </c>
      <c r="F5" s="17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6" t="s">
        <v>109</v>
      </c>
      <c r="B11" s="167">
        <v>19600</v>
      </c>
      <c r="C11" s="169" t="s">
        <v>110</v>
      </c>
      <c r="E11" s="7"/>
      <c r="F11" s="6"/>
    </row>
    <row r="12" spans="1:7" ht="16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0.14998308255691076</v>
      </c>
    </row>
    <row r="13" spans="1:7" ht="17" thickBot="1">
      <c r="A13" s="122" t="s">
        <v>66</v>
      </c>
      <c r="B13" s="162">
        <f>0.25-0.025</f>
        <v>0.22500000000000001</v>
      </c>
      <c r="C13" s="163">
        <f>B13/F10</f>
        <v>0.71546921214113379</v>
      </c>
      <c r="E13" s="112" t="s">
        <v>55</v>
      </c>
      <c r="F13" s="113">
        <f>F12</f>
        <v>0.14998308255691076</v>
      </c>
    </row>
    <row r="14" spans="1:7" ht="16" thickBot="1">
      <c r="A14" s="122" t="s">
        <v>67</v>
      </c>
      <c r="B14" s="164">
        <v>0.15</v>
      </c>
      <c r="C14" s="165">
        <f>B14/F13</f>
        <v>1.0001127956753577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6" thickBot="1">
      <c r="C4" s="159" t="s">
        <v>105</v>
      </c>
    </row>
    <row r="5" spans="1:7">
      <c r="A5" s="176" t="s">
        <v>4</v>
      </c>
      <c r="B5" s="176"/>
      <c r="C5" s="149"/>
      <c r="E5" s="176" t="s">
        <v>3</v>
      </c>
      <c r="F5" s="176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0.17316611388966718</v>
      </c>
    </row>
    <row r="13" spans="1:7" ht="17" thickBot="1">
      <c r="A13" s="122" t="s">
        <v>66</v>
      </c>
      <c r="B13" s="146">
        <f>0.25-0.025</f>
        <v>0.22500000000000001</v>
      </c>
      <c r="C13" s="155">
        <f>B13/F10</f>
        <v>0.61504982685710585</v>
      </c>
      <c r="E13" s="112" t="s">
        <v>55</v>
      </c>
      <c r="F13" s="113">
        <f>F12</f>
        <v>0.17316611388966718</v>
      </c>
    </row>
    <row r="14" spans="1:7" ht="17" thickBot="1">
      <c r="A14" s="122" t="s">
        <v>67</v>
      </c>
      <c r="B14" s="146">
        <v>0.15</v>
      </c>
      <c r="C14" s="155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BPV Calcs - T6</vt:lpstr>
      <vt:lpstr>BPV Calcs - T51</vt:lpstr>
      <vt:lpstr>N2O Pressure Calcs</vt:lpstr>
      <vt:lpstr>N2O Ullage Calcs</vt:lpstr>
      <vt:lpstr>RT Mounting Bolt Calcs</vt:lpstr>
      <vt:lpstr>Min Yield Strength Allow -Shell</vt:lpstr>
      <vt:lpstr>Min Yield Strength Allow - Head</vt:lpstr>
      <vt:lpstr>BPV Calcs for No PWHT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2019-01-11T20:53:12Z</dcterms:modified>
</cp:coreProperties>
</file>