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3_ncr:1_{A91995C7-004E-9747-86EC-DBE4FB33F75D}" xr6:coauthVersionLast="40" xr6:coauthVersionMax="40" xr10:uidLastSave="{00000000-0000-0000-0000-000000000000}"/>
  <bookViews>
    <workbookView xWindow="0" yWindow="460" windowWidth="33600" windowHeight="20540" xr2:uid="{838B0196-D158-479E-A7C6-911A07F6EFB7}"/>
  </bookViews>
  <sheets>
    <sheet name="BPV Calcs for No PWHT" sheetId="6" r:id="rId1"/>
    <sheet name="BPV Calcs - T51" sheetId="7" r:id="rId2"/>
    <sheet name="BPV Calcs - T6" sheetId="1" r:id="rId3"/>
    <sheet name="N2O Pressure Calcs" sheetId="2" r:id="rId4"/>
    <sheet name="N2O Ullage Calcs" sheetId="3" r:id="rId5"/>
    <sheet name="RT Head thickness Mass" sheetId="4" r:id="rId6"/>
    <sheet name="RT Mounting Bolt Calcs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6" l="1"/>
  <c r="C13" i="6"/>
  <c r="C14" i="7"/>
  <c r="C13" i="7"/>
  <c r="C14" i="1"/>
  <c r="C13" i="1"/>
  <c r="B13" i="7"/>
  <c r="I54" i="3" l="1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I6" i="5"/>
  <c r="B3" i="5" s="1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B22" i="5" s="1"/>
  <c r="B9" i="5" l="1"/>
  <c r="I10" i="5"/>
  <c r="C4" i="4"/>
  <c r="C3" i="4"/>
  <c r="D3" i="4" s="1"/>
  <c r="D4" i="4" s="1"/>
  <c r="B13" i="1" l="1"/>
  <c r="L45" i="3" l="1"/>
  <c r="L46" i="3"/>
  <c r="L47" i="3"/>
  <c r="L48" i="3"/>
  <c r="L49" i="3"/>
  <c r="L50" i="3"/>
  <c r="L51" i="3"/>
  <c r="L52" i="3"/>
  <c r="L53" i="3"/>
  <c r="P2" i="2"/>
  <c r="P2" i="3" l="1"/>
  <c r="P7" i="3"/>
  <c r="G55" i="3"/>
  <c r="J54" i="3" s="1"/>
  <c r="D53" i="3"/>
  <c r="C53" i="3"/>
  <c r="B53" i="3"/>
  <c r="D47" i="3"/>
  <c r="C47" i="3"/>
  <c r="B47" i="3"/>
  <c r="M7" i="2"/>
  <c r="I14" i="5" s="1"/>
  <c r="I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I14" i="3" s="1"/>
  <c r="F26" i="3"/>
  <c r="I26" i="3" s="1"/>
  <c r="F38" i="3"/>
  <c r="I38" i="3" s="1"/>
  <c r="F50" i="3"/>
  <c r="I50" i="3" s="1"/>
  <c r="F27" i="3"/>
  <c r="I27" i="3" s="1"/>
  <c r="F51" i="3"/>
  <c r="I51" i="3" s="1"/>
  <c r="F41" i="3"/>
  <c r="I41" i="3" s="1"/>
  <c r="F18" i="3"/>
  <c r="I18" i="3" s="1"/>
  <c r="F4" i="3"/>
  <c r="F31" i="3"/>
  <c r="I31" i="3" s="1"/>
  <c r="F32" i="3"/>
  <c r="I32" i="3" s="1"/>
  <c r="F21" i="3"/>
  <c r="I21" i="3" s="1"/>
  <c r="F45" i="3"/>
  <c r="I45" i="3" s="1"/>
  <c r="F23" i="3"/>
  <c r="I23" i="3" s="1"/>
  <c r="F35" i="3"/>
  <c r="I35" i="3" s="1"/>
  <c r="F36" i="3"/>
  <c r="I36" i="3" s="1"/>
  <c r="F49" i="3"/>
  <c r="I49" i="3" s="1"/>
  <c r="G53" i="3"/>
  <c r="F15" i="3"/>
  <c r="I15" i="3" s="1"/>
  <c r="F39" i="3"/>
  <c r="I39" i="3" s="1"/>
  <c r="F5" i="3"/>
  <c r="I5" i="3" s="1"/>
  <c r="F53" i="3"/>
  <c r="I53" i="3" s="1"/>
  <c r="F30" i="3"/>
  <c r="I30" i="3" s="1"/>
  <c r="F19" i="3"/>
  <c r="I19" i="3" s="1"/>
  <c r="F8" i="3"/>
  <c r="I8" i="3" s="1"/>
  <c r="F22" i="3"/>
  <c r="I22" i="3" s="1"/>
  <c r="F24" i="3"/>
  <c r="I24" i="3" s="1"/>
  <c r="F37" i="3"/>
  <c r="I37" i="3" s="1"/>
  <c r="F16" i="3"/>
  <c r="I16" i="3" s="1"/>
  <c r="F28" i="3"/>
  <c r="I28" i="3" s="1"/>
  <c r="F40" i="3"/>
  <c r="I40" i="3" s="1"/>
  <c r="F52" i="3"/>
  <c r="I52" i="3" s="1"/>
  <c r="F17" i="3"/>
  <c r="I17" i="3" s="1"/>
  <c r="F6" i="3"/>
  <c r="I6" i="3" s="1"/>
  <c r="F42" i="3"/>
  <c r="I42" i="3" s="1"/>
  <c r="F7" i="3"/>
  <c r="I7" i="3" s="1"/>
  <c r="F20" i="3"/>
  <c r="I20" i="3" s="1"/>
  <c r="F10" i="3"/>
  <c r="I10" i="3" s="1"/>
  <c r="F47" i="3"/>
  <c r="I47" i="3" s="1"/>
  <c r="F25" i="3"/>
  <c r="I25" i="3" s="1"/>
  <c r="F29" i="3"/>
  <c r="I29" i="3" s="1"/>
  <c r="F43" i="3"/>
  <c r="I43" i="3" s="1"/>
  <c r="F44" i="3"/>
  <c r="I44" i="3" s="1"/>
  <c r="F9" i="3"/>
  <c r="I9" i="3" s="1"/>
  <c r="F33" i="3"/>
  <c r="I33" i="3" s="1"/>
  <c r="F46" i="3"/>
  <c r="I46" i="3" s="1"/>
  <c r="F11" i="3"/>
  <c r="I11" i="3" s="1"/>
  <c r="F48" i="3"/>
  <c r="I48" i="3" s="1"/>
  <c r="F13" i="3"/>
  <c r="I13" i="3" s="1"/>
  <c r="F34" i="3"/>
  <c r="I34" i="3" s="1"/>
  <c r="F12" i="3"/>
  <c r="I12" i="3" s="1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E4" i="3" l="1"/>
  <c r="I4" i="3"/>
  <c r="G56" i="3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G57" i="3"/>
  <c r="P1" i="2" s="1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B16" i="7" s="1"/>
  <c r="B17" i="7" s="1"/>
  <c r="L4" i="3"/>
  <c r="G58" i="3"/>
  <c r="F12" i="7" l="1"/>
  <c r="F13" i="7" s="1"/>
  <c r="F8" i="7"/>
  <c r="F10" i="7" s="1"/>
  <c r="F9" i="7"/>
  <c r="J53" i="2"/>
  <c r="B16" i="6"/>
  <c r="B17" i="6" s="1"/>
  <c r="B16" i="1"/>
  <c r="B17" i="1" s="1"/>
  <c r="F8" i="1" s="1"/>
  <c r="B19" i="6" l="1"/>
  <c r="B19" i="7"/>
  <c r="B19" i="1"/>
  <c r="F12" i="6"/>
  <c r="F13" i="6" s="1"/>
  <c r="F9" i="6"/>
  <c r="F8" i="6"/>
  <c r="F10" i="6" s="1"/>
  <c r="F9" i="1"/>
  <c r="F10" i="1" s="1"/>
  <c r="F12" i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<sst xmlns="http://schemas.openxmlformats.org/spreadsheetml/2006/main" count="186" uniqueCount="115">
  <si>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</si>
  <si>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</si>
  <si>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</si>
  <si>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</si>
  <si>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</si>
  <si>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</si>
  <si>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</si>
  <si>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</si>
  <si>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</si>
  <si>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</si>
  <si>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</si>
  <si>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</si>
  <si>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</si>
  <si>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</si>
  <si>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</si>
  <si>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</si>
  <si>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</si>
  <si>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</si>
  <si>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</si>
  <si>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</si>
  <si>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</si>
  <si>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</si>
  <si>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</si>
  <si>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</si>
  <si>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</si>
  <si>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</si>
  <si>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</si>
  <si>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</si>
  <si>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</si>
  <si>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</si>
  <si>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</si>
  <si>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</si>
  <si>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</si>
  <si>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</si>
  <si>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</si>
  <si>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</si>
  <si>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</si>
  <si>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</si>
  <si>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</si>
  <si>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</si>
  <si>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</si>
  <si>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</si>
  <si>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</si>
  <si>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</si>
  <si>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</si>
  <si>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</si>
  <si>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</si>
  <si>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</si>
  <si>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</si>
  <si>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</si>
  <si>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</si>
  <si>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</si>
  <si>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</si>
  <si>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</si>
  <si>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</si>
  <si>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</si>
  <si>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</si>
  <si>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</si>
  <si>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</si>
  <si>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</si>
  <si>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Density of 6061-t6 (lb/in^3)</t>
  </si>
  <si>
    <t>Volume (in3)</t>
  </si>
  <si>
    <t>1/4" thickness</t>
  </si>
  <si>
    <t>1/8" thickness</t>
  </si>
  <si>
    <t>Mass (lbm)</t>
  </si>
  <si>
    <t>Accel due to grav</t>
  </si>
  <si>
    <t>Weight saved per cap (lbf)</t>
  </si>
  <si>
    <t>Total weight saved (lbf)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</si>
  <si>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</si>
  <si>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</si>
  <si>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</si>
  <si>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</si>
  <si>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</si>
  <si>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</si>
  <si>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</si>
  <si>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</si>
  <si>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</si>
  <si>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</si>
  <si>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</si>
  <si>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</si>
  <si>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</si>
  <si>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</si>
  <si>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</si>
  <si>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</si>
  <si>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</si>
  <si>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</si>
  <si>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</si>
  <si>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</si>
  <si>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</si>
  <si>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</si>
  <si>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</si>
  <si>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</si>
  <si>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</si>
  <si>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</si>
  <si>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</si>
  <si>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</si>
  <si>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</si>
  <si>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</si>
  <si>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</si>
  <si>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</si>
  <si>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</si>
  <si>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</si>
  <si>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</si>
  <si>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</si>
  <si>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</si>
  <si>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</si>
  <si>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</si>
  <si>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</si>
  <si>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</si>
  <si>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</si>
  <si>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</si>
  <si>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</si>
  <si>
    <t>T51</t>
  </si>
  <si>
    <t>NO PWHT</t>
  </si>
  <si>
    <t>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</si>
</sst>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0" fontId="3" fillId="0" borderId="0" xfId="0" applyFon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166" fontId="1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166" fontId="9" fillId="0" borderId="14" xfId="0" applyNumberFormat="1" applyFont="1" applyBorder="1" applyAlignment="1">
      <alignment horizontal="center" wrapText="1"/>
    </xf>
    <xf numFmtId="0" fontId="23" fillId="6" borderId="25" xfId="2" applyBorder="1"/>
    <xf numFmtId="0" fontId="24" fillId="7" borderId="25" xfId="3" applyBorder="1"/>
    <xf numFmtId="0" fontId="22" fillId="5" borderId="25" xfId="1" applyBorder="1"/>
    <xf numFmtId="0" fontId="1" fillId="0" borderId="0" xfId="0" applyFont="1" applyBorder="1" applyAlignment="1">
      <alignment horizontal="left"/>
    </xf>
    <xf numFmtId="0" fontId="22" fillId="5" borderId="0" xfId="1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23" fillId="6" borderId="0" xfId="2" applyBorder="1"/>
    <xf numFmtId="0" fontId="24" fillId="7" borderId="0" xfId="3" applyBorder="1"/>
    <xf numFmtId="0" fontId="22" fillId="5" borderId="27" xfId="1" applyBorder="1"/>
    <xf numFmtId="0" fontId="25" fillId="5" borderId="27" xfId="1" applyFont="1" applyBorder="1"/>
    <xf numFmtId="0" fontId="1" fillId="8" borderId="27" xfId="0" applyFon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8.2772361921791529</c:v>
                </c:pt>
                <c:pt idx="1">
                  <c:v>8.2539575889394232</c:v>
                </c:pt>
                <c:pt idx="2">
                  <c:v>8.2305056052757184</c:v>
                </c:pt>
                <c:pt idx="3">
                  <c:v>8.206898491758988</c:v>
                </c:pt>
                <c:pt idx="4">
                  <c:v>8.1831271231037555</c:v>
                </c:pt>
                <c:pt idx="5">
                  <c:v>8.1591823740245513</c:v>
                </c:pt>
                <c:pt idx="6">
                  <c:v>8.1350551192359024</c:v>
                </c:pt>
                <c:pt idx="7">
                  <c:v>8.1107636093087514</c:v>
                </c:pt>
                <c:pt idx="8">
                  <c:v>8.0862713431012097</c:v>
                </c:pt>
                <c:pt idx="9">
                  <c:v>8.061605696469698</c:v>
                </c:pt>
                <c:pt idx="10">
                  <c:v>8.0367392935577939</c:v>
                </c:pt>
                <c:pt idx="11">
                  <c:v>8.0116812596509757</c:v>
                </c:pt>
                <c:pt idx="12">
                  <c:v>7.9864133441782919</c:v>
                </c:pt>
                <c:pt idx="13">
                  <c:v>7.9609355471397469</c:v>
                </c:pt>
                <c:pt idx="14">
                  <c:v>7.9352478685353418</c:v>
                </c:pt>
                <c:pt idx="15">
                  <c:v>7.9093411830796008</c:v>
                </c:pt>
                <c:pt idx="16">
                  <c:v>7.8832063654870534</c:v>
                </c:pt>
                <c:pt idx="17">
                  <c:v>7.856843415757699</c:v>
                </c:pt>
                <c:pt idx="18">
                  <c:v>7.8302340833205966</c:v>
                </c:pt>
                <c:pt idx="19">
                  <c:v>7.8033783681757409</c:v>
                </c:pt>
                <c:pt idx="20">
                  <c:v>7.7762671450376626</c:v>
                </c:pt>
                <c:pt idx="21">
                  <c:v>7.7489004139063615</c:v>
                </c:pt>
                <c:pt idx="22">
                  <c:v>7.7212599242108917</c:v>
                </c:pt>
                <c:pt idx="23">
                  <c:v>7.6933365506657809</c:v>
                </c:pt>
                <c:pt idx="24">
                  <c:v>7.6651302932710337</c:v>
                </c:pt>
                <c:pt idx="25">
                  <c:v>7.6366137761702264</c:v>
                </c:pt>
                <c:pt idx="26">
                  <c:v>7.6077961246488366</c:v>
                </c:pt>
                <c:pt idx="27">
                  <c:v>7.5786590881359155</c:v>
                </c:pt>
                <c:pt idx="28">
                  <c:v>7.5491935413459954</c:v>
                </c:pt>
                <c:pt idx="29">
                  <c:v>7.5193812337081276</c:v>
                </c:pt>
                <c:pt idx="30">
                  <c:v>7.4892130399368444</c:v>
                </c:pt>
                <c:pt idx="31">
                  <c:v>7.4586707094611961</c:v>
                </c:pt>
                <c:pt idx="32">
                  <c:v>7.4277451169957152</c:v>
                </c:pt>
                <c:pt idx="33">
                  <c:v>7.3964180119694509</c:v>
                </c:pt>
                <c:pt idx="34">
                  <c:v>7.3646711438114671</c:v>
                </c:pt>
                <c:pt idx="35">
                  <c:v>7.3324862619508133</c:v>
                </c:pt>
                <c:pt idx="36">
                  <c:v>7.2998542411020173</c:v>
                </c:pt>
                <c:pt idx="37">
                  <c:v>7.2667385801231932</c:v>
                </c:pt>
                <c:pt idx="38">
                  <c:v>7.2331210284433958</c:v>
                </c:pt>
                <c:pt idx="39">
                  <c:v>7.1989833354916772</c:v>
                </c:pt>
                <c:pt idx="40">
                  <c:v>7.1642981254116274</c:v>
                </c:pt>
                <c:pt idx="41">
                  <c:v>7.1290288970613496</c:v>
                </c:pt>
                <c:pt idx="42">
                  <c:v>7.0931573998699031</c:v>
                </c:pt>
                <c:pt idx="43">
                  <c:v>7.0850440071644565</c:v>
                </c:pt>
                <c:pt idx="44">
                  <c:v>7.0566471326953986</c:v>
                </c:pt>
                <c:pt idx="45">
                  <c:v>7.0194524691104743</c:v>
                </c:pt>
                <c:pt idx="46">
                  <c:v>6.9815369079732434</c:v>
                </c:pt>
                <c:pt idx="47">
                  <c:v>6.9428639481418131</c:v>
                </c:pt>
                <c:pt idx="48">
                  <c:v>6.9033788379033529</c:v>
                </c:pt>
                <c:pt idx="49">
                  <c:v>6.8719939394024339</c:v>
                </c:pt>
                <c:pt idx="50">
                  <c:v>6.8630268255450293</c:v>
                </c:pt>
                <c:pt idx="51">
                  <c:v>6.8217440340685345</c:v>
                </c:pt>
                <c:pt idx="52">
                  <c:v>6.7794757117610347</c:v>
                </c:pt>
                <c:pt idx="53">
                  <c:v>6.7361397310532816</c:v>
                </c:pt>
                <c:pt idx="54">
                  <c:v>6.691653964376024</c:v>
                </c:pt>
                <c:pt idx="55">
                  <c:v>6.6459180335890666</c:v>
                </c:pt>
                <c:pt idx="56">
                  <c:v>6.5988315605522159</c:v>
                </c:pt>
                <c:pt idx="57">
                  <c:v>6.550257665983386</c:v>
                </c:pt>
                <c:pt idx="58">
                  <c:v>6.500068595885967</c:v>
                </c:pt>
                <c:pt idx="59">
                  <c:v>6.4480818445505141</c:v>
                </c:pt>
                <c:pt idx="60">
                  <c:v>6.3940966556966368</c:v>
                </c:pt>
                <c:pt idx="61">
                  <c:v>6.3378848971875268</c:v>
                </c:pt>
                <c:pt idx="62">
                  <c:v>6.2791636851735468</c:v>
                </c:pt>
                <c:pt idx="63">
                  <c:v>6.2175771335212779</c:v>
                </c:pt>
                <c:pt idx="64">
                  <c:v>6.1527054790989952</c:v>
                </c:pt>
                <c:pt idx="65">
                  <c:v>6.0839920794928926</c:v>
                </c:pt>
                <c:pt idx="66">
                  <c:v>6.0107342877216068</c:v>
                </c:pt>
                <c:pt idx="67">
                  <c:v>5.9320104499524371</c:v>
                </c:pt>
                <c:pt idx="68">
                  <c:v>5.8465156503628517</c:v>
                </c:pt>
                <c:pt idx="69">
                  <c:v>5.7524157065729273</c:v>
                </c:pt>
                <c:pt idx="70">
                  <c:v>5.6469182812281531</c:v>
                </c:pt>
                <c:pt idx="71">
                  <c:v>5.5254424810214546</c:v>
                </c:pt>
                <c:pt idx="72">
                  <c:v>5.3795839180328828</c:v>
                </c:pt>
                <c:pt idx="73">
                  <c:v>5.1907361351845047</c:v>
                </c:pt>
                <c:pt idx="74">
                  <c:v>4.8983072369405249</c:v>
                </c:pt>
                <c:pt idx="75">
                  <c:v>4.1247294116008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461.09747523217914</c:v>
                </c:pt>
                <c:pt idx="1">
                  <c:v>466.90762498893946</c:v>
                </c:pt>
                <c:pt idx="2">
                  <c:v>472.7741661852757</c:v>
                </c:pt>
                <c:pt idx="3">
                  <c:v>478.69421631175891</c:v>
                </c:pt>
                <c:pt idx="4">
                  <c:v>484.66921662310375</c:v>
                </c:pt>
                <c:pt idx="5">
                  <c:v>490.70060837402463</c:v>
                </c:pt>
                <c:pt idx="6">
                  <c:v>496.78693205923588</c:v>
                </c:pt>
                <c:pt idx="7">
                  <c:v>502.93110668930876</c:v>
                </c:pt>
                <c:pt idx="8">
                  <c:v>509.13164538310122</c:v>
                </c:pt>
                <c:pt idx="9">
                  <c:v>515.3885755164697</c:v>
                </c:pt>
                <c:pt idx="10">
                  <c:v>521.7047704735578</c:v>
                </c:pt>
                <c:pt idx="11">
                  <c:v>528.07733861965096</c:v>
                </c:pt>
                <c:pt idx="12">
                  <c:v>534.50771208417837</c:v>
                </c:pt>
                <c:pt idx="13">
                  <c:v>540.99734124713984</c:v>
                </c:pt>
                <c:pt idx="14">
                  <c:v>547.54622610853539</c:v>
                </c:pt>
                <c:pt idx="15">
                  <c:v>554.15580792307969</c:v>
                </c:pt>
                <c:pt idx="16">
                  <c:v>560.82317680548704</c:v>
                </c:pt>
                <c:pt idx="17">
                  <c:v>567.55123351575764</c:v>
                </c:pt>
                <c:pt idx="18">
                  <c:v>574.34141018332059</c:v>
                </c:pt>
                <c:pt idx="19">
                  <c:v>581.19080604817566</c:v>
                </c:pt>
                <c:pt idx="20">
                  <c:v>588.10231274503769</c:v>
                </c:pt>
                <c:pt idx="21">
                  <c:v>595.07593027390635</c:v>
                </c:pt>
                <c:pt idx="22">
                  <c:v>602.11164038421089</c:v>
                </c:pt>
                <c:pt idx="23">
                  <c:v>609.21088433066586</c:v>
                </c:pt>
                <c:pt idx="24">
                  <c:v>616.37221173327112</c:v>
                </c:pt>
                <c:pt idx="25">
                  <c:v>623.59849597617017</c:v>
                </c:pt>
                <c:pt idx="26">
                  <c:v>630.88829580464881</c:v>
                </c:pt>
                <c:pt idx="27">
                  <c:v>638.24304334813598</c:v>
                </c:pt>
                <c:pt idx="28">
                  <c:v>645.66272948134599</c:v>
                </c:pt>
                <c:pt idx="29">
                  <c:v>653.14733595370819</c:v>
                </c:pt>
                <c:pt idx="30">
                  <c:v>660.69975439993686</c:v>
                </c:pt>
                <c:pt idx="31">
                  <c:v>668.31706580946127</c:v>
                </c:pt>
                <c:pt idx="32">
                  <c:v>676.00361219699585</c:v>
                </c:pt>
                <c:pt idx="33">
                  <c:v>683.7564745519694</c:v>
                </c:pt>
                <c:pt idx="34">
                  <c:v>691.57708500381148</c:v>
                </c:pt>
                <c:pt idx="35">
                  <c:v>699.46687568195091</c:v>
                </c:pt>
                <c:pt idx="36">
                  <c:v>707.42728784110204</c:v>
                </c:pt>
                <c:pt idx="37">
                  <c:v>715.45538422012316</c:v>
                </c:pt>
                <c:pt idx="38">
                  <c:v>723.55549770844334</c:v>
                </c:pt>
                <c:pt idx="39">
                  <c:v>731.72761005549171</c:v>
                </c:pt>
                <c:pt idx="40">
                  <c:v>739.97024350541164</c:v>
                </c:pt>
                <c:pt idx="41">
                  <c:v>748.28626231706141</c:v>
                </c:pt>
                <c:pt idx="42">
                  <c:v>756.67419785986988</c:v>
                </c:pt>
                <c:pt idx="43">
                  <c:v>758.5548015338311</c:v>
                </c:pt>
                <c:pt idx="44">
                  <c:v>765.1369143926953</c:v>
                </c:pt>
                <c:pt idx="45">
                  <c:v>773.67436628911037</c:v>
                </c:pt>
                <c:pt idx="46">
                  <c:v>782.28651704797323</c:v>
                </c:pt>
                <c:pt idx="47">
                  <c:v>790.97478054814189</c:v>
                </c:pt>
                <c:pt idx="48">
                  <c:v>799.73910203790342</c:v>
                </c:pt>
                <c:pt idx="49">
                  <c:v>806.61716630606907</c:v>
                </c:pt>
                <c:pt idx="50">
                  <c:v>808.582327525545</c:v>
                </c:pt>
                <c:pt idx="51">
                  <c:v>817.50439313406855</c:v>
                </c:pt>
                <c:pt idx="52">
                  <c:v>826.50524411176104</c:v>
                </c:pt>
                <c:pt idx="53">
                  <c:v>835.58624871105337</c:v>
                </c:pt>
                <c:pt idx="54">
                  <c:v>844.74877518437597</c:v>
                </c:pt>
                <c:pt idx="55">
                  <c:v>853.99417353358899</c:v>
                </c:pt>
                <c:pt idx="56">
                  <c:v>863.32234338055218</c:v>
                </c:pt>
                <c:pt idx="57">
                  <c:v>872.73604860598334</c:v>
                </c:pt>
                <c:pt idx="58">
                  <c:v>882.23371107588605</c:v>
                </c:pt>
                <c:pt idx="59">
                  <c:v>891.81949942455049</c:v>
                </c:pt>
                <c:pt idx="60">
                  <c:v>901.49466327569667</c:v>
                </c:pt>
                <c:pt idx="61">
                  <c:v>911.25752411718759</c:v>
                </c:pt>
                <c:pt idx="62">
                  <c:v>921.11360058517357</c:v>
                </c:pt>
                <c:pt idx="63">
                  <c:v>931.06108641352137</c:v>
                </c:pt>
                <c:pt idx="64">
                  <c:v>941.10391297909916</c:v>
                </c:pt>
                <c:pt idx="65">
                  <c:v>951.2444243994928</c:v>
                </c:pt>
                <c:pt idx="66">
                  <c:v>961.48191802772169</c:v>
                </c:pt>
                <c:pt idx="67">
                  <c:v>971.81982334995246</c:v>
                </c:pt>
                <c:pt idx="68">
                  <c:v>982.26263697036291</c:v>
                </c:pt>
                <c:pt idx="69">
                  <c:v>992.80852470657305</c:v>
                </c:pt>
                <c:pt idx="70">
                  <c:v>1003.4648468812281</c:v>
                </c:pt>
                <c:pt idx="71">
                  <c:v>1014.2299233610214</c:v>
                </c:pt>
                <c:pt idx="72">
                  <c:v>1025.105502418033</c:v>
                </c:pt>
                <c:pt idx="73">
                  <c:v>1036.0845806351847</c:v>
                </c:pt>
                <c:pt idx="74">
                  <c:v>1047.1297721969406</c:v>
                </c:pt>
                <c:pt idx="75">
                  <c:v>1054.9250394116009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G31"/>
  <sheetViews>
    <sheetView tabSelected="1" zoomScale="132" zoomScaleNormal="70" workbookViewId="0">
      <selection activeCell="E23" sqref="E23"/>
    </sheetView>
  </sheetViews>
  <sheetFormatPr baseColWidth="10" defaultColWidth="8.83203125" defaultRowHeight="15" x14ac:dyDescent="0.2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 x14ac:dyDescent="0.2">
      <c r="A1" s="147" t="s">
        <v>6</v>
      </c>
      <c r="B1" s="147"/>
      <c r="C1" s="147"/>
      <c r="D1" s="147"/>
      <c r="E1" s="147"/>
      <c r="F1" s="147"/>
      <c r="G1" s="147"/>
    </row>
    <row r="2" spans="1:7" ht="16" x14ac:dyDescent="0.2">
      <c r="A2" s="148" t="s">
        <v>11</v>
      </c>
      <c r="B2" s="148"/>
      <c r="C2" s="148"/>
      <c r="D2" s="148"/>
      <c r="E2" s="148"/>
      <c r="F2" s="148"/>
      <c r="G2" s="148"/>
    </row>
    <row r="3" spans="1:7" ht="16" thickBot="1" x14ac:dyDescent="0.25">
      <c r="A3" s="150" t="s">
        <v>12</v>
      </c>
      <c r="B3" s="150"/>
      <c r="C3" s="150"/>
      <c r="D3" s="150"/>
      <c r="E3" s="150"/>
      <c r="F3" s="150"/>
      <c r="G3" s="150"/>
    </row>
    <row r="4" spans="1:7" ht="16" thickBot="1" x14ac:dyDescent="0.25">
      <c r="C4" s="185" t="s">
        <v>113</v>
      </c>
    </row>
    <row r="5" spans="1:7" x14ac:dyDescent="0.2">
      <c r="A5" s="149" t="s">
        <v>4</v>
      </c>
      <c r="B5" s="149"/>
      <c r="C5" s="175"/>
      <c r="E5" s="149" t="s">
        <v>3</v>
      </c>
      <c r="F5" s="149"/>
    </row>
    <row r="6" spans="1:7" x14ac:dyDescent="0.2">
      <c r="A6" t="s">
        <v>1</v>
      </c>
      <c r="B6">
        <v>825</v>
      </c>
      <c r="E6" s="1"/>
      <c r="F6" s="2"/>
    </row>
    <row r="7" spans="1:7" x14ac:dyDescent="0.2">
      <c r="A7" s="3" t="s">
        <v>2</v>
      </c>
      <c r="B7" s="3">
        <v>0</v>
      </c>
      <c r="C7" s="59"/>
    </row>
    <row r="8" spans="1:7" x14ac:dyDescent="0.2">
      <c r="A8" t="s">
        <v>0</v>
      </c>
      <c r="B8">
        <v>3.25</v>
      </c>
      <c r="E8" s="8" t="s">
        <v>8</v>
      </c>
      <c r="F8" s="9">
        <f>B17*B8/((B11*B9)-(0.6*B17))</f>
        <v>0.34420897681376578</v>
      </c>
    </row>
    <row r="9" spans="1:7" x14ac:dyDescent="0.2">
      <c r="A9" t="s">
        <v>9</v>
      </c>
      <c r="B9" s="3">
        <v>0.9</v>
      </c>
      <c r="C9" s="59"/>
      <c r="E9" s="10" t="s">
        <v>10</v>
      </c>
      <c r="F9" s="11">
        <f>B17*B8/((2*B11*B9)+(0.4*B17))</f>
        <v>0.15866137015893755</v>
      </c>
    </row>
    <row r="10" spans="1:7" ht="16" x14ac:dyDescent="0.2">
      <c r="A10" s="4" t="s">
        <v>5</v>
      </c>
      <c r="B10">
        <v>2</v>
      </c>
      <c r="E10" s="12" t="s">
        <v>15</v>
      </c>
      <c r="F10" s="13">
        <f>MAX(F8:F9)</f>
        <v>0.34420897681376578</v>
      </c>
    </row>
    <row r="11" spans="1:7" x14ac:dyDescent="0.2">
      <c r="A11" t="s">
        <v>7</v>
      </c>
      <c r="B11">
        <v>18000</v>
      </c>
      <c r="E11" s="7"/>
      <c r="F11" s="6"/>
    </row>
    <row r="12" spans="1:7" ht="16" thickBot="1" x14ac:dyDescent="0.25">
      <c r="A12" t="s">
        <v>91</v>
      </c>
      <c r="B12">
        <v>7</v>
      </c>
      <c r="E12" s="110" t="s">
        <v>54</v>
      </c>
      <c r="F12" s="111">
        <f>(B17*B8)/((2*B11*B9)-(0.2*B17))</f>
        <v>0.16344900899936077</v>
      </c>
    </row>
    <row r="13" spans="1:7" ht="17" thickBot="1" x14ac:dyDescent="0.25">
      <c r="A13" s="122" t="s">
        <v>74</v>
      </c>
      <c r="B13" s="172">
        <f>0.25-0.025</f>
        <v>0.22500000000000001</v>
      </c>
      <c r="C13" s="181">
        <f>B13/F10</f>
        <v>0.65367266735096285</v>
      </c>
      <c r="E13" s="112" t="s">
        <v>55</v>
      </c>
      <c r="F13" s="113">
        <f>F12</f>
        <v>0.16344900899936077</v>
      </c>
    </row>
    <row r="14" spans="1:7" ht="17" thickBot="1" x14ac:dyDescent="0.25">
      <c r="A14" s="122" t="s">
        <v>75</v>
      </c>
      <c r="B14" s="172">
        <v>0.15</v>
      </c>
      <c r="C14" s="181">
        <f>B14/F13</f>
        <v>0.91771740262179646</v>
      </c>
      <c r="E14" s="5"/>
      <c r="F14" s="5"/>
    </row>
    <row r="15" spans="1:7" x14ac:dyDescent="0.2">
      <c r="E15" s="5"/>
      <c r="F15" s="5"/>
    </row>
    <row r="16" spans="1:7" ht="32" x14ac:dyDescent="0.2">
      <c r="A16" s="57" t="s">
        <v>41</v>
      </c>
      <c r="B16" s="126">
        <f>'N2O Pressure Calcs'!H53</f>
        <v>806.61716630606907</v>
      </c>
      <c r="C16" s="178"/>
      <c r="E16" s="5"/>
      <c r="F16" s="5"/>
    </row>
    <row r="17" spans="1:6" ht="16" x14ac:dyDescent="0.2">
      <c r="A17" s="56" t="s">
        <v>42</v>
      </c>
      <c r="B17" s="128">
        <f>B10*B16</f>
        <v>1613.2343326121381</v>
      </c>
      <c r="C17" s="179"/>
      <c r="E17" s="5"/>
      <c r="F17" s="5"/>
    </row>
    <row r="18" spans="1:6" x14ac:dyDescent="0.2">
      <c r="A18" s="60"/>
      <c r="B18" s="58"/>
      <c r="C18" s="59"/>
      <c r="D18" s="59"/>
      <c r="E18" s="5"/>
      <c r="F18" s="5"/>
    </row>
    <row r="19" spans="1:6" ht="46.5" customHeight="1" x14ac:dyDescent="0.2">
      <c r="A19" s="57" t="s">
        <v>58</v>
      </c>
      <c r="B19" s="127">
        <f>'N2O Pressure Calcs'!J53</f>
        <v>809.64703151146546</v>
      </c>
      <c r="C19" s="180"/>
      <c r="E19" s="5"/>
      <c r="F19" s="5"/>
    </row>
    <row r="24" spans="1:6" ht="33.75" customHeight="1" x14ac:dyDescent="0.2">
      <c r="A24" s="53"/>
      <c r="B24" s="21"/>
      <c r="C24" s="21"/>
    </row>
    <row r="25" spans="1:6" ht="15" customHeight="1" x14ac:dyDescent="0.2">
      <c r="A25" s="54"/>
      <c r="B25" s="22"/>
      <c r="C25" s="22"/>
    </row>
    <row r="26" spans="1:6" x14ac:dyDescent="0.2">
      <c r="A26" s="22"/>
      <c r="B26" s="22"/>
      <c r="C26" s="22"/>
    </row>
    <row r="27" spans="1:6" x14ac:dyDescent="0.2">
      <c r="A27" s="52"/>
      <c r="B27" s="22"/>
      <c r="C27" s="22"/>
    </row>
    <row r="28" spans="1:6" ht="15" customHeight="1" x14ac:dyDescent="0.2">
      <c r="A28" s="55"/>
      <c r="B28" s="21"/>
      <c r="C28" s="21"/>
    </row>
    <row r="29" spans="1:6" x14ac:dyDescent="0.2">
      <c r="A29" s="55"/>
      <c r="B29" s="22"/>
      <c r="C29" s="22"/>
    </row>
    <row r="30" spans="1:6" x14ac:dyDescent="0.2">
      <c r="A30" s="55"/>
      <c r="B30" s="21"/>
      <c r="C30" s="21"/>
    </row>
    <row r="31" spans="1:6" x14ac:dyDescent="0.2">
      <c r="A31" s="52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1F1-413C-E74A-9F7B-3532D6FDA3DC}">
  <dimension ref="A1:G31"/>
  <sheetViews>
    <sheetView zoomScale="132" zoomScaleNormal="70" workbookViewId="0">
      <selection activeCell="C4" sqref="C4"/>
    </sheetView>
  </sheetViews>
  <sheetFormatPr baseColWidth="10" defaultColWidth="8.83203125" defaultRowHeight="15" x14ac:dyDescent="0.2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 x14ac:dyDescent="0.2">
      <c r="A1" s="147" t="s">
        <v>6</v>
      </c>
      <c r="B1" s="147"/>
      <c r="C1" s="147"/>
      <c r="D1" s="147"/>
      <c r="E1" s="147"/>
      <c r="F1" s="147"/>
      <c r="G1" s="147"/>
    </row>
    <row r="2" spans="1:7" ht="16" x14ac:dyDescent="0.2">
      <c r="A2" s="148" t="s">
        <v>11</v>
      </c>
      <c r="B2" s="148"/>
      <c r="C2" s="148"/>
      <c r="D2" s="148"/>
      <c r="E2" s="148"/>
      <c r="F2" s="148"/>
      <c r="G2" s="148"/>
    </row>
    <row r="3" spans="1:7" ht="16" thickBot="1" x14ac:dyDescent="0.25">
      <c r="A3" s="150" t="s">
        <v>12</v>
      </c>
      <c r="B3" s="150"/>
      <c r="C3" s="150"/>
      <c r="D3" s="150"/>
      <c r="E3" s="150"/>
      <c r="F3" s="150"/>
      <c r="G3" s="150"/>
    </row>
    <row r="4" spans="1:7" ht="17" thickBot="1" x14ac:dyDescent="0.25">
      <c r="C4" s="184" t="s">
        <v>112</v>
      </c>
    </row>
    <row r="5" spans="1:7" x14ac:dyDescent="0.2">
      <c r="A5" s="149" t="s">
        <v>4</v>
      </c>
      <c r="B5" s="149"/>
      <c r="C5" s="175"/>
      <c r="E5" s="149" t="s">
        <v>3</v>
      </c>
      <c r="F5" s="149"/>
    </row>
    <row r="6" spans="1:7" x14ac:dyDescent="0.2">
      <c r="A6" t="s">
        <v>1</v>
      </c>
      <c r="B6">
        <v>825</v>
      </c>
      <c r="E6" s="1"/>
      <c r="F6" s="2"/>
    </row>
    <row r="7" spans="1:7" x14ac:dyDescent="0.2">
      <c r="A7" s="3" t="s">
        <v>2</v>
      </c>
      <c r="B7" s="3">
        <v>0</v>
      </c>
      <c r="C7" s="59"/>
    </row>
    <row r="8" spans="1:7" x14ac:dyDescent="0.2">
      <c r="A8" t="s">
        <v>0</v>
      </c>
      <c r="B8">
        <v>3.25</v>
      </c>
      <c r="E8" s="8" t="s">
        <v>8</v>
      </c>
      <c r="F8" s="9">
        <f>B17*B8/((B11*B9)-(0.6*B17))</f>
        <v>0.2171733361278812</v>
      </c>
    </row>
    <row r="9" spans="1:7" x14ac:dyDescent="0.2">
      <c r="A9" t="s">
        <v>9</v>
      </c>
      <c r="B9" s="3">
        <v>0.9</v>
      </c>
      <c r="C9" s="59"/>
      <c r="E9" s="10" t="s">
        <v>10</v>
      </c>
      <c r="F9" s="11">
        <f>B17*B8/((2*B11*B9)+(0.4*B17))</f>
        <v>0.10307640428670727</v>
      </c>
    </row>
    <row r="10" spans="1:7" ht="16" x14ac:dyDescent="0.2">
      <c r="A10" s="4" t="s">
        <v>5</v>
      </c>
      <c r="B10">
        <v>2</v>
      </c>
      <c r="E10" s="12" t="s">
        <v>15</v>
      </c>
      <c r="F10" s="13">
        <f>MAX(F8:F9)</f>
        <v>0.2171733361278812</v>
      </c>
    </row>
    <row r="11" spans="1:7" x14ac:dyDescent="0.2">
      <c r="A11" t="s">
        <v>7</v>
      </c>
      <c r="B11">
        <v>27900</v>
      </c>
      <c r="E11" s="7"/>
      <c r="F11" s="6"/>
    </row>
    <row r="12" spans="1:7" ht="16" thickBot="1" x14ac:dyDescent="0.25">
      <c r="A12" t="s">
        <v>91</v>
      </c>
      <c r="B12">
        <v>7</v>
      </c>
      <c r="E12" s="110" t="s">
        <v>54</v>
      </c>
      <c r="F12" s="111">
        <f>(B17*B8)/((2*B11*B9)-(0.2*B17))</f>
        <v>0.10507594595176556</v>
      </c>
    </row>
    <row r="13" spans="1:7" ht="17" thickBot="1" x14ac:dyDescent="0.25">
      <c r="A13" s="122" t="s">
        <v>74</v>
      </c>
      <c r="B13" s="173">
        <f>0.25-0.025</f>
        <v>0.22500000000000001</v>
      </c>
      <c r="C13" s="182">
        <f>B13/F10</f>
        <v>1.0360387882401463</v>
      </c>
      <c r="E13" s="112" t="s">
        <v>55</v>
      </c>
      <c r="F13" s="113">
        <f>F12</f>
        <v>0.10507594595176556</v>
      </c>
    </row>
    <row r="14" spans="1:7" ht="16" thickBot="1" x14ac:dyDescent="0.25">
      <c r="A14" s="122" t="s">
        <v>75</v>
      </c>
      <c r="B14" s="123">
        <v>0.15</v>
      </c>
      <c r="C14" s="177">
        <f>B14/F13</f>
        <v>1.4275388971407075</v>
      </c>
      <c r="E14" s="5"/>
      <c r="F14" s="5"/>
    </row>
    <row r="15" spans="1:7" x14ac:dyDescent="0.2">
      <c r="E15" s="5"/>
      <c r="F15" s="5"/>
    </row>
    <row r="16" spans="1:7" ht="32" x14ac:dyDescent="0.2">
      <c r="A16" s="57" t="s">
        <v>41</v>
      </c>
      <c r="B16" s="126">
        <f>'N2O Pressure Calcs'!H53</f>
        <v>806.61716630606907</v>
      </c>
      <c r="C16" s="178"/>
      <c r="E16" s="5"/>
      <c r="F16" s="5"/>
    </row>
    <row r="17" spans="1:6" ht="16" x14ac:dyDescent="0.2">
      <c r="A17" s="56" t="s">
        <v>42</v>
      </c>
      <c r="B17" s="128">
        <f>B10*B16</f>
        <v>1613.2343326121381</v>
      </c>
      <c r="C17" s="179"/>
      <c r="E17" s="5"/>
      <c r="F17" s="5"/>
    </row>
    <row r="18" spans="1:6" x14ac:dyDescent="0.2">
      <c r="A18" s="60"/>
      <c r="B18" s="58"/>
      <c r="C18" s="59"/>
      <c r="D18" s="59"/>
      <c r="E18" s="5"/>
      <c r="F18" s="5"/>
    </row>
    <row r="19" spans="1:6" ht="46.5" customHeight="1" x14ac:dyDescent="0.2">
      <c r="A19" s="57" t="s">
        <v>58</v>
      </c>
      <c r="B19" s="127">
        <f>'N2O Pressure Calcs'!J53</f>
        <v>809.64703151146546</v>
      </c>
      <c r="C19" s="180"/>
      <c r="E19" s="5"/>
      <c r="F19" s="5"/>
    </row>
    <row r="24" spans="1:6" ht="33.75" customHeight="1" x14ac:dyDescent="0.2">
      <c r="A24" s="53"/>
      <c r="B24" s="21"/>
      <c r="C24" s="21"/>
    </row>
    <row r="25" spans="1:6" ht="15" customHeight="1" x14ac:dyDescent="0.2">
      <c r="A25" s="54"/>
      <c r="B25" s="22"/>
      <c r="C25" s="22"/>
    </row>
    <row r="26" spans="1:6" x14ac:dyDescent="0.2">
      <c r="A26" s="22"/>
      <c r="B26" s="22"/>
      <c r="C26" s="22"/>
    </row>
    <row r="27" spans="1:6" x14ac:dyDescent="0.2">
      <c r="A27" s="52"/>
      <c r="B27" s="22"/>
      <c r="C27" s="22"/>
    </row>
    <row r="28" spans="1:6" ht="15" customHeight="1" x14ac:dyDescent="0.2">
      <c r="A28" s="55"/>
      <c r="B28" s="21"/>
      <c r="C28" s="21"/>
    </row>
    <row r="29" spans="1:6" x14ac:dyDescent="0.2">
      <c r="A29" s="55"/>
      <c r="B29" s="22"/>
      <c r="C29" s="22"/>
    </row>
    <row r="30" spans="1:6" x14ac:dyDescent="0.2">
      <c r="A30" s="55"/>
      <c r="B30" s="21"/>
      <c r="C30" s="21"/>
    </row>
    <row r="31" spans="1:6" x14ac:dyDescent="0.2">
      <c r="A31" s="52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G31"/>
  <sheetViews>
    <sheetView zoomScale="132" zoomScaleNormal="70" workbookViewId="0">
      <selection activeCell="C4" sqref="C4"/>
    </sheetView>
  </sheetViews>
  <sheetFormatPr baseColWidth="10" defaultColWidth="8.83203125" defaultRowHeight="15" x14ac:dyDescent="0.2"/>
  <cols>
    <col min="1" max="1" width="45.1640625" customWidth="1"/>
    <col min="2" max="3" width="9.5" customWidth="1"/>
    <col min="4" max="4" width="3.6640625" customWidth="1"/>
    <col min="5" max="5" width="35.33203125" bestFit="1" customWidth="1"/>
    <col min="6" max="6" width="21.83203125" customWidth="1"/>
  </cols>
  <sheetData>
    <row r="1" spans="1:7" ht="16" x14ac:dyDescent="0.2">
      <c r="A1" s="147" t="s">
        <v>6</v>
      </c>
      <c r="B1" s="147"/>
      <c r="C1" s="147"/>
      <c r="D1" s="147"/>
      <c r="E1" s="147"/>
      <c r="F1" s="147"/>
      <c r="G1" s="147"/>
    </row>
    <row r="2" spans="1:7" ht="16" x14ac:dyDescent="0.2">
      <c r="A2" s="148" t="s">
        <v>11</v>
      </c>
      <c r="B2" s="148"/>
      <c r="C2" s="148"/>
      <c r="D2" s="148"/>
      <c r="E2" s="148"/>
      <c r="F2" s="148"/>
      <c r="G2" s="148"/>
    </row>
    <row r="3" spans="1:7" ht="16" thickBot="1" x14ac:dyDescent="0.25">
      <c r="A3" s="150" t="s">
        <v>12</v>
      </c>
      <c r="B3" s="150"/>
      <c r="C3" s="150"/>
      <c r="D3" s="150"/>
      <c r="E3" s="150"/>
      <c r="F3" s="150"/>
      <c r="G3" s="150"/>
    </row>
    <row r="4" spans="1:7" ht="17" thickBot="1" x14ac:dyDescent="0.25">
      <c r="C4" s="183" t="s">
        <v>114</v>
      </c>
    </row>
    <row r="5" spans="1:7" x14ac:dyDescent="0.2">
      <c r="A5" s="149" t="s">
        <v>4</v>
      </c>
      <c r="B5" s="149"/>
      <c r="C5" s="175"/>
      <c r="E5" s="149" t="s">
        <v>3</v>
      </c>
      <c r="F5" s="149"/>
    </row>
    <row r="6" spans="1:7" x14ac:dyDescent="0.2">
      <c r="A6" t="s">
        <v>1</v>
      </c>
      <c r="B6">
        <v>825</v>
      </c>
      <c r="E6" s="1"/>
      <c r="F6" s="2"/>
    </row>
    <row r="7" spans="1:7" x14ac:dyDescent="0.2">
      <c r="A7" s="3" t="s">
        <v>2</v>
      </c>
      <c r="B7" s="3">
        <v>0</v>
      </c>
      <c r="C7" s="59"/>
    </row>
    <row r="8" spans="1:7" x14ac:dyDescent="0.2">
      <c r="A8" t="s">
        <v>0</v>
      </c>
      <c r="B8">
        <v>3.25</v>
      </c>
      <c r="E8" s="8" t="s">
        <v>8</v>
      </c>
      <c r="F8" s="9">
        <f>B17*B8/((B11*B9)-(0.6*B17))</f>
        <v>0.18247949121636881</v>
      </c>
    </row>
    <row r="9" spans="1:7" x14ac:dyDescent="0.2">
      <c r="A9" t="s">
        <v>9</v>
      </c>
      <c r="B9" s="3">
        <v>0.9</v>
      </c>
      <c r="C9" s="59"/>
      <c r="E9" s="10" t="s">
        <v>10</v>
      </c>
      <c r="F9" s="11">
        <f>B17*B8/((2*B11*B9)+(0.4*B17))</f>
        <v>8.731761067402441E-2</v>
      </c>
    </row>
    <row r="10" spans="1:7" ht="16" x14ac:dyDescent="0.2">
      <c r="A10" s="4" t="s">
        <v>5</v>
      </c>
      <c r="B10">
        <v>2</v>
      </c>
      <c r="E10" s="12" t="s">
        <v>15</v>
      </c>
      <c r="F10" s="13">
        <f>MAX(F8:F9)</f>
        <v>0.18247949121636881</v>
      </c>
    </row>
    <row r="11" spans="1:7" x14ac:dyDescent="0.2">
      <c r="A11" t="s">
        <v>7</v>
      </c>
      <c r="B11">
        <v>33000</v>
      </c>
      <c r="E11" s="7"/>
      <c r="F11" s="6"/>
    </row>
    <row r="12" spans="1:7" ht="16" thickBot="1" x14ac:dyDescent="0.25">
      <c r="A12" t="s">
        <v>91</v>
      </c>
      <c r="B12">
        <v>7</v>
      </c>
      <c r="E12" s="110" t="s">
        <v>54</v>
      </c>
      <c r="F12" s="111">
        <f>(B17*B8)/((2*B11*B9)-(0.2*B17))</f>
        <v>8.874824789701645E-2</v>
      </c>
    </row>
    <row r="13" spans="1:7" ht="17" thickBot="1" x14ac:dyDescent="0.25">
      <c r="A13" s="122" t="s">
        <v>74</v>
      </c>
      <c r="B13" s="174">
        <f>0.25-0.025</f>
        <v>0.22500000000000001</v>
      </c>
      <c r="C13" s="176">
        <f>B13/F10</f>
        <v>1.2330152747588163</v>
      </c>
      <c r="E13" s="112" t="s">
        <v>55</v>
      </c>
      <c r="F13" s="113">
        <f>F12</f>
        <v>8.874824789701645E-2</v>
      </c>
    </row>
    <row r="14" spans="1:7" ht="17" thickBot="1" x14ac:dyDescent="0.25">
      <c r="A14" s="122" t="s">
        <v>75</v>
      </c>
      <c r="B14" s="174">
        <v>0.15</v>
      </c>
      <c r="C14" s="176">
        <f>B14/F13</f>
        <v>1.6901742124989345</v>
      </c>
      <c r="E14" s="5"/>
      <c r="F14" s="5"/>
    </row>
    <row r="15" spans="1:7" x14ac:dyDescent="0.2">
      <c r="E15" s="5"/>
      <c r="F15" s="5"/>
    </row>
    <row r="16" spans="1:7" ht="32" x14ac:dyDescent="0.2">
      <c r="A16" s="57" t="s">
        <v>41</v>
      </c>
      <c r="B16" s="126">
        <f>'N2O Pressure Calcs'!H53</f>
        <v>806.61716630606907</v>
      </c>
      <c r="C16" s="178"/>
      <c r="E16" s="5"/>
      <c r="F16" s="5"/>
    </row>
    <row r="17" spans="1:6" ht="16" x14ac:dyDescent="0.2">
      <c r="A17" s="56" t="s">
        <v>42</v>
      </c>
      <c r="B17" s="128">
        <f>B10*B16</f>
        <v>1613.2343326121381</v>
      </c>
      <c r="C17" s="179"/>
      <c r="E17" s="5"/>
      <c r="F17" s="5"/>
    </row>
    <row r="18" spans="1:6" x14ac:dyDescent="0.2">
      <c r="A18" s="60"/>
      <c r="B18" s="58"/>
      <c r="C18" s="59"/>
      <c r="D18" s="59"/>
      <c r="E18" s="5"/>
      <c r="F18" s="5"/>
    </row>
    <row r="19" spans="1:6" ht="46.5" customHeight="1" x14ac:dyDescent="0.2">
      <c r="A19" s="57" t="s">
        <v>58</v>
      </c>
      <c r="B19" s="127">
        <f>'N2O Pressure Calcs'!J53</f>
        <v>809.64703151146546</v>
      </c>
      <c r="C19" s="180"/>
      <c r="E19" s="5"/>
      <c r="F19" s="5"/>
    </row>
    <row r="24" spans="1:6" ht="33.75" customHeight="1" x14ac:dyDescent="0.2">
      <c r="A24" s="53"/>
      <c r="B24" s="21"/>
      <c r="C24" s="21"/>
    </row>
    <row r="25" spans="1:6" ht="15" customHeight="1" x14ac:dyDescent="0.2">
      <c r="A25" s="54"/>
      <c r="B25" s="22"/>
      <c r="C25" s="22"/>
    </row>
    <row r="26" spans="1:6" x14ac:dyDescent="0.2">
      <c r="A26" s="22"/>
      <c r="B26" s="22"/>
      <c r="C26" s="22"/>
    </row>
    <row r="27" spans="1:6" x14ac:dyDescent="0.2">
      <c r="A27" s="52"/>
      <c r="B27" s="22"/>
      <c r="C27" s="22"/>
    </row>
    <row r="28" spans="1:6" ht="15" customHeight="1" x14ac:dyDescent="0.2">
      <c r="A28" s="55"/>
      <c r="B28" s="21"/>
      <c r="C28" s="21"/>
    </row>
    <row r="29" spans="1:6" x14ac:dyDescent="0.2">
      <c r="A29" s="55"/>
      <c r="B29" s="22"/>
      <c r="C29" s="22"/>
    </row>
    <row r="30" spans="1:6" x14ac:dyDescent="0.2">
      <c r="A30" s="55"/>
      <c r="B30" s="21"/>
      <c r="C30" s="21"/>
    </row>
    <row r="31" spans="1:6" x14ac:dyDescent="0.2">
      <c r="A31" s="52"/>
    </row>
  </sheetData>
  <mergeCells count="5">
    <mergeCell ref="A1:G1"/>
    <mergeCell ref="A2:G2"/>
    <mergeCell ref="E5:F5"/>
    <mergeCell ref="A5:B5"/>
    <mergeCell ref="A3:G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35" zoomScaleNormal="70" workbookViewId="0">
      <pane xSplit="1" topLeftCell="B1" activePane="topRight" state="frozen"/>
      <selection pane="topRight" activeCell="G53" sqref="G53"/>
    </sheetView>
  </sheetViews>
  <sheetFormatPr baseColWidth="10" defaultColWidth="11.5" defaultRowHeight="15" x14ac:dyDescent="0.2"/>
  <cols>
    <col min="1" max="1" width="10.83203125" style="24"/>
    <col min="2" max="2" width="12.5" bestFit="1" customWidth="1"/>
    <col min="3" max="3" width="12.6640625" bestFit="1" customWidth="1"/>
    <col min="4" max="4" width="11" style="23" bestFit="1" customWidth="1"/>
    <col min="5" max="6" width="4.5" customWidth="1"/>
    <col min="7" max="7" width="14" style="36" customWidth="1"/>
    <col min="8" max="8" width="16" style="35" customWidth="1"/>
    <col min="9" max="9" width="22" style="37" bestFit="1" customWidth="1"/>
    <col min="10" max="10" width="15.33203125" style="35" customWidth="1"/>
    <col min="11" max="11" width="11" style="46" bestFit="1" customWidth="1"/>
    <col min="12" max="12" width="30.83203125" bestFit="1" customWidth="1"/>
    <col min="15" max="15" width="25" customWidth="1"/>
  </cols>
  <sheetData>
    <row r="1" spans="1:16" ht="23.25" customHeight="1" x14ac:dyDescent="0.2">
      <c r="A1" s="67"/>
      <c r="B1" s="157" t="s">
        <v>17</v>
      </c>
      <c r="C1" s="158"/>
      <c r="D1" s="159"/>
      <c r="E1" s="14"/>
      <c r="F1" s="14"/>
      <c r="G1" s="154" t="s">
        <v>34</v>
      </c>
      <c r="H1" s="155"/>
      <c r="I1" s="155"/>
      <c r="J1" s="156"/>
      <c r="K1" s="44"/>
      <c r="L1" t="s">
        <v>26</v>
      </c>
      <c r="M1">
        <v>1.5</v>
      </c>
      <c r="O1" t="s">
        <v>30</v>
      </c>
      <c r="P1" s="124">
        <f>'N2O Ullage Calcs'!G57</f>
        <v>2.3604618804200448</v>
      </c>
    </row>
    <row r="2" spans="1:16" x14ac:dyDescent="0.2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151" t="s">
        <v>24</v>
      </c>
      <c r="H2" s="152"/>
      <c r="I2" s="152" t="s">
        <v>25</v>
      </c>
      <c r="J2" s="153"/>
      <c r="K2" s="43"/>
      <c r="L2" t="s">
        <v>14</v>
      </c>
      <c r="M2">
        <f>P1+(2*P3)</f>
        <v>2.9021285470867113</v>
      </c>
      <c r="O2" t="s">
        <v>31</v>
      </c>
      <c r="P2">
        <f>'BPV Calcs - T6'!B8</f>
        <v>3.25</v>
      </c>
    </row>
    <row r="3" spans="1:16" x14ac:dyDescent="0.2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 x14ac:dyDescent="0.2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8.2772361921791529</v>
      </c>
      <c r="H4" s="114">
        <f>B4+G4</f>
        <v>461.09747523217914</v>
      </c>
      <c r="I4" s="37">
        <f>(C4*($M$3*$P$5)*$M$1)/144</f>
        <v>3.649437143961122</v>
      </c>
      <c r="J4" s="35">
        <f t="shared" ref="J4:J67" si="0">H4+I4</f>
        <v>464.74691237614024</v>
      </c>
      <c r="L4" t="s">
        <v>57</v>
      </c>
      <c r="M4">
        <v>0.5</v>
      </c>
    </row>
    <row r="5" spans="1:16" x14ac:dyDescent="0.2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8.2539575889394232</v>
      </c>
      <c r="H5" s="114">
        <f t="shared" ref="H5:H68" si="2">B5+G5</f>
        <v>466.90762498893946</v>
      </c>
      <c r="I5" s="37">
        <f t="shared" ref="I5:I68" si="3">(C5*($M$3*$P$5)*$M$1)/144</f>
        <v>3.6391735973677708</v>
      </c>
      <c r="J5" s="35">
        <f t="shared" si="0"/>
        <v>470.5467985863072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 x14ac:dyDescent="0.2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8.2305056052757184</v>
      </c>
      <c r="H6" s="114">
        <f t="shared" si="2"/>
        <v>472.7741661852757</v>
      </c>
      <c r="I6" s="37">
        <f t="shared" si="3"/>
        <v>3.6288336072678442</v>
      </c>
      <c r="J6" s="35">
        <f t="shared" si="0"/>
        <v>476.40299979254354</v>
      </c>
      <c r="L6" t="s">
        <v>37</v>
      </c>
      <c r="M6">
        <v>1.25</v>
      </c>
    </row>
    <row r="7" spans="1:16" x14ac:dyDescent="0.2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8.206898491758988</v>
      </c>
      <c r="H7" s="114">
        <f t="shared" si="2"/>
        <v>478.69421631175891</v>
      </c>
      <c r="I7" s="37">
        <f t="shared" si="3"/>
        <v>3.6184252203462446</v>
      </c>
      <c r="J7" s="35">
        <f t="shared" si="0"/>
        <v>482.31264153210515</v>
      </c>
      <c r="L7" s="40" t="s">
        <v>38</v>
      </c>
      <c r="M7" s="40">
        <f>M5*M6</f>
        <v>1.0976899397500375</v>
      </c>
    </row>
    <row r="8" spans="1:16" x14ac:dyDescent="0.2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8.1831271231037555</v>
      </c>
      <c r="H8" s="114">
        <f t="shared" si="2"/>
        <v>484.66921662310375</v>
      </c>
      <c r="I8" s="37">
        <f t="shared" si="3"/>
        <v>3.6079444132605212</v>
      </c>
      <c r="J8" s="35">
        <f t="shared" si="0"/>
        <v>488.27716103636425</v>
      </c>
    </row>
    <row r="9" spans="1:16" x14ac:dyDescent="0.2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8.1591823740245513</v>
      </c>
      <c r="H9" s="114">
        <f t="shared" si="2"/>
        <v>490.70060837402463</v>
      </c>
      <c r="I9" s="37">
        <f t="shared" si="3"/>
        <v>3.5973871626682228</v>
      </c>
      <c r="J9" s="35">
        <f t="shared" si="0"/>
        <v>494.29799553669284</v>
      </c>
    </row>
    <row r="10" spans="1:16" x14ac:dyDescent="0.2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8.1350551192359024</v>
      </c>
      <c r="H10" s="114">
        <f t="shared" si="2"/>
        <v>496.78693205923588</v>
      </c>
      <c r="I10" s="37">
        <f t="shared" si="3"/>
        <v>3.5867494452268978</v>
      </c>
      <c r="J10" s="35">
        <f t="shared" si="0"/>
        <v>500.37368150446275</v>
      </c>
    </row>
    <row r="11" spans="1:16" x14ac:dyDescent="0.2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8.1107636093087514</v>
      </c>
      <c r="H11" s="114">
        <f t="shared" si="2"/>
        <v>502.93110668930876</v>
      </c>
      <c r="I11" s="37">
        <f t="shared" si="3"/>
        <v>3.5760393076214481</v>
      </c>
      <c r="J11" s="35">
        <f t="shared" si="0"/>
        <v>506.50714599693021</v>
      </c>
    </row>
    <row r="12" spans="1:16" x14ac:dyDescent="0.2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8.0862713431012097</v>
      </c>
      <c r="H12" s="114">
        <f t="shared" si="2"/>
        <v>509.13164538310122</v>
      </c>
      <c r="I12" s="37">
        <f t="shared" si="3"/>
        <v>3.5652406564820689</v>
      </c>
      <c r="J12" s="35">
        <f t="shared" si="0"/>
        <v>512.69688603958332</v>
      </c>
    </row>
    <row r="13" spans="1:16" x14ac:dyDescent="0.2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8.061605696469698</v>
      </c>
      <c r="H13" s="114">
        <f t="shared" si="2"/>
        <v>515.3885755164697</v>
      </c>
      <c r="I13" s="37">
        <f t="shared" si="3"/>
        <v>3.5543655618361156</v>
      </c>
      <c r="J13" s="35">
        <f t="shared" si="0"/>
        <v>518.94294107830581</v>
      </c>
    </row>
    <row r="14" spans="1:16" x14ac:dyDescent="0.2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8.0367392935577939</v>
      </c>
      <c r="H14" s="114">
        <f t="shared" si="2"/>
        <v>521.7047704735578</v>
      </c>
      <c r="I14" s="37">
        <f t="shared" si="3"/>
        <v>3.5434019536562325</v>
      </c>
      <c r="J14" s="35">
        <f t="shared" si="0"/>
        <v>525.24817242721406</v>
      </c>
    </row>
    <row r="15" spans="1:16" x14ac:dyDescent="0.2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8.0116812596509757</v>
      </c>
      <c r="H15" s="114">
        <f t="shared" si="2"/>
        <v>528.07733861965096</v>
      </c>
      <c r="I15" s="37">
        <f t="shared" si="3"/>
        <v>3.532353855284871</v>
      </c>
      <c r="J15" s="35">
        <f t="shared" si="0"/>
        <v>531.60969247493585</v>
      </c>
    </row>
    <row r="16" spans="1:16" x14ac:dyDescent="0.2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7.9864133441782919</v>
      </c>
      <c r="H16" s="114">
        <f t="shared" si="2"/>
        <v>534.50771208417837</v>
      </c>
      <c r="I16" s="37">
        <f t="shared" si="3"/>
        <v>3.5212132200371289</v>
      </c>
      <c r="J16" s="35">
        <f t="shared" si="0"/>
        <v>538.02892530421548</v>
      </c>
    </row>
    <row r="17" spans="1:10" x14ac:dyDescent="0.2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7.9609355471397469</v>
      </c>
      <c r="H17" s="114">
        <f t="shared" si="2"/>
        <v>540.99734124713984</v>
      </c>
      <c r="I17" s="37">
        <f t="shared" si="3"/>
        <v>3.5099800479130061</v>
      </c>
      <c r="J17" s="35">
        <f t="shared" si="0"/>
        <v>544.50732129505286</v>
      </c>
    </row>
    <row r="18" spans="1:10" x14ac:dyDescent="0.2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7.9352478685353418</v>
      </c>
      <c r="H18" s="114">
        <f t="shared" si="2"/>
        <v>547.54622610853539</v>
      </c>
      <c r="I18" s="37">
        <f t="shared" si="3"/>
        <v>3.4986543389125031</v>
      </c>
      <c r="J18" s="35">
        <f t="shared" si="0"/>
        <v>551.04488044744789</v>
      </c>
    </row>
    <row r="19" spans="1:10" x14ac:dyDescent="0.2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7.9093411830796008</v>
      </c>
      <c r="H19" s="114">
        <f t="shared" si="2"/>
        <v>554.15580792307969</v>
      </c>
      <c r="I19" s="37">
        <f t="shared" si="3"/>
        <v>3.4872320696931673</v>
      </c>
      <c r="J19" s="35">
        <f t="shared" si="0"/>
        <v>557.64303999277286</v>
      </c>
    </row>
    <row r="20" spans="1:10" x14ac:dyDescent="0.2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7.8832063654870534</v>
      </c>
      <c r="H20" s="114">
        <f t="shared" si="2"/>
        <v>560.82317680548704</v>
      </c>
      <c r="I20" s="37">
        <f t="shared" si="3"/>
        <v>3.4757092169125485</v>
      </c>
      <c r="J20" s="35">
        <f t="shared" si="0"/>
        <v>564.29888602239953</v>
      </c>
    </row>
    <row r="21" spans="1:10" x14ac:dyDescent="0.2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7.856843415757699</v>
      </c>
      <c r="H21" s="114">
        <f t="shared" si="2"/>
        <v>567.55123351575764</v>
      </c>
      <c r="I21" s="37">
        <f t="shared" si="3"/>
        <v>3.4640857805706466</v>
      </c>
      <c r="J21" s="35">
        <f t="shared" si="0"/>
        <v>571.01531929632824</v>
      </c>
    </row>
    <row r="22" spans="1:10" x14ac:dyDescent="0.2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7.8302340833205966</v>
      </c>
      <c r="H22" s="114">
        <f t="shared" si="2"/>
        <v>574.34141018332059</v>
      </c>
      <c r="I22" s="37">
        <f t="shared" si="3"/>
        <v>3.4523537139825589</v>
      </c>
      <c r="J22" s="35">
        <f t="shared" si="0"/>
        <v>577.79376389730317</v>
      </c>
    </row>
    <row r="23" spans="1:10" x14ac:dyDescent="0.2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7.8033783681757409</v>
      </c>
      <c r="H23" s="114">
        <f t="shared" si="2"/>
        <v>581.19080604817566</v>
      </c>
      <c r="I23" s="37">
        <f t="shared" si="3"/>
        <v>3.4405130171482852</v>
      </c>
      <c r="J23" s="35">
        <f t="shared" si="0"/>
        <v>584.63131906532396</v>
      </c>
    </row>
    <row r="24" spans="1:10" x14ac:dyDescent="0.2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7.7762671450376626</v>
      </c>
      <c r="H24" s="114">
        <f t="shared" si="2"/>
        <v>588.10231274503769</v>
      </c>
      <c r="I24" s="37">
        <f t="shared" si="3"/>
        <v>3.4285596667253735</v>
      </c>
      <c r="J24" s="35">
        <f t="shared" si="0"/>
        <v>591.53087241176308</v>
      </c>
    </row>
    <row r="25" spans="1:10" x14ac:dyDescent="0.2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7.7489004139063615</v>
      </c>
      <c r="H25" s="114">
        <f t="shared" si="2"/>
        <v>595.07593027390635</v>
      </c>
      <c r="I25" s="37">
        <f t="shared" si="3"/>
        <v>3.4164936627138247</v>
      </c>
      <c r="J25" s="35">
        <f t="shared" si="0"/>
        <v>598.49242393662018</v>
      </c>
    </row>
    <row r="26" spans="1:10" x14ac:dyDescent="0.2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7.7212599242108917</v>
      </c>
      <c r="H26" s="114">
        <f t="shared" si="2"/>
        <v>602.11164038421089</v>
      </c>
      <c r="I26" s="37">
        <f t="shared" si="3"/>
        <v>3.404306958428736</v>
      </c>
      <c r="J26" s="35">
        <f t="shared" si="0"/>
        <v>605.51594734263961</v>
      </c>
    </row>
    <row r="27" spans="1:10" x14ac:dyDescent="0.2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7.6933365506657809</v>
      </c>
      <c r="H27" s="114">
        <f t="shared" si="2"/>
        <v>609.21088433066586</v>
      </c>
      <c r="I27" s="37">
        <f t="shared" si="3"/>
        <v>3.3919955305276557</v>
      </c>
      <c r="J27" s="35">
        <f t="shared" si="0"/>
        <v>612.60287986119351</v>
      </c>
    </row>
    <row r="28" spans="1:10" x14ac:dyDescent="0.2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7.6651302932710337</v>
      </c>
      <c r="H28" s="114">
        <f t="shared" si="2"/>
        <v>616.37221173327112</v>
      </c>
      <c r="I28" s="37">
        <f t="shared" si="3"/>
        <v>3.3795593790105851</v>
      </c>
      <c r="J28" s="35">
        <f t="shared" si="0"/>
        <v>619.75177111228174</v>
      </c>
    </row>
    <row r="29" spans="1:10" x14ac:dyDescent="0.2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7.6366137761702264</v>
      </c>
      <c r="H29" s="114">
        <f t="shared" si="2"/>
        <v>623.59849597617017</v>
      </c>
      <c r="I29" s="37">
        <f t="shared" si="3"/>
        <v>3.3669864338501685</v>
      </c>
      <c r="J29" s="35">
        <f t="shared" si="0"/>
        <v>626.96548241002029</v>
      </c>
    </row>
    <row r="30" spans="1:10" x14ac:dyDescent="0.2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7.6077961246488366</v>
      </c>
      <c r="H30" s="114">
        <f t="shared" si="2"/>
        <v>630.88829580464881</v>
      </c>
      <c r="I30" s="37">
        <f t="shared" si="3"/>
        <v>3.3542807183888579</v>
      </c>
      <c r="J30" s="35">
        <f t="shared" si="0"/>
        <v>634.24257652303766</v>
      </c>
    </row>
    <row r="31" spans="1:10" x14ac:dyDescent="0.2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7.5786590881359155</v>
      </c>
      <c r="H31" s="114">
        <f t="shared" si="2"/>
        <v>638.24304334813598</v>
      </c>
      <c r="I31" s="37">
        <f t="shared" si="3"/>
        <v>3.3414341859417496</v>
      </c>
      <c r="J31" s="35">
        <f t="shared" si="0"/>
        <v>641.58447753407768</v>
      </c>
    </row>
    <row r="32" spans="1:10" x14ac:dyDescent="0.2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7.5491935413459954</v>
      </c>
      <c r="H32" s="114">
        <f t="shared" si="2"/>
        <v>645.66272948134599</v>
      </c>
      <c r="I32" s="37">
        <f t="shared" si="3"/>
        <v>3.328442813166395</v>
      </c>
      <c r="J32" s="35">
        <f t="shared" si="0"/>
        <v>648.99117229451235</v>
      </c>
    </row>
    <row r="33" spans="1:12" x14ac:dyDescent="0.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7.5193812337081276</v>
      </c>
      <c r="H33" s="114">
        <f t="shared" si="2"/>
        <v>653.14733595370819</v>
      </c>
      <c r="I33" s="37">
        <f t="shared" si="3"/>
        <v>3.3152985533778883</v>
      </c>
      <c r="J33" s="35">
        <f t="shared" si="0"/>
        <v>656.46263450708614</v>
      </c>
    </row>
    <row r="34" spans="1:12" x14ac:dyDescent="0.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7.4892130399368444</v>
      </c>
      <c r="H34" s="114">
        <f t="shared" si="2"/>
        <v>660.69975439993686</v>
      </c>
      <c r="I34" s="37">
        <f t="shared" si="3"/>
        <v>3.3019973832337808</v>
      </c>
      <c r="J34" s="35">
        <f t="shared" si="0"/>
        <v>664.00175178317068</v>
      </c>
    </row>
    <row r="35" spans="1:12" x14ac:dyDescent="0.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7.4586707094611961</v>
      </c>
      <c r="H35" s="114">
        <f t="shared" si="2"/>
        <v>668.31706580946127</v>
      </c>
      <c r="I35" s="37">
        <f t="shared" si="3"/>
        <v>3.2885312560491675</v>
      </c>
      <c r="J35" s="35">
        <f t="shared" si="0"/>
        <v>671.60559706551044</v>
      </c>
    </row>
    <row r="36" spans="1:12" x14ac:dyDescent="0.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7.4277451169957152</v>
      </c>
      <c r="H36" s="114">
        <f t="shared" si="2"/>
        <v>676.00361219699585</v>
      </c>
      <c r="I36" s="37">
        <f t="shared" si="3"/>
        <v>3.2748961484815999</v>
      </c>
      <c r="J36" s="35">
        <f t="shared" si="0"/>
        <v>679.27850834547746</v>
      </c>
    </row>
    <row r="37" spans="1:12" x14ac:dyDescent="0.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7.3964180119694509</v>
      </c>
      <c r="H37" s="114">
        <f t="shared" si="2"/>
        <v>683.7564745519694</v>
      </c>
      <c r="I37" s="37">
        <f t="shared" si="3"/>
        <v>3.2610840138461716</v>
      </c>
      <c r="J37" s="35">
        <f t="shared" si="0"/>
        <v>687.01755856581553</v>
      </c>
    </row>
    <row r="38" spans="1:12" x14ac:dyDescent="0.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7.3646711438114671</v>
      </c>
      <c r="H38" s="114">
        <f t="shared" si="2"/>
        <v>691.57708500381148</v>
      </c>
      <c r="I38" s="37">
        <f t="shared" si="3"/>
        <v>3.2470868054579838</v>
      </c>
      <c r="J38" s="35">
        <f t="shared" si="0"/>
        <v>694.8241718092695</v>
      </c>
    </row>
    <row r="39" spans="1:12" x14ac:dyDescent="0.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7.3324862619508133</v>
      </c>
      <c r="H39" s="114">
        <f t="shared" si="2"/>
        <v>699.46687568195091</v>
      </c>
      <c r="I39" s="37">
        <f t="shared" si="3"/>
        <v>3.2328964766321309</v>
      </c>
      <c r="J39" s="35">
        <f t="shared" si="0"/>
        <v>702.69977215858307</v>
      </c>
    </row>
    <row r="40" spans="1:12" x14ac:dyDescent="0.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7.2998542411020173</v>
      </c>
      <c r="H40" s="114">
        <f t="shared" si="2"/>
        <v>707.42728784110204</v>
      </c>
      <c r="I40" s="37">
        <f t="shared" si="3"/>
        <v>3.2185090040261621</v>
      </c>
      <c r="J40" s="35">
        <f t="shared" si="0"/>
        <v>710.64579684512819</v>
      </c>
    </row>
    <row r="41" spans="1:12" x14ac:dyDescent="0.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7.2667385801231932</v>
      </c>
      <c r="H41" s="114">
        <f t="shared" si="2"/>
        <v>715.45538422012316</v>
      </c>
      <c r="I41" s="37">
        <f t="shared" si="3"/>
        <v>3.2039082942702741</v>
      </c>
      <c r="J41" s="35">
        <f t="shared" si="0"/>
        <v>718.65929251439343</v>
      </c>
    </row>
    <row r="42" spans="1:12" x14ac:dyDescent="0.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7.2331210284433958</v>
      </c>
      <c r="H42" s="114">
        <f t="shared" si="2"/>
        <v>723.55549770844334</v>
      </c>
      <c r="I42" s="37">
        <f t="shared" si="3"/>
        <v>3.1890863006795618</v>
      </c>
      <c r="J42" s="35">
        <f t="shared" si="0"/>
        <v>726.74458400912295</v>
      </c>
    </row>
    <row r="43" spans="1:12" x14ac:dyDescent="0.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7.1989833354916772</v>
      </c>
      <c r="H43" s="114">
        <f t="shared" si="2"/>
        <v>731.72761005549171</v>
      </c>
      <c r="I43" s="37">
        <f t="shared" si="3"/>
        <v>3.1740349765691236</v>
      </c>
      <c r="J43" s="35">
        <f t="shared" si="0"/>
        <v>734.90164503206086</v>
      </c>
    </row>
    <row r="44" spans="1:12" x14ac:dyDescent="0.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7.1642981254116274</v>
      </c>
      <c r="H44" s="114">
        <f t="shared" si="2"/>
        <v>739.97024350541164</v>
      </c>
      <c r="I44" s="37">
        <f t="shared" si="3"/>
        <v>3.1587422519116064</v>
      </c>
      <c r="J44" s="35">
        <f t="shared" si="0"/>
        <v>743.12898575732322</v>
      </c>
    </row>
    <row r="45" spans="1:12" x14ac:dyDescent="0.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7.1290288970613496</v>
      </c>
      <c r="H45" s="114">
        <f t="shared" si="2"/>
        <v>748.28626231706141</v>
      </c>
      <c r="I45" s="37">
        <f t="shared" si="3"/>
        <v>3.1431920333372028</v>
      </c>
      <c r="J45" s="35">
        <f t="shared" si="0"/>
        <v>751.4294543503986</v>
      </c>
    </row>
    <row r="46" spans="1:12" x14ac:dyDescent="0.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7.0931573998699031</v>
      </c>
      <c r="H46" s="114">
        <f t="shared" si="2"/>
        <v>756.67419785986988</v>
      </c>
      <c r="I46" s="37">
        <f t="shared" si="3"/>
        <v>3.1273762741610116</v>
      </c>
      <c r="J46" s="35">
        <f t="shared" si="0"/>
        <v>759.80157413403094</v>
      </c>
    </row>
    <row r="47" spans="1:12" x14ac:dyDescent="0.2">
      <c r="A47" s="61">
        <v>70</v>
      </c>
      <c r="B47" s="62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7.0850440071644565</v>
      </c>
      <c r="H47" s="114">
        <f t="shared" si="2"/>
        <v>758.5548015338311</v>
      </c>
      <c r="I47" s="37">
        <f t="shared" si="3"/>
        <v>3.1237990756837255</v>
      </c>
      <c r="J47" s="35">
        <f t="shared" si="0"/>
        <v>761.67860060951477</v>
      </c>
      <c r="K47" s="39" t="s">
        <v>33</v>
      </c>
      <c r="L47" s="49"/>
    </row>
    <row r="48" spans="1:12" x14ac:dyDescent="0.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7.0566471326953986</v>
      </c>
      <c r="H48" s="114">
        <f t="shared" si="2"/>
        <v>765.1369143926953</v>
      </c>
      <c r="I48" s="37">
        <f t="shared" si="3"/>
        <v>3.1112788810132264</v>
      </c>
      <c r="J48" s="35">
        <f t="shared" si="0"/>
        <v>768.24819327370858</v>
      </c>
    </row>
    <row r="49" spans="1:12" x14ac:dyDescent="0.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7.0194524691104743</v>
      </c>
      <c r="H49" s="114">
        <f t="shared" si="2"/>
        <v>773.67436628911037</v>
      </c>
      <c r="I49" s="37">
        <f t="shared" si="3"/>
        <v>3.0948797371815915</v>
      </c>
      <c r="J49" s="35">
        <f t="shared" si="0"/>
        <v>776.76924602629197</v>
      </c>
    </row>
    <row r="50" spans="1:12" x14ac:dyDescent="0.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6.9815369079732434</v>
      </c>
      <c r="H50" s="114">
        <f t="shared" si="2"/>
        <v>782.28651704797323</v>
      </c>
      <c r="I50" s="37">
        <f t="shared" si="3"/>
        <v>3.0781627492963022</v>
      </c>
      <c r="J50" s="35">
        <f t="shared" si="0"/>
        <v>785.36467979726956</v>
      </c>
    </row>
    <row r="51" spans="1:12" x14ac:dyDescent="0.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6.9428639481418131</v>
      </c>
      <c r="H51" s="114">
        <f t="shared" si="2"/>
        <v>790.97478054814189</v>
      </c>
      <c r="I51" s="37">
        <f t="shared" si="3"/>
        <v>3.061111823987551</v>
      </c>
      <c r="J51" s="35">
        <f t="shared" si="0"/>
        <v>794.03589237212941</v>
      </c>
    </row>
    <row r="52" spans="1:12" x14ac:dyDescent="0.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6.9033788379033529</v>
      </c>
      <c r="H52" s="114">
        <f t="shared" si="2"/>
        <v>799.73910203790342</v>
      </c>
      <c r="I52" s="37">
        <f t="shared" si="3"/>
        <v>3.0437028212006316</v>
      </c>
      <c r="J52" s="35">
        <f t="shared" si="0"/>
        <v>802.78280485910409</v>
      </c>
    </row>
    <row r="53" spans="1:12" x14ac:dyDescent="0.2">
      <c r="A53" s="117">
        <v>75</v>
      </c>
      <c r="B53" s="118">
        <f>B52+(((B54-B52)/($A$54-$A$52))*($A$53-$A$52))</f>
        <v>799.74517236666668</v>
      </c>
      <c r="C53" s="119">
        <f t="shared" ref="C53:D53" si="4">C52+(((C54-C52)/($A$54-$A$52))*($A$53-$A$52))</f>
        <v>1.4612000162666667</v>
      </c>
      <c r="D53" s="120">
        <f t="shared" si="4"/>
        <v>0.35142632153493331</v>
      </c>
      <c r="E53" s="121"/>
      <c r="F53" s="121"/>
      <c r="G53" s="36">
        <f t="shared" si="1"/>
        <v>6.8719939394024339</v>
      </c>
      <c r="H53" s="115">
        <f t="shared" si="2"/>
        <v>806.61716630606907</v>
      </c>
      <c r="I53" s="37">
        <f t="shared" si="3"/>
        <v>3.0298652053963462</v>
      </c>
      <c r="J53" s="116">
        <f t="shared" si="0"/>
        <v>809.64703151146546</v>
      </c>
      <c r="K53" s="40" t="s">
        <v>33</v>
      </c>
      <c r="L53" s="68" t="s">
        <v>51</v>
      </c>
    </row>
    <row r="54" spans="1:12" x14ac:dyDescent="0.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6.8630268255450293</v>
      </c>
      <c r="H54" s="114">
        <f t="shared" si="2"/>
        <v>808.582327525545</v>
      </c>
      <c r="I54" s="37">
        <f t="shared" si="3"/>
        <v>3.025911600880836</v>
      </c>
      <c r="J54" s="35">
        <f t="shared" si="0"/>
        <v>811.60823912642581</v>
      </c>
    </row>
    <row r="55" spans="1:12" x14ac:dyDescent="0.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6.8217440340685345</v>
      </c>
      <c r="H55" s="114">
        <f t="shared" si="2"/>
        <v>817.50439313406855</v>
      </c>
      <c r="I55" s="37">
        <f t="shared" si="3"/>
        <v>3.0077099996310048</v>
      </c>
      <c r="J55" s="35">
        <f t="shared" si="0"/>
        <v>820.51210313369961</v>
      </c>
    </row>
    <row r="56" spans="1:12" x14ac:dyDescent="0.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6.7794757117610347</v>
      </c>
      <c r="H56" s="114">
        <f t="shared" si="2"/>
        <v>826.50524411176104</v>
      </c>
      <c r="I56" s="37">
        <f t="shared" si="3"/>
        <v>2.9890738773964278</v>
      </c>
      <c r="J56" s="35">
        <f t="shared" si="0"/>
        <v>829.49431798915748</v>
      </c>
    </row>
    <row r="57" spans="1:12" x14ac:dyDescent="0.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6.7361397310532816</v>
      </c>
      <c r="H57" s="114">
        <f t="shared" si="2"/>
        <v>835.58624871105337</v>
      </c>
      <c r="I57" s="37">
        <f t="shared" si="3"/>
        <v>2.969967024095046</v>
      </c>
      <c r="J57" s="35">
        <f t="shared" si="0"/>
        <v>838.55621573514838</v>
      </c>
    </row>
    <row r="58" spans="1:12" x14ac:dyDescent="0.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6.691653964376024</v>
      </c>
      <c r="H58" s="114">
        <f t="shared" si="2"/>
        <v>844.74877518437597</v>
      </c>
      <c r="I58" s="37">
        <f t="shared" si="3"/>
        <v>2.9503532296447958</v>
      </c>
      <c r="J58" s="35">
        <f t="shared" si="0"/>
        <v>847.69912841402072</v>
      </c>
    </row>
    <row r="59" spans="1:12" x14ac:dyDescent="0.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6.6459180335890666</v>
      </c>
      <c r="H59" s="114">
        <f t="shared" si="2"/>
        <v>853.99417353358899</v>
      </c>
      <c r="I59" s="37">
        <f t="shared" si="3"/>
        <v>2.9301882372787134</v>
      </c>
      <c r="J59" s="35">
        <f t="shared" si="0"/>
        <v>856.92436177086768</v>
      </c>
    </row>
    <row r="60" spans="1:12" x14ac:dyDescent="0.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6.5988315605522159</v>
      </c>
      <c r="H60" s="114">
        <f t="shared" si="2"/>
        <v>863.32234338055218</v>
      </c>
      <c r="I60" s="37">
        <f t="shared" si="3"/>
        <v>2.9094277902298331</v>
      </c>
      <c r="J60" s="35">
        <f t="shared" si="0"/>
        <v>866.23177117078205</v>
      </c>
    </row>
    <row r="61" spans="1:12" x14ac:dyDescent="0.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6.550257665983386</v>
      </c>
      <c r="H61" s="114">
        <f t="shared" si="2"/>
        <v>872.73604860598334</v>
      </c>
      <c r="I61" s="37">
        <f t="shared" si="3"/>
        <v>2.8880115383613858</v>
      </c>
      <c r="J61" s="35">
        <f t="shared" si="0"/>
        <v>875.62406014434475</v>
      </c>
    </row>
    <row r="62" spans="1:12" x14ac:dyDescent="0.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6.500068595885967</v>
      </c>
      <c r="H62" s="114">
        <f t="shared" si="2"/>
        <v>882.23371107588605</v>
      </c>
      <c r="I62" s="37">
        <f t="shared" si="3"/>
        <v>2.8658831548790524</v>
      </c>
      <c r="J62" s="35">
        <f t="shared" si="0"/>
        <v>885.09959423076509</v>
      </c>
    </row>
    <row r="63" spans="1:12" x14ac:dyDescent="0.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6.4480818445505141</v>
      </c>
      <c r="H63" s="114">
        <f t="shared" si="2"/>
        <v>891.81949942455049</v>
      </c>
      <c r="I63" s="37">
        <f t="shared" si="3"/>
        <v>2.8429621729338064</v>
      </c>
      <c r="J63" s="35">
        <f t="shared" si="0"/>
        <v>894.66246159748425</v>
      </c>
    </row>
    <row r="64" spans="1:12" x14ac:dyDescent="0.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6.3940966556966368</v>
      </c>
      <c r="H64" s="114">
        <f t="shared" si="2"/>
        <v>901.49466327569667</v>
      </c>
      <c r="I64" s="37">
        <f t="shared" si="3"/>
        <v>2.8191600789917186</v>
      </c>
      <c r="J64" s="35">
        <f t="shared" si="0"/>
        <v>904.31382335468834</v>
      </c>
    </row>
    <row r="65" spans="1:12" x14ac:dyDescent="0.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6.3378848971875268</v>
      </c>
      <c r="H65" s="114">
        <f t="shared" si="2"/>
        <v>911.25752411718759</v>
      </c>
      <c r="I65" s="37">
        <f t="shared" si="3"/>
        <v>2.7943762894915056</v>
      </c>
      <c r="J65" s="35">
        <f t="shared" si="0"/>
        <v>914.05190040667912</v>
      </c>
    </row>
    <row r="66" spans="1:12" x14ac:dyDescent="0.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6.2791636851735468</v>
      </c>
      <c r="H66" s="114">
        <f t="shared" si="2"/>
        <v>921.11360058517357</v>
      </c>
      <c r="I66" s="37">
        <f t="shared" si="3"/>
        <v>2.768486080817175</v>
      </c>
      <c r="J66" s="35">
        <f t="shared" si="0"/>
        <v>923.88208666599076</v>
      </c>
    </row>
    <row r="67" spans="1:12" x14ac:dyDescent="0.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6.2175771335212779</v>
      </c>
      <c r="H67" s="114">
        <f t="shared" si="2"/>
        <v>931.06108641352137</v>
      </c>
      <c r="I67" s="37">
        <f t="shared" si="3"/>
        <v>2.7413325426131263</v>
      </c>
      <c r="J67" s="35">
        <f t="shared" si="0"/>
        <v>933.80241895613449</v>
      </c>
    </row>
    <row r="68" spans="1:12" x14ac:dyDescent="0.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6.1527054790989952</v>
      </c>
      <c r="H68" s="114">
        <f t="shared" si="2"/>
        <v>941.10391297909916</v>
      </c>
      <c r="I68" s="37">
        <f t="shared" si="3"/>
        <v>2.7127306011265979</v>
      </c>
      <c r="J68" s="35">
        <f t="shared" ref="J68:J79" si="5">H68+I68</f>
        <v>943.81664358022579</v>
      </c>
    </row>
    <row r="69" spans="1:12" x14ac:dyDescent="0.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6.0839920794928926</v>
      </c>
      <c r="H69" s="114">
        <f t="shared" ref="H69:H79" si="7">B69+G69</f>
        <v>951.2444243994928</v>
      </c>
      <c r="I69" s="37">
        <f t="shared" ref="I69:I79" si="8">(C69*($M$3*$P$5)*$M$1)/144</f>
        <v>2.6824348324680578</v>
      </c>
      <c r="J69" s="35">
        <f t="shared" si="5"/>
        <v>953.92685923196086</v>
      </c>
    </row>
    <row r="70" spans="1:12" x14ac:dyDescent="0.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6.0107342877216068</v>
      </c>
      <c r="H70" s="114">
        <f t="shared" si="7"/>
        <v>961.48191802772169</v>
      </c>
      <c r="I70" s="37">
        <f t="shared" si="8"/>
        <v>2.6501354392687539</v>
      </c>
      <c r="J70" s="35">
        <f t="shared" si="5"/>
        <v>964.13205346699044</v>
      </c>
    </row>
    <row r="71" spans="1:12" x14ac:dyDescent="0.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5.9320104499524371</v>
      </c>
      <c r="H71" s="114">
        <f t="shared" si="7"/>
        <v>971.81982334995246</v>
      </c>
      <c r="I71" s="37">
        <f t="shared" si="8"/>
        <v>2.6154260639411016</v>
      </c>
      <c r="J71" s="35">
        <f t="shared" si="5"/>
        <v>974.43524941389353</v>
      </c>
    </row>
    <row r="72" spans="1:12" x14ac:dyDescent="0.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5.8465156503628517</v>
      </c>
      <c r="H72" s="114">
        <f t="shared" si="7"/>
        <v>982.26263697036291</v>
      </c>
      <c r="I72" s="37">
        <f t="shared" si="8"/>
        <v>2.5777313685145593</v>
      </c>
      <c r="J72" s="35">
        <f t="shared" si="5"/>
        <v>984.84036833887751</v>
      </c>
    </row>
    <row r="73" spans="1:12" x14ac:dyDescent="0.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5.7524157065729273</v>
      </c>
      <c r="H73" s="114">
        <f t="shared" si="7"/>
        <v>992.80852470657305</v>
      </c>
      <c r="I73" s="37">
        <f t="shared" si="8"/>
        <v>2.5362426611564097</v>
      </c>
      <c r="J73" s="35">
        <f t="shared" si="5"/>
        <v>995.34476736772945</v>
      </c>
    </row>
    <row r="74" spans="1:12" x14ac:dyDescent="0.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5.6469182812281531</v>
      </c>
      <c r="H74" s="114">
        <f t="shared" si="7"/>
        <v>1003.4648468812281</v>
      </c>
      <c r="I74" s="37">
        <f t="shared" si="8"/>
        <v>2.4897287990765453</v>
      </c>
      <c r="J74" s="35">
        <f t="shared" si="5"/>
        <v>1005.9545756803047</v>
      </c>
    </row>
    <row r="75" spans="1:12" x14ac:dyDescent="0.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5.5254424810214546</v>
      </c>
      <c r="H75" s="114">
        <f t="shared" si="7"/>
        <v>1014.2299233610214</v>
      </c>
      <c r="I75" s="37">
        <f t="shared" si="8"/>
        <v>2.4361700643643958</v>
      </c>
      <c r="J75" s="35">
        <f t="shared" si="5"/>
        <v>1016.6660934253858</v>
      </c>
    </row>
    <row r="76" spans="1:12" x14ac:dyDescent="0.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5.3795839180328828</v>
      </c>
      <c r="H76" s="114">
        <f t="shared" si="7"/>
        <v>1025.105502418033</v>
      </c>
      <c r="I76" s="37">
        <f t="shared" si="8"/>
        <v>2.3718609586222836</v>
      </c>
      <c r="J76" s="35">
        <f t="shared" si="5"/>
        <v>1027.4773633766554</v>
      </c>
    </row>
    <row r="77" spans="1:12" x14ac:dyDescent="0.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5.1907361351845047</v>
      </c>
      <c r="H77" s="114">
        <f t="shared" si="7"/>
        <v>1036.0845806351847</v>
      </c>
      <c r="I77" s="37">
        <f t="shared" si="8"/>
        <v>2.2885978865919405</v>
      </c>
      <c r="J77" s="35">
        <f t="shared" si="5"/>
        <v>1038.3731785217767</v>
      </c>
    </row>
    <row r="78" spans="1:12" x14ac:dyDescent="0.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4.8983072369405249</v>
      </c>
      <c r="H78" s="114">
        <f t="shared" si="7"/>
        <v>1047.1297721969406</v>
      </c>
      <c r="I78" s="37">
        <f t="shared" si="8"/>
        <v>2.1596658543965126</v>
      </c>
      <c r="J78" s="35">
        <f t="shared" si="5"/>
        <v>1049.2894380513371</v>
      </c>
    </row>
    <row r="79" spans="1:12" x14ac:dyDescent="0.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4.1247294116008</v>
      </c>
      <c r="H79" s="114">
        <f t="shared" si="7"/>
        <v>1054.9250394116009</v>
      </c>
      <c r="I79" s="37">
        <f t="shared" si="8"/>
        <v>1.8185950447696315</v>
      </c>
      <c r="J79" s="35">
        <f t="shared" si="5"/>
        <v>1056.7436344563705</v>
      </c>
      <c r="K79" s="48"/>
      <c r="L79" s="22"/>
    </row>
    <row r="80" spans="1:12" x14ac:dyDescent="0.2">
      <c r="A80" s="27"/>
    </row>
    <row r="81" spans="1:1" x14ac:dyDescent="0.2">
      <c r="A81" s="29"/>
    </row>
    <row r="82" spans="1:1" x14ac:dyDescent="0.2">
      <c r="A82" s="29"/>
    </row>
    <row r="83" spans="1:1" x14ac:dyDescent="0.2">
      <c r="A83" s="29"/>
    </row>
    <row r="84" spans="1:1" x14ac:dyDescent="0.2">
      <c r="A84" s="29"/>
    </row>
    <row r="85" spans="1:1" x14ac:dyDescent="0.2">
      <c r="A85" s="29"/>
    </row>
    <row r="86" spans="1:1" x14ac:dyDescent="0.2">
      <c r="A86" s="29"/>
    </row>
    <row r="87" spans="1:1" x14ac:dyDescent="0.2">
      <c r="A87" s="29"/>
    </row>
    <row r="88" spans="1:1" x14ac:dyDescent="0.2">
      <c r="A88" s="29"/>
    </row>
    <row r="89" spans="1:1" x14ac:dyDescent="0.2">
      <c r="A89" s="29"/>
    </row>
    <row r="90" spans="1:1" x14ac:dyDescent="0.2">
      <c r="A90" s="29"/>
    </row>
    <row r="91" spans="1:1" x14ac:dyDescent="0.2">
      <c r="A91" s="29"/>
    </row>
    <row r="92" spans="1:1" x14ac:dyDescent="0.2">
      <c r="A92" s="29"/>
    </row>
    <row r="93" spans="1:1" x14ac:dyDescent="0.2">
      <c r="A93" s="29"/>
    </row>
    <row r="94" spans="1:1" x14ac:dyDescent="0.2">
      <c r="A94" s="29"/>
    </row>
    <row r="95" spans="1:1" x14ac:dyDescent="0.2">
      <c r="A95" s="29"/>
    </row>
    <row r="96" spans="1:1" x14ac:dyDescent="0.2">
      <c r="A96" s="29"/>
    </row>
    <row r="97" spans="1:1" x14ac:dyDescent="0.2">
      <c r="A97" s="29"/>
    </row>
    <row r="98" spans="1:1" x14ac:dyDescent="0.2">
      <c r="A98" s="29"/>
    </row>
    <row r="99" spans="1:1" x14ac:dyDescent="0.2">
      <c r="A99" s="29"/>
    </row>
    <row r="100" spans="1:1" x14ac:dyDescent="0.2">
      <c r="A100" s="29"/>
    </row>
    <row r="101" spans="1:1" x14ac:dyDescent="0.2">
      <c r="A101" s="29"/>
    </row>
    <row r="102" spans="1:1" x14ac:dyDescent="0.2">
      <c r="A102" s="29"/>
    </row>
    <row r="103" spans="1:1" x14ac:dyDescent="0.2">
      <c r="A103" s="29"/>
    </row>
    <row r="104" spans="1:1" x14ac:dyDescent="0.2">
      <c r="A104" s="29"/>
    </row>
    <row r="105" spans="1:1" x14ac:dyDescent="0.2">
      <c r="A105" s="29"/>
    </row>
    <row r="106" spans="1:1" x14ac:dyDescent="0.2">
      <c r="A106" s="29"/>
    </row>
    <row r="107" spans="1:1" x14ac:dyDescent="0.2">
      <c r="A107" s="29"/>
    </row>
    <row r="108" spans="1:1" x14ac:dyDescent="0.2">
      <c r="A108" s="29"/>
    </row>
    <row r="109" spans="1:1" x14ac:dyDescent="0.2">
      <c r="A109" s="29"/>
    </row>
    <row r="110" spans="1:1" x14ac:dyDescent="0.2">
      <c r="A110" s="29"/>
    </row>
    <row r="111" spans="1:1" x14ac:dyDescent="0.2">
      <c r="A111" s="29"/>
    </row>
    <row r="112" spans="1: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  <row r="146" spans="1:1" x14ac:dyDescent="0.2">
      <c r="A146" s="29"/>
    </row>
    <row r="147" spans="1:1" x14ac:dyDescent="0.2">
      <c r="A147" s="29"/>
    </row>
    <row r="148" spans="1:1" x14ac:dyDescent="0.2">
      <c r="A148" s="29"/>
    </row>
    <row r="149" spans="1:1" x14ac:dyDescent="0.2">
      <c r="A149" s="29"/>
    </row>
    <row r="150" spans="1:1" x14ac:dyDescent="0.2">
      <c r="A150" s="29"/>
    </row>
    <row r="151" spans="1:1" x14ac:dyDescent="0.2">
      <c r="A151" s="29"/>
    </row>
    <row r="152" spans="1:1" x14ac:dyDescent="0.2">
      <c r="A152" s="29"/>
    </row>
    <row r="153" spans="1:1" x14ac:dyDescent="0.2">
      <c r="A153" s="29"/>
    </row>
    <row r="154" spans="1:1" x14ac:dyDescent="0.2">
      <c r="A154" s="29"/>
    </row>
    <row r="155" spans="1:1" x14ac:dyDescent="0.2">
      <c r="A155" s="29"/>
    </row>
    <row r="156" spans="1:1" x14ac:dyDescent="0.2">
      <c r="A156" s="29"/>
    </row>
    <row r="157" spans="1:1" x14ac:dyDescent="0.2">
      <c r="A157" s="29"/>
    </row>
    <row r="158" spans="1:1" x14ac:dyDescent="0.2">
      <c r="A158" s="29"/>
    </row>
    <row r="159" spans="1:1" x14ac:dyDescent="0.2">
      <c r="A159" s="29"/>
    </row>
    <row r="160" spans="1:1" x14ac:dyDescent="0.2">
      <c r="A160" s="29"/>
    </row>
    <row r="161" spans="1:1" x14ac:dyDescent="0.2">
      <c r="A161" s="29"/>
    </row>
    <row r="162" spans="1:1" x14ac:dyDescent="0.2">
      <c r="A162" s="29"/>
    </row>
    <row r="163" spans="1:1" x14ac:dyDescent="0.2">
      <c r="A163" s="29"/>
    </row>
    <row r="164" spans="1:1" x14ac:dyDescent="0.2">
      <c r="A164" s="29"/>
    </row>
    <row r="165" spans="1:1" x14ac:dyDescent="0.2">
      <c r="A165" s="29"/>
    </row>
    <row r="166" spans="1:1" x14ac:dyDescent="0.2">
      <c r="A166" s="29"/>
    </row>
    <row r="167" spans="1:1" x14ac:dyDescent="0.2">
      <c r="A167" s="29"/>
    </row>
    <row r="168" spans="1:1" x14ac:dyDescent="0.2">
      <c r="A168" s="29"/>
    </row>
    <row r="169" spans="1:1" x14ac:dyDescent="0.2">
      <c r="A169" s="29"/>
    </row>
    <row r="170" spans="1:1" x14ac:dyDescent="0.2">
      <c r="A170" s="29"/>
    </row>
    <row r="171" spans="1:1" x14ac:dyDescent="0.2">
      <c r="A171" s="29"/>
    </row>
    <row r="172" spans="1:1" x14ac:dyDescent="0.2">
      <c r="A172" s="29"/>
    </row>
    <row r="173" spans="1:1" x14ac:dyDescent="0.2">
      <c r="A173" s="29"/>
    </row>
    <row r="174" spans="1:1" x14ac:dyDescent="0.2">
      <c r="A174" s="29"/>
    </row>
    <row r="175" spans="1:1" x14ac:dyDescent="0.2">
      <c r="A175" s="29"/>
    </row>
    <row r="176" spans="1:1" x14ac:dyDescent="0.2">
      <c r="A176" s="29"/>
    </row>
    <row r="177" spans="1:1" x14ac:dyDescent="0.2">
      <c r="A177" s="29"/>
    </row>
    <row r="178" spans="1:1" x14ac:dyDescent="0.2">
      <c r="A178" s="29"/>
    </row>
    <row r="179" spans="1:1" x14ac:dyDescent="0.2">
      <c r="A179" s="29"/>
    </row>
    <row r="180" spans="1:1" x14ac:dyDescent="0.2">
      <c r="A180" s="29"/>
    </row>
    <row r="181" spans="1:1" x14ac:dyDescent="0.2">
      <c r="A181" s="29"/>
    </row>
    <row r="182" spans="1:1" x14ac:dyDescent="0.2">
      <c r="A182" s="29"/>
    </row>
    <row r="183" spans="1:1" x14ac:dyDescent="0.2">
      <c r="A183" s="29"/>
    </row>
    <row r="184" spans="1:1" x14ac:dyDescent="0.2">
      <c r="A184" s="29"/>
    </row>
    <row r="185" spans="1:1" x14ac:dyDescent="0.2">
      <c r="A185" s="29"/>
    </row>
    <row r="186" spans="1:1" x14ac:dyDescent="0.2">
      <c r="A186" s="29"/>
    </row>
    <row r="187" spans="1:1" x14ac:dyDescent="0.2">
      <c r="A187" s="29"/>
    </row>
    <row r="188" spans="1:1" x14ac:dyDescent="0.2">
      <c r="A188" s="29"/>
    </row>
    <row r="189" spans="1:1" x14ac:dyDescent="0.2">
      <c r="A189" s="29"/>
    </row>
    <row r="190" spans="1:1" x14ac:dyDescent="0.2">
      <c r="A190" s="29"/>
    </row>
    <row r="191" spans="1:1" x14ac:dyDescent="0.2">
      <c r="A191" s="29"/>
    </row>
    <row r="192" spans="1:1" x14ac:dyDescent="0.2">
      <c r="A192" s="29"/>
    </row>
    <row r="193" spans="1:1" x14ac:dyDescent="0.2">
      <c r="A193" s="29"/>
    </row>
    <row r="194" spans="1:1" x14ac:dyDescent="0.2">
      <c r="A194" s="29"/>
    </row>
    <row r="195" spans="1:1" x14ac:dyDescent="0.2">
      <c r="A195" s="29"/>
    </row>
    <row r="196" spans="1:1" x14ac:dyDescent="0.2">
      <c r="A196" s="29"/>
    </row>
    <row r="197" spans="1:1" x14ac:dyDescent="0.2">
      <c r="A197" s="29"/>
    </row>
    <row r="198" spans="1:1" x14ac:dyDescent="0.2">
      <c r="A198" s="29"/>
    </row>
    <row r="199" spans="1:1" x14ac:dyDescent="0.2">
      <c r="A199" s="29"/>
    </row>
    <row r="200" spans="1:1" x14ac:dyDescent="0.2">
      <c r="A200" s="29"/>
    </row>
    <row r="201" spans="1:1" x14ac:dyDescent="0.2">
      <c r="A201" s="29"/>
    </row>
    <row r="202" spans="1:1" x14ac:dyDescent="0.2">
      <c r="A202" s="29"/>
    </row>
    <row r="203" spans="1:1" x14ac:dyDescent="0.2">
      <c r="A203" s="29"/>
    </row>
    <row r="204" spans="1:1" x14ac:dyDescent="0.2">
      <c r="A204" s="29"/>
    </row>
    <row r="205" spans="1:1" x14ac:dyDescent="0.2">
      <c r="A205" s="29"/>
    </row>
    <row r="206" spans="1:1" x14ac:dyDescent="0.2">
      <c r="A206" s="29"/>
    </row>
    <row r="207" spans="1:1" x14ac:dyDescent="0.2">
      <c r="A207" s="29"/>
    </row>
    <row r="208" spans="1:1" x14ac:dyDescent="0.2">
      <c r="A208" s="29"/>
    </row>
    <row r="209" spans="1:1" x14ac:dyDescent="0.2">
      <c r="A209" s="29"/>
    </row>
    <row r="210" spans="1:1" x14ac:dyDescent="0.2">
      <c r="A210" s="29"/>
    </row>
    <row r="211" spans="1:1" x14ac:dyDescent="0.2">
      <c r="A211" s="29"/>
    </row>
    <row r="212" spans="1:1" x14ac:dyDescent="0.2">
      <c r="A212" s="29"/>
    </row>
    <row r="213" spans="1:1" x14ac:dyDescent="0.2">
      <c r="A213" s="29"/>
    </row>
    <row r="214" spans="1:1" x14ac:dyDescent="0.2">
      <c r="A214" s="29"/>
    </row>
    <row r="215" spans="1:1" x14ac:dyDescent="0.2">
      <c r="A215" s="29"/>
    </row>
    <row r="216" spans="1:1" x14ac:dyDescent="0.2">
      <c r="A216" s="29"/>
    </row>
    <row r="217" spans="1:1" x14ac:dyDescent="0.2">
      <c r="A217" s="29"/>
    </row>
    <row r="218" spans="1:1" x14ac:dyDescent="0.2">
      <c r="A218" s="29"/>
    </row>
    <row r="219" spans="1:1" x14ac:dyDescent="0.2">
      <c r="A219" s="29"/>
    </row>
    <row r="220" spans="1:1" x14ac:dyDescent="0.2">
      <c r="A220" s="29"/>
    </row>
    <row r="221" spans="1:1" x14ac:dyDescent="0.2">
      <c r="A221" s="29"/>
    </row>
    <row r="222" spans="1:1" x14ac:dyDescent="0.2">
      <c r="A222" s="29"/>
    </row>
    <row r="223" spans="1:1" x14ac:dyDescent="0.2">
      <c r="A223" s="29"/>
    </row>
    <row r="224" spans="1:1" x14ac:dyDescent="0.2">
      <c r="A224" s="29"/>
    </row>
    <row r="225" spans="1:1" x14ac:dyDescent="0.2">
      <c r="A225" s="29"/>
    </row>
    <row r="226" spans="1:1" x14ac:dyDescent="0.2">
      <c r="A226" s="29"/>
    </row>
    <row r="227" spans="1:1" x14ac:dyDescent="0.2">
      <c r="A227" s="29"/>
    </row>
    <row r="228" spans="1:1" x14ac:dyDescent="0.2">
      <c r="A228" s="29"/>
    </row>
    <row r="229" spans="1:1" x14ac:dyDescent="0.2">
      <c r="A229" s="29"/>
    </row>
    <row r="230" spans="1:1" x14ac:dyDescent="0.2">
      <c r="A230" s="29"/>
    </row>
    <row r="231" spans="1:1" x14ac:dyDescent="0.2">
      <c r="A231" s="29"/>
    </row>
    <row r="232" spans="1:1" x14ac:dyDescent="0.2">
      <c r="A232" s="29"/>
    </row>
    <row r="233" spans="1:1" x14ac:dyDescent="0.2">
      <c r="A233" s="29"/>
    </row>
    <row r="234" spans="1:1" x14ac:dyDescent="0.2">
      <c r="A234" s="29"/>
    </row>
    <row r="235" spans="1:1" x14ac:dyDescent="0.2">
      <c r="A235" s="29"/>
    </row>
    <row r="236" spans="1:1" x14ac:dyDescent="0.2">
      <c r="A236" s="29"/>
    </row>
    <row r="237" spans="1:1" x14ac:dyDescent="0.2">
      <c r="A237" s="29"/>
    </row>
    <row r="238" spans="1:1" x14ac:dyDescent="0.2">
      <c r="A238" s="29"/>
    </row>
    <row r="239" spans="1:1" x14ac:dyDescent="0.2">
      <c r="A239" s="29"/>
    </row>
    <row r="240" spans="1:1" x14ac:dyDescent="0.2">
      <c r="A240" s="29"/>
    </row>
    <row r="241" spans="1:1" x14ac:dyDescent="0.2">
      <c r="A241" s="29"/>
    </row>
    <row r="242" spans="1:1" x14ac:dyDescent="0.2">
      <c r="A242" s="29"/>
    </row>
    <row r="243" spans="1:1" x14ac:dyDescent="0.2">
      <c r="A243" s="29"/>
    </row>
    <row r="244" spans="1:1" x14ac:dyDescent="0.2">
      <c r="A244" s="29"/>
    </row>
    <row r="245" spans="1:1" x14ac:dyDescent="0.2">
      <c r="A245" s="29"/>
    </row>
    <row r="246" spans="1:1" x14ac:dyDescent="0.2">
      <c r="A246" s="29"/>
    </row>
    <row r="247" spans="1:1" x14ac:dyDescent="0.2">
      <c r="A247" s="29"/>
    </row>
    <row r="248" spans="1:1" x14ac:dyDescent="0.2">
      <c r="A248" s="29"/>
    </row>
    <row r="249" spans="1:1" x14ac:dyDescent="0.2">
      <c r="A249" s="29"/>
    </row>
    <row r="250" spans="1:1" x14ac:dyDescent="0.2">
      <c r="A250" s="29"/>
    </row>
    <row r="251" spans="1:1" x14ac:dyDescent="0.2">
      <c r="A251" s="29"/>
    </row>
    <row r="252" spans="1:1" x14ac:dyDescent="0.2">
      <c r="A252" s="29"/>
    </row>
    <row r="253" spans="1:1" x14ac:dyDescent="0.2">
      <c r="A253" s="29"/>
    </row>
    <row r="254" spans="1:1" x14ac:dyDescent="0.2">
      <c r="A254" s="29"/>
    </row>
    <row r="255" spans="1:1" x14ac:dyDescent="0.2">
      <c r="A255" s="29"/>
    </row>
    <row r="256" spans="1:1" x14ac:dyDescent="0.2">
      <c r="A256" s="29"/>
    </row>
    <row r="257" spans="1:1" x14ac:dyDescent="0.2">
      <c r="A257" s="29"/>
    </row>
    <row r="258" spans="1:1" x14ac:dyDescent="0.2">
      <c r="A258" s="29"/>
    </row>
    <row r="259" spans="1:1" x14ac:dyDescent="0.2">
      <c r="A259" s="29"/>
    </row>
    <row r="260" spans="1:1" x14ac:dyDescent="0.2">
      <c r="A260" s="29"/>
    </row>
    <row r="261" spans="1:1" x14ac:dyDescent="0.2">
      <c r="A261" s="29"/>
    </row>
    <row r="262" spans="1:1" x14ac:dyDescent="0.2">
      <c r="A262" s="29"/>
    </row>
    <row r="263" spans="1:1" x14ac:dyDescent="0.2">
      <c r="A263" s="29"/>
    </row>
    <row r="264" spans="1:1" x14ac:dyDescent="0.2">
      <c r="A264" s="29"/>
    </row>
    <row r="265" spans="1:1" x14ac:dyDescent="0.2">
      <c r="A265" s="29"/>
    </row>
    <row r="266" spans="1:1" x14ac:dyDescent="0.2">
      <c r="A266" s="29"/>
    </row>
    <row r="267" spans="1:1" x14ac:dyDescent="0.2">
      <c r="A267" s="29"/>
    </row>
    <row r="268" spans="1:1" x14ac:dyDescent="0.2">
      <c r="A268" s="29"/>
    </row>
    <row r="269" spans="1:1" x14ac:dyDescent="0.2">
      <c r="A269" s="29"/>
    </row>
    <row r="270" spans="1:1" x14ac:dyDescent="0.2">
      <c r="A270" s="29"/>
    </row>
    <row r="271" spans="1:1" x14ac:dyDescent="0.2">
      <c r="A271" s="29"/>
    </row>
    <row r="272" spans="1:1" x14ac:dyDescent="0.2">
      <c r="A272" s="29"/>
    </row>
    <row r="273" spans="1:1" x14ac:dyDescent="0.2">
      <c r="A273" s="29"/>
    </row>
    <row r="274" spans="1:1" x14ac:dyDescent="0.2">
      <c r="A274" s="29"/>
    </row>
    <row r="275" spans="1:1" x14ac:dyDescent="0.2">
      <c r="A275" s="29"/>
    </row>
    <row r="276" spans="1:1" x14ac:dyDescent="0.2">
      <c r="A276" s="29"/>
    </row>
    <row r="277" spans="1:1" x14ac:dyDescent="0.2">
      <c r="A277" s="29"/>
    </row>
    <row r="278" spans="1:1" x14ac:dyDescent="0.2">
      <c r="A278" s="29"/>
    </row>
    <row r="279" spans="1:1" x14ac:dyDescent="0.2">
      <c r="A279" s="29"/>
    </row>
    <row r="280" spans="1:1" x14ac:dyDescent="0.2">
      <c r="A280" s="29"/>
    </row>
    <row r="281" spans="1:1" x14ac:dyDescent="0.2">
      <c r="A281" s="29"/>
    </row>
    <row r="282" spans="1:1" x14ac:dyDescent="0.2">
      <c r="A282" s="29"/>
    </row>
    <row r="283" spans="1:1" x14ac:dyDescent="0.2">
      <c r="A283" s="29"/>
    </row>
    <row r="284" spans="1:1" x14ac:dyDescent="0.2">
      <c r="A284" s="29"/>
    </row>
    <row r="285" spans="1:1" x14ac:dyDescent="0.2">
      <c r="A285" s="29"/>
    </row>
    <row r="286" spans="1:1" x14ac:dyDescent="0.2">
      <c r="A286" s="29"/>
    </row>
    <row r="287" spans="1:1" x14ac:dyDescent="0.2">
      <c r="A287" s="29"/>
    </row>
    <row r="288" spans="1:1" x14ac:dyDescent="0.2">
      <c r="A288" s="29"/>
    </row>
    <row r="289" spans="1:1" x14ac:dyDescent="0.2">
      <c r="A289" s="29"/>
    </row>
    <row r="290" spans="1:1" x14ac:dyDescent="0.2">
      <c r="A290" s="29"/>
    </row>
    <row r="291" spans="1:1" x14ac:dyDescent="0.2">
      <c r="A291" s="29"/>
    </row>
    <row r="292" spans="1:1" x14ac:dyDescent="0.2">
      <c r="A292" s="29"/>
    </row>
    <row r="293" spans="1:1" x14ac:dyDescent="0.2">
      <c r="A293" s="29"/>
    </row>
    <row r="294" spans="1:1" x14ac:dyDescent="0.2">
      <c r="A294" s="29"/>
    </row>
    <row r="295" spans="1:1" x14ac:dyDescent="0.2">
      <c r="A295" s="29"/>
    </row>
    <row r="296" spans="1:1" x14ac:dyDescent="0.2">
      <c r="A296" s="29"/>
    </row>
    <row r="297" spans="1:1" x14ac:dyDescent="0.2">
      <c r="A297" s="29"/>
    </row>
    <row r="298" spans="1:1" x14ac:dyDescent="0.2">
      <c r="A298" s="29"/>
    </row>
    <row r="299" spans="1:1" x14ac:dyDescent="0.2">
      <c r="A299" s="29"/>
    </row>
    <row r="300" spans="1:1" x14ac:dyDescent="0.2">
      <c r="A300" s="29"/>
    </row>
    <row r="301" spans="1:1" x14ac:dyDescent="0.2">
      <c r="A301" s="29"/>
    </row>
    <row r="302" spans="1:1" x14ac:dyDescent="0.2">
      <c r="A302" s="29"/>
    </row>
    <row r="303" spans="1:1" x14ac:dyDescent="0.2">
      <c r="A303" s="29"/>
    </row>
    <row r="304" spans="1:1" x14ac:dyDescent="0.2">
      <c r="A304" s="29"/>
    </row>
    <row r="305" spans="1:1" x14ac:dyDescent="0.2">
      <c r="A305" s="29"/>
    </row>
    <row r="306" spans="1:1" x14ac:dyDescent="0.2">
      <c r="A306" s="29"/>
    </row>
    <row r="307" spans="1:1" x14ac:dyDescent="0.2">
      <c r="A307" s="29"/>
    </row>
    <row r="308" spans="1:1" x14ac:dyDescent="0.2">
      <c r="A308" s="29"/>
    </row>
    <row r="309" spans="1:1" x14ac:dyDescent="0.2">
      <c r="A309" s="29"/>
    </row>
    <row r="310" spans="1: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29"/>
    </row>
    <row r="325" spans="1:1" x14ac:dyDescent="0.2">
      <c r="A325" s="29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29"/>
    </row>
    <row r="348" spans="1:1" x14ac:dyDescent="0.2">
      <c r="A348" s="29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29"/>
    </row>
    <row r="371" spans="1:1" x14ac:dyDescent="0.2">
      <c r="A371" s="29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29"/>
    </row>
    <row r="394" spans="1:1" x14ac:dyDescent="0.2">
      <c r="A394" s="29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29"/>
    </row>
    <row r="417" spans="1:1" x14ac:dyDescent="0.2">
      <c r="A417" s="29"/>
    </row>
    <row r="418" spans="1:1" x14ac:dyDescent="0.2">
      <c r="A418" s="29"/>
    </row>
    <row r="419" spans="1:1" x14ac:dyDescent="0.2">
      <c r="A419" s="29"/>
    </row>
    <row r="420" spans="1:1" x14ac:dyDescent="0.2">
      <c r="A420" s="29"/>
    </row>
    <row r="421" spans="1:1" x14ac:dyDescent="0.2">
      <c r="A421" s="29"/>
    </row>
    <row r="422" spans="1:1" x14ac:dyDescent="0.2">
      <c r="A422" s="29"/>
    </row>
    <row r="423" spans="1:1" x14ac:dyDescent="0.2">
      <c r="A423" s="29"/>
    </row>
    <row r="424" spans="1:1" x14ac:dyDescent="0.2">
      <c r="A424" s="29"/>
    </row>
    <row r="425" spans="1:1" x14ac:dyDescent="0.2">
      <c r="A425" s="29"/>
    </row>
    <row r="426" spans="1:1" x14ac:dyDescent="0.2">
      <c r="A426" s="29"/>
    </row>
    <row r="427" spans="1:1" x14ac:dyDescent="0.2">
      <c r="A427" s="29"/>
    </row>
    <row r="428" spans="1:1" x14ac:dyDescent="0.2">
      <c r="A428" s="29"/>
    </row>
    <row r="429" spans="1:1" x14ac:dyDescent="0.2">
      <c r="A429" s="29"/>
    </row>
    <row r="430" spans="1:1" x14ac:dyDescent="0.2">
      <c r="A430" s="29"/>
    </row>
    <row r="431" spans="1:1" x14ac:dyDescent="0.2">
      <c r="A431" s="29"/>
    </row>
    <row r="432" spans="1:1" x14ac:dyDescent="0.2">
      <c r="A432" s="29"/>
    </row>
    <row r="433" spans="1:1" x14ac:dyDescent="0.2">
      <c r="A433" s="29"/>
    </row>
    <row r="434" spans="1:1" x14ac:dyDescent="0.2">
      <c r="A434" s="29"/>
    </row>
    <row r="435" spans="1:1" x14ac:dyDescent="0.2">
      <c r="A435" s="29"/>
    </row>
    <row r="436" spans="1:1" x14ac:dyDescent="0.2">
      <c r="A436" s="29"/>
    </row>
    <row r="437" spans="1:1" x14ac:dyDescent="0.2">
      <c r="A437" s="29"/>
    </row>
    <row r="438" spans="1:1" x14ac:dyDescent="0.2">
      <c r="A438" s="29"/>
    </row>
    <row r="439" spans="1:1" x14ac:dyDescent="0.2">
      <c r="A439" s="29"/>
    </row>
    <row r="440" spans="1:1" x14ac:dyDescent="0.2">
      <c r="A440" s="29"/>
    </row>
    <row r="441" spans="1:1" x14ac:dyDescent="0.2">
      <c r="A441" s="29"/>
    </row>
    <row r="442" spans="1:1" x14ac:dyDescent="0.2">
      <c r="A442" s="29"/>
    </row>
    <row r="443" spans="1:1" x14ac:dyDescent="0.2">
      <c r="A443" s="29"/>
    </row>
    <row r="444" spans="1:1" x14ac:dyDescent="0.2">
      <c r="A444" s="29"/>
    </row>
    <row r="445" spans="1:1" x14ac:dyDescent="0.2">
      <c r="A445" s="29"/>
    </row>
    <row r="446" spans="1:1" x14ac:dyDescent="0.2">
      <c r="A446" s="29"/>
    </row>
    <row r="447" spans="1:1" x14ac:dyDescent="0.2">
      <c r="A447" s="29"/>
    </row>
    <row r="448" spans="1:1" x14ac:dyDescent="0.2">
      <c r="A448" s="29"/>
    </row>
    <row r="449" spans="1:1" x14ac:dyDescent="0.2">
      <c r="A449" s="29"/>
    </row>
    <row r="450" spans="1:1" x14ac:dyDescent="0.2">
      <c r="A450" s="29"/>
    </row>
    <row r="451" spans="1:1" x14ac:dyDescent="0.2">
      <c r="A451" s="29"/>
    </row>
    <row r="452" spans="1:1" x14ac:dyDescent="0.2">
      <c r="A452" s="29"/>
    </row>
    <row r="453" spans="1:1" x14ac:dyDescent="0.2">
      <c r="A453" s="29"/>
    </row>
    <row r="454" spans="1:1" x14ac:dyDescent="0.2">
      <c r="A454" s="29"/>
    </row>
    <row r="455" spans="1:1" x14ac:dyDescent="0.2">
      <c r="A455" s="29"/>
    </row>
    <row r="456" spans="1:1" x14ac:dyDescent="0.2">
      <c r="A456" s="29"/>
    </row>
    <row r="457" spans="1:1" x14ac:dyDescent="0.2">
      <c r="A457" s="29"/>
    </row>
    <row r="458" spans="1:1" x14ac:dyDescent="0.2">
      <c r="A458" s="29"/>
    </row>
    <row r="459" spans="1:1" x14ac:dyDescent="0.2">
      <c r="A459" s="29"/>
    </row>
    <row r="460" spans="1:1" x14ac:dyDescent="0.2">
      <c r="A460" s="29"/>
    </row>
    <row r="461" spans="1:1" x14ac:dyDescent="0.2">
      <c r="A461" s="29"/>
    </row>
    <row r="462" spans="1:1" x14ac:dyDescent="0.2">
      <c r="A462" s="29"/>
    </row>
    <row r="463" spans="1:1" x14ac:dyDescent="0.2">
      <c r="A463" s="29"/>
    </row>
    <row r="464" spans="1:1" x14ac:dyDescent="0.2">
      <c r="A464" s="29"/>
    </row>
    <row r="465" spans="1:1" x14ac:dyDescent="0.2">
      <c r="A465" s="29"/>
    </row>
    <row r="466" spans="1:1" x14ac:dyDescent="0.2">
      <c r="A466" s="29"/>
    </row>
    <row r="467" spans="1:1" x14ac:dyDescent="0.2">
      <c r="A467" s="29"/>
    </row>
    <row r="468" spans="1:1" x14ac:dyDescent="0.2">
      <c r="A468" s="29"/>
    </row>
    <row r="469" spans="1:1" x14ac:dyDescent="0.2">
      <c r="A469" s="29"/>
    </row>
    <row r="470" spans="1:1" x14ac:dyDescent="0.2">
      <c r="A470" s="29"/>
    </row>
    <row r="471" spans="1:1" x14ac:dyDescent="0.2">
      <c r="A471" s="29"/>
    </row>
    <row r="472" spans="1:1" x14ac:dyDescent="0.2">
      <c r="A472" s="29"/>
    </row>
    <row r="473" spans="1:1" x14ac:dyDescent="0.2">
      <c r="A473" s="29"/>
    </row>
    <row r="474" spans="1:1" x14ac:dyDescent="0.2">
      <c r="A474" s="29"/>
    </row>
    <row r="475" spans="1:1" x14ac:dyDescent="0.2">
      <c r="A475" s="29"/>
    </row>
    <row r="476" spans="1:1" x14ac:dyDescent="0.2">
      <c r="A476" s="29"/>
    </row>
    <row r="477" spans="1:1" x14ac:dyDescent="0.2">
      <c r="A477" s="29"/>
    </row>
    <row r="478" spans="1:1" x14ac:dyDescent="0.2">
      <c r="A478" s="29"/>
    </row>
    <row r="479" spans="1:1" x14ac:dyDescent="0.2">
      <c r="A479" s="29"/>
    </row>
    <row r="480" spans="1:1" x14ac:dyDescent="0.2">
      <c r="A480" s="29"/>
    </row>
    <row r="481" spans="1:1" x14ac:dyDescent="0.2">
      <c r="A481" s="29"/>
    </row>
    <row r="482" spans="1:1" x14ac:dyDescent="0.2">
      <c r="A482" s="29"/>
    </row>
    <row r="483" spans="1:1" x14ac:dyDescent="0.2">
      <c r="A483" s="29"/>
    </row>
    <row r="484" spans="1:1" x14ac:dyDescent="0.2">
      <c r="A484" s="29"/>
    </row>
    <row r="485" spans="1:1" x14ac:dyDescent="0.2">
      <c r="A485" s="29"/>
    </row>
    <row r="486" spans="1:1" x14ac:dyDescent="0.2">
      <c r="A486" s="29"/>
    </row>
    <row r="487" spans="1:1" x14ac:dyDescent="0.2">
      <c r="A487" s="29"/>
    </row>
    <row r="488" spans="1:1" x14ac:dyDescent="0.2">
      <c r="A488" s="29"/>
    </row>
    <row r="489" spans="1:1" x14ac:dyDescent="0.2">
      <c r="A489" s="29"/>
    </row>
    <row r="490" spans="1:1" x14ac:dyDescent="0.2">
      <c r="A490" s="29"/>
    </row>
    <row r="491" spans="1:1" x14ac:dyDescent="0.2">
      <c r="A491" s="29"/>
    </row>
    <row r="492" spans="1:1" x14ac:dyDescent="0.2">
      <c r="A492" s="29"/>
    </row>
    <row r="493" spans="1:1" x14ac:dyDescent="0.2">
      <c r="A493" s="29"/>
    </row>
    <row r="494" spans="1:1" x14ac:dyDescent="0.2">
      <c r="A494" s="29"/>
    </row>
    <row r="495" spans="1:1" x14ac:dyDescent="0.2">
      <c r="A495" s="29"/>
    </row>
    <row r="496" spans="1:1" x14ac:dyDescent="0.2">
      <c r="A496" s="29"/>
    </row>
    <row r="497" spans="1:1" x14ac:dyDescent="0.2">
      <c r="A497" s="29"/>
    </row>
    <row r="498" spans="1:1" x14ac:dyDescent="0.2">
      <c r="A498" s="29"/>
    </row>
    <row r="499" spans="1:1" x14ac:dyDescent="0.2">
      <c r="A499" s="29"/>
    </row>
    <row r="500" spans="1:1" x14ac:dyDescent="0.2">
      <c r="A500" s="29"/>
    </row>
    <row r="501" spans="1:1" x14ac:dyDescent="0.2">
      <c r="A501" s="29"/>
    </row>
    <row r="502" spans="1:1" x14ac:dyDescent="0.2">
      <c r="A502" s="29"/>
    </row>
    <row r="503" spans="1:1" x14ac:dyDescent="0.2">
      <c r="A503" s="29"/>
    </row>
    <row r="504" spans="1:1" x14ac:dyDescent="0.2">
      <c r="A504" s="29"/>
    </row>
    <row r="505" spans="1:1" x14ac:dyDescent="0.2">
      <c r="A505" s="29"/>
    </row>
    <row r="506" spans="1:1" x14ac:dyDescent="0.2">
      <c r="A506" s="29"/>
    </row>
    <row r="507" spans="1:1" x14ac:dyDescent="0.2">
      <c r="A507" s="29"/>
    </row>
    <row r="508" spans="1:1" x14ac:dyDescent="0.2">
      <c r="A508" s="29"/>
    </row>
    <row r="509" spans="1:1" x14ac:dyDescent="0.2">
      <c r="A509" s="29"/>
    </row>
    <row r="510" spans="1:1" x14ac:dyDescent="0.2">
      <c r="A510" s="29"/>
    </row>
    <row r="511" spans="1:1" x14ac:dyDescent="0.2">
      <c r="A511" s="29"/>
    </row>
    <row r="512" spans="1:1" x14ac:dyDescent="0.2">
      <c r="A512" s="29"/>
    </row>
    <row r="513" spans="1:1" x14ac:dyDescent="0.2">
      <c r="A513" s="29"/>
    </row>
    <row r="514" spans="1:1" x14ac:dyDescent="0.2">
      <c r="A514" s="29"/>
    </row>
    <row r="515" spans="1:1" x14ac:dyDescent="0.2">
      <c r="A515" s="29"/>
    </row>
    <row r="516" spans="1:1" x14ac:dyDescent="0.2">
      <c r="A516" s="29"/>
    </row>
    <row r="517" spans="1:1" x14ac:dyDescent="0.2">
      <c r="A517" s="29"/>
    </row>
    <row r="518" spans="1:1" x14ac:dyDescent="0.2">
      <c r="A518" s="29"/>
    </row>
    <row r="519" spans="1:1" x14ac:dyDescent="0.2">
      <c r="A519" s="29"/>
    </row>
    <row r="520" spans="1:1" x14ac:dyDescent="0.2">
      <c r="A520" s="29"/>
    </row>
    <row r="521" spans="1:1" x14ac:dyDescent="0.2">
      <c r="A521" s="29"/>
    </row>
    <row r="522" spans="1:1" x14ac:dyDescent="0.2">
      <c r="A522" s="29"/>
    </row>
    <row r="523" spans="1:1" x14ac:dyDescent="0.2">
      <c r="A523" s="29"/>
    </row>
    <row r="524" spans="1:1" x14ac:dyDescent="0.2">
      <c r="A524" s="29"/>
    </row>
    <row r="525" spans="1:1" x14ac:dyDescent="0.2">
      <c r="A525" s="29"/>
    </row>
    <row r="526" spans="1:1" x14ac:dyDescent="0.2">
      <c r="A526" s="29"/>
    </row>
    <row r="527" spans="1:1" x14ac:dyDescent="0.2">
      <c r="A527" s="29"/>
    </row>
    <row r="528" spans="1:1" x14ac:dyDescent="0.2">
      <c r="A528" s="29"/>
    </row>
    <row r="529" spans="1:1" x14ac:dyDescent="0.2">
      <c r="A529" s="29"/>
    </row>
    <row r="530" spans="1:1" x14ac:dyDescent="0.2">
      <c r="A530" s="29"/>
    </row>
    <row r="531" spans="1:1" x14ac:dyDescent="0.2">
      <c r="A531" s="29"/>
    </row>
    <row r="532" spans="1:1" x14ac:dyDescent="0.2">
      <c r="A532" s="29"/>
    </row>
    <row r="533" spans="1:1" x14ac:dyDescent="0.2">
      <c r="A533" s="29"/>
    </row>
    <row r="534" spans="1:1" x14ac:dyDescent="0.2">
      <c r="A534" s="29"/>
    </row>
    <row r="535" spans="1:1" x14ac:dyDescent="0.2">
      <c r="A535" s="29"/>
    </row>
    <row r="536" spans="1:1" x14ac:dyDescent="0.2">
      <c r="A536" s="29"/>
    </row>
    <row r="537" spans="1:1" x14ac:dyDescent="0.2">
      <c r="A537" s="29"/>
    </row>
    <row r="538" spans="1:1" x14ac:dyDescent="0.2">
      <c r="A538" s="29"/>
    </row>
    <row r="539" spans="1:1" x14ac:dyDescent="0.2">
      <c r="A539" s="29"/>
    </row>
    <row r="540" spans="1:1" x14ac:dyDescent="0.2">
      <c r="A540" s="29"/>
    </row>
    <row r="541" spans="1:1" x14ac:dyDescent="0.2">
      <c r="A541" s="29"/>
    </row>
    <row r="542" spans="1:1" x14ac:dyDescent="0.2">
      <c r="A542" s="29"/>
    </row>
    <row r="543" spans="1:1" x14ac:dyDescent="0.2">
      <c r="A543" s="29"/>
    </row>
    <row r="544" spans="1:1" x14ac:dyDescent="0.2">
      <c r="A544" s="29"/>
    </row>
    <row r="545" spans="1:1" x14ac:dyDescent="0.2">
      <c r="A545" s="29"/>
    </row>
    <row r="546" spans="1:1" x14ac:dyDescent="0.2">
      <c r="A546" s="29"/>
    </row>
    <row r="547" spans="1:1" x14ac:dyDescent="0.2">
      <c r="A547" s="29"/>
    </row>
    <row r="548" spans="1:1" x14ac:dyDescent="0.2">
      <c r="A548" s="29"/>
    </row>
    <row r="549" spans="1:1" x14ac:dyDescent="0.2">
      <c r="A549" s="29"/>
    </row>
    <row r="550" spans="1:1" x14ac:dyDescent="0.2">
      <c r="A550" s="29"/>
    </row>
    <row r="551" spans="1:1" x14ac:dyDescent="0.2">
      <c r="A551" s="29"/>
    </row>
    <row r="552" spans="1:1" x14ac:dyDescent="0.2">
      <c r="A552" s="29"/>
    </row>
    <row r="553" spans="1:1" x14ac:dyDescent="0.2">
      <c r="A553" s="29"/>
    </row>
    <row r="554" spans="1:1" x14ac:dyDescent="0.2">
      <c r="A554" s="29"/>
    </row>
    <row r="555" spans="1:1" x14ac:dyDescent="0.2">
      <c r="A555" s="29"/>
    </row>
    <row r="556" spans="1:1" x14ac:dyDescent="0.2">
      <c r="A556" s="29"/>
    </row>
    <row r="557" spans="1:1" x14ac:dyDescent="0.2">
      <c r="A557" s="29"/>
    </row>
    <row r="558" spans="1:1" x14ac:dyDescent="0.2">
      <c r="A558" s="29"/>
    </row>
    <row r="559" spans="1:1" x14ac:dyDescent="0.2">
      <c r="A559" s="29"/>
    </row>
    <row r="560" spans="1:1" x14ac:dyDescent="0.2">
      <c r="A560" s="29"/>
    </row>
    <row r="561" spans="1:1" x14ac:dyDescent="0.2">
      <c r="A561" s="29"/>
    </row>
    <row r="562" spans="1:1" x14ac:dyDescent="0.2">
      <c r="A562" s="29"/>
    </row>
    <row r="563" spans="1:1" x14ac:dyDescent="0.2">
      <c r="A563" s="29"/>
    </row>
    <row r="564" spans="1:1" x14ac:dyDescent="0.2">
      <c r="A564" s="29"/>
    </row>
    <row r="565" spans="1:1" x14ac:dyDescent="0.2">
      <c r="A565" s="29"/>
    </row>
    <row r="566" spans="1:1" x14ac:dyDescent="0.2">
      <c r="A566" s="29"/>
    </row>
    <row r="567" spans="1:1" x14ac:dyDescent="0.2">
      <c r="A567" s="29"/>
    </row>
    <row r="568" spans="1:1" x14ac:dyDescent="0.2">
      <c r="A568" s="29"/>
    </row>
    <row r="569" spans="1:1" x14ac:dyDescent="0.2">
      <c r="A569" s="29"/>
    </row>
    <row r="570" spans="1:1" x14ac:dyDescent="0.2">
      <c r="A570" s="29"/>
    </row>
    <row r="571" spans="1:1" x14ac:dyDescent="0.2">
      <c r="A571" s="29"/>
    </row>
    <row r="572" spans="1:1" x14ac:dyDescent="0.2">
      <c r="A572" s="29"/>
    </row>
    <row r="573" spans="1:1" x14ac:dyDescent="0.2">
      <c r="A573" s="29"/>
    </row>
    <row r="574" spans="1:1" x14ac:dyDescent="0.2">
      <c r="A574" s="29"/>
    </row>
    <row r="575" spans="1:1" x14ac:dyDescent="0.2">
      <c r="A575" s="29"/>
    </row>
    <row r="576" spans="1:1" x14ac:dyDescent="0.2">
      <c r="A576" s="29"/>
    </row>
    <row r="577" spans="1:1" x14ac:dyDescent="0.2">
      <c r="A577" s="29"/>
    </row>
    <row r="578" spans="1:1" x14ac:dyDescent="0.2">
      <c r="A578" s="29"/>
    </row>
    <row r="579" spans="1:1" x14ac:dyDescent="0.2">
      <c r="A579" s="29"/>
    </row>
    <row r="580" spans="1:1" x14ac:dyDescent="0.2">
      <c r="A580" s="29"/>
    </row>
    <row r="581" spans="1:1" x14ac:dyDescent="0.2">
      <c r="A581" s="29"/>
    </row>
    <row r="582" spans="1:1" x14ac:dyDescent="0.2">
      <c r="A582" s="29"/>
    </row>
    <row r="583" spans="1:1" x14ac:dyDescent="0.2">
      <c r="A583" s="29"/>
    </row>
    <row r="584" spans="1:1" x14ac:dyDescent="0.2">
      <c r="A584" s="29"/>
    </row>
    <row r="585" spans="1:1" x14ac:dyDescent="0.2">
      <c r="A585" s="29"/>
    </row>
    <row r="586" spans="1:1" x14ac:dyDescent="0.2">
      <c r="A586" s="29"/>
    </row>
    <row r="587" spans="1:1" x14ac:dyDescent="0.2">
      <c r="A587" s="29"/>
    </row>
    <row r="588" spans="1:1" x14ac:dyDescent="0.2">
      <c r="A588" s="29"/>
    </row>
    <row r="589" spans="1:1" x14ac:dyDescent="0.2">
      <c r="A589" s="29"/>
    </row>
    <row r="590" spans="1:1" x14ac:dyDescent="0.2">
      <c r="A590" s="29"/>
    </row>
    <row r="591" spans="1:1" x14ac:dyDescent="0.2">
      <c r="A591" s="29"/>
    </row>
    <row r="592" spans="1:1" x14ac:dyDescent="0.2">
      <c r="A592" s="29"/>
    </row>
    <row r="593" spans="1:1" x14ac:dyDescent="0.2">
      <c r="A593" s="29"/>
    </row>
    <row r="594" spans="1:1" x14ac:dyDescent="0.2">
      <c r="A594" s="29"/>
    </row>
    <row r="595" spans="1:1" x14ac:dyDescent="0.2">
      <c r="A595" s="29"/>
    </row>
    <row r="596" spans="1:1" x14ac:dyDescent="0.2">
      <c r="A596" s="29"/>
    </row>
    <row r="597" spans="1:1" x14ac:dyDescent="0.2">
      <c r="A597" s="29"/>
    </row>
    <row r="598" spans="1:1" x14ac:dyDescent="0.2">
      <c r="A598" s="29"/>
    </row>
    <row r="599" spans="1:1" x14ac:dyDescent="0.2">
      <c r="A599" s="29"/>
    </row>
    <row r="600" spans="1:1" x14ac:dyDescent="0.2">
      <c r="A600" s="29"/>
    </row>
    <row r="601" spans="1:1" x14ac:dyDescent="0.2">
      <c r="A601" s="29"/>
    </row>
    <row r="602" spans="1:1" x14ac:dyDescent="0.2">
      <c r="A602" s="29"/>
    </row>
    <row r="603" spans="1:1" x14ac:dyDescent="0.2">
      <c r="A603" s="29"/>
    </row>
    <row r="604" spans="1:1" x14ac:dyDescent="0.2">
      <c r="A604" s="29"/>
    </row>
    <row r="605" spans="1:1" x14ac:dyDescent="0.2">
      <c r="A605" s="29"/>
    </row>
    <row r="606" spans="1:1" x14ac:dyDescent="0.2">
      <c r="A606" s="29"/>
    </row>
    <row r="607" spans="1:1" x14ac:dyDescent="0.2">
      <c r="A607" s="29"/>
    </row>
    <row r="608" spans="1:1" x14ac:dyDescent="0.2">
      <c r="A608" s="29"/>
    </row>
    <row r="609" spans="1:1" x14ac:dyDescent="0.2">
      <c r="A609" s="29"/>
    </row>
    <row r="610" spans="1:1" x14ac:dyDescent="0.2">
      <c r="A610" s="29"/>
    </row>
    <row r="611" spans="1:1" x14ac:dyDescent="0.2">
      <c r="A611" s="29"/>
    </row>
    <row r="612" spans="1:1" x14ac:dyDescent="0.2">
      <c r="A612" s="29"/>
    </row>
    <row r="613" spans="1:1" x14ac:dyDescent="0.2">
      <c r="A613" s="29"/>
    </row>
    <row r="614" spans="1:1" x14ac:dyDescent="0.2">
      <c r="A614" s="29"/>
    </row>
    <row r="615" spans="1:1" x14ac:dyDescent="0.2">
      <c r="A615" s="29"/>
    </row>
    <row r="616" spans="1:1" x14ac:dyDescent="0.2">
      <c r="A616" s="29"/>
    </row>
    <row r="617" spans="1:1" x14ac:dyDescent="0.2">
      <c r="A617" s="29"/>
    </row>
    <row r="618" spans="1:1" x14ac:dyDescent="0.2">
      <c r="A618" s="29"/>
    </row>
    <row r="619" spans="1:1" x14ac:dyDescent="0.2">
      <c r="A619" s="29"/>
    </row>
    <row r="620" spans="1:1" x14ac:dyDescent="0.2">
      <c r="A620" s="29"/>
    </row>
    <row r="621" spans="1:1" x14ac:dyDescent="0.2">
      <c r="A621" s="29"/>
    </row>
    <row r="622" spans="1:1" x14ac:dyDescent="0.2">
      <c r="A622" s="29"/>
    </row>
    <row r="623" spans="1:1" x14ac:dyDescent="0.2">
      <c r="A623" s="29"/>
    </row>
    <row r="624" spans="1:1" x14ac:dyDescent="0.2">
      <c r="A624" s="29"/>
    </row>
    <row r="625" spans="1:1" x14ac:dyDescent="0.2">
      <c r="A625" s="29"/>
    </row>
    <row r="626" spans="1:1" x14ac:dyDescent="0.2">
      <c r="A626" s="29"/>
    </row>
    <row r="627" spans="1:1" x14ac:dyDescent="0.2">
      <c r="A627" s="29"/>
    </row>
    <row r="628" spans="1:1" x14ac:dyDescent="0.2">
      <c r="A628" s="29"/>
    </row>
    <row r="629" spans="1:1" x14ac:dyDescent="0.2">
      <c r="A629" s="29"/>
    </row>
    <row r="630" spans="1:1" x14ac:dyDescent="0.2">
      <c r="A630" s="29"/>
    </row>
    <row r="631" spans="1:1" x14ac:dyDescent="0.2">
      <c r="A631" s="29"/>
    </row>
    <row r="632" spans="1:1" x14ac:dyDescent="0.2">
      <c r="A632" s="29"/>
    </row>
    <row r="633" spans="1:1" x14ac:dyDescent="0.2">
      <c r="A633" s="29"/>
    </row>
    <row r="634" spans="1:1" x14ac:dyDescent="0.2">
      <c r="A634" s="29"/>
    </row>
    <row r="635" spans="1:1" x14ac:dyDescent="0.2">
      <c r="A635" s="29"/>
    </row>
    <row r="636" spans="1:1" x14ac:dyDescent="0.2">
      <c r="A636" s="29"/>
    </row>
    <row r="637" spans="1:1" x14ac:dyDescent="0.2">
      <c r="A637" s="29"/>
    </row>
    <row r="638" spans="1:1" x14ac:dyDescent="0.2">
      <c r="A638" s="29"/>
    </row>
    <row r="639" spans="1:1" x14ac:dyDescent="0.2">
      <c r="A639" s="29"/>
    </row>
    <row r="640" spans="1:1" x14ac:dyDescent="0.2">
      <c r="A640" s="29"/>
    </row>
    <row r="641" spans="1:1" x14ac:dyDescent="0.2">
      <c r="A641" s="29"/>
    </row>
    <row r="642" spans="1:1" x14ac:dyDescent="0.2">
      <c r="A642" s="29"/>
    </row>
    <row r="643" spans="1:1" x14ac:dyDescent="0.2">
      <c r="A643" s="29"/>
    </row>
    <row r="644" spans="1:1" x14ac:dyDescent="0.2">
      <c r="A644" s="29"/>
    </row>
    <row r="645" spans="1:1" x14ac:dyDescent="0.2">
      <c r="A645" s="29"/>
    </row>
    <row r="646" spans="1:1" x14ac:dyDescent="0.2">
      <c r="A646" s="29"/>
    </row>
    <row r="647" spans="1:1" x14ac:dyDescent="0.2">
      <c r="A647" s="29"/>
    </row>
    <row r="648" spans="1:1" x14ac:dyDescent="0.2">
      <c r="A648" s="29"/>
    </row>
    <row r="649" spans="1:1" x14ac:dyDescent="0.2">
      <c r="A649" s="29"/>
    </row>
    <row r="650" spans="1:1" x14ac:dyDescent="0.2">
      <c r="A650" s="29"/>
    </row>
    <row r="651" spans="1:1" x14ac:dyDescent="0.2">
      <c r="A651" s="29"/>
    </row>
    <row r="652" spans="1:1" x14ac:dyDescent="0.2">
      <c r="A652" s="29"/>
    </row>
    <row r="653" spans="1:1" x14ac:dyDescent="0.2">
      <c r="A653" s="29"/>
    </row>
    <row r="654" spans="1:1" x14ac:dyDescent="0.2">
      <c r="A654" s="29"/>
    </row>
    <row r="655" spans="1:1" x14ac:dyDescent="0.2">
      <c r="A655" s="29"/>
    </row>
    <row r="656" spans="1:1" x14ac:dyDescent="0.2">
      <c r="A656" s="29"/>
    </row>
    <row r="657" spans="1:1" x14ac:dyDescent="0.2">
      <c r="A657" s="29"/>
    </row>
    <row r="658" spans="1:1" x14ac:dyDescent="0.2">
      <c r="A658" s="29"/>
    </row>
    <row r="659" spans="1:1" x14ac:dyDescent="0.2">
      <c r="A659" s="29"/>
    </row>
    <row r="660" spans="1:1" x14ac:dyDescent="0.2">
      <c r="A660" s="29"/>
    </row>
    <row r="661" spans="1:1" x14ac:dyDescent="0.2">
      <c r="A661" s="29"/>
    </row>
    <row r="662" spans="1:1" x14ac:dyDescent="0.2">
      <c r="A662" s="29"/>
    </row>
    <row r="663" spans="1:1" x14ac:dyDescent="0.2">
      <c r="A663" s="29"/>
    </row>
    <row r="664" spans="1:1" x14ac:dyDescent="0.2">
      <c r="A664" s="29"/>
    </row>
    <row r="665" spans="1:1" x14ac:dyDescent="0.2">
      <c r="A665" s="29"/>
    </row>
    <row r="666" spans="1:1" x14ac:dyDescent="0.2">
      <c r="A666" s="29"/>
    </row>
    <row r="667" spans="1:1" x14ac:dyDescent="0.2">
      <c r="A667" s="29"/>
    </row>
    <row r="668" spans="1:1" x14ac:dyDescent="0.2">
      <c r="A668" s="29"/>
    </row>
    <row r="669" spans="1:1" x14ac:dyDescent="0.2">
      <c r="A669" s="29"/>
    </row>
    <row r="670" spans="1:1" x14ac:dyDescent="0.2">
      <c r="A670" s="29"/>
    </row>
    <row r="671" spans="1:1" x14ac:dyDescent="0.2">
      <c r="A671" s="29"/>
    </row>
    <row r="672" spans="1:1" x14ac:dyDescent="0.2">
      <c r="A672" s="29"/>
    </row>
    <row r="673" spans="1:1" x14ac:dyDescent="0.2">
      <c r="A673" s="29"/>
    </row>
    <row r="674" spans="1:1" x14ac:dyDescent="0.2">
      <c r="A674" s="29"/>
    </row>
    <row r="675" spans="1:1" x14ac:dyDescent="0.2">
      <c r="A675" s="29"/>
    </row>
    <row r="676" spans="1:1" x14ac:dyDescent="0.2">
      <c r="A676" s="29"/>
    </row>
    <row r="677" spans="1:1" x14ac:dyDescent="0.2">
      <c r="A677" s="29"/>
    </row>
    <row r="678" spans="1:1" x14ac:dyDescent="0.2">
      <c r="A678" s="29"/>
    </row>
    <row r="679" spans="1:1" x14ac:dyDescent="0.2">
      <c r="A679" s="29"/>
    </row>
    <row r="680" spans="1:1" x14ac:dyDescent="0.2">
      <c r="A680" s="29"/>
    </row>
    <row r="681" spans="1:1" x14ac:dyDescent="0.2">
      <c r="A681" s="29"/>
    </row>
    <row r="682" spans="1:1" x14ac:dyDescent="0.2">
      <c r="A682" s="29"/>
    </row>
    <row r="683" spans="1:1" x14ac:dyDescent="0.2">
      <c r="A683" s="29"/>
    </row>
    <row r="684" spans="1:1" x14ac:dyDescent="0.2">
      <c r="A684" s="29"/>
    </row>
    <row r="685" spans="1:1" x14ac:dyDescent="0.2">
      <c r="A685" s="29"/>
    </row>
    <row r="686" spans="1:1" x14ac:dyDescent="0.2">
      <c r="A686" s="29"/>
    </row>
    <row r="687" spans="1:1" x14ac:dyDescent="0.2">
      <c r="A687" s="29"/>
    </row>
    <row r="688" spans="1:1" x14ac:dyDescent="0.2">
      <c r="A688" s="29"/>
    </row>
    <row r="689" spans="1:1" x14ac:dyDescent="0.2">
      <c r="A689" s="29"/>
    </row>
    <row r="690" spans="1:1" x14ac:dyDescent="0.2">
      <c r="A690" s="29"/>
    </row>
    <row r="691" spans="1:1" x14ac:dyDescent="0.2">
      <c r="A691" s="29"/>
    </row>
    <row r="692" spans="1:1" x14ac:dyDescent="0.2">
      <c r="A692" s="29"/>
    </row>
    <row r="693" spans="1:1" x14ac:dyDescent="0.2">
      <c r="A693" s="29"/>
    </row>
    <row r="694" spans="1:1" x14ac:dyDescent="0.2">
      <c r="A694" s="29"/>
    </row>
    <row r="695" spans="1:1" x14ac:dyDescent="0.2">
      <c r="A695" s="29"/>
    </row>
    <row r="696" spans="1:1" x14ac:dyDescent="0.2">
      <c r="A696" s="29"/>
    </row>
    <row r="697" spans="1:1" x14ac:dyDescent="0.2">
      <c r="A697" s="29"/>
    </row>
    <row r="698" spans="1:1" x14ac:dyDescent="0.2">
      <c r="A698" s="29"/>
    </row>
    <row r="699" spans="1:1" x14ac:dyDescent="0.2">
      <c r="A699" s="29"/>
    </row>
    <row r="700" spans="1:1" x14ac:dyDescent="0.2">
      <c r="A700" s="29"/>
    </row>
    <row r="701" spans="1:1" x14ac:dyDescent="0.2">
      <c r="A701" s="29"/>
    </row>
    <row r="702" spans="1:1" x14ac:dyDescent="0.2">
      <c r="A702" s="29"/>
    </row>
    <row r="703" spans="1:1" x14ac:dyDescent="0.2">
      <c r="A703" s="29"/>
    </row>
    <row r="704" spans="1:1" x14ac:dyDescent="0.2">
      <c r="A704" s="29"/>
    </row>
    <row r="705" spans="1:1" x14ac:dyDescent="0.2">
      <c r="A705" s="29"/>
    </row>
    <row r="706" spans="1:1" x14ac:dyDescent="0.2">
      <c r="A706" s="29"/>
    </row>
    <row r="707" spans="1:1" x14ac:dyDescent="0.2">
      <c r="A707" s="29"/>
    </row>
    <row r="708" spans="1:1" x14ac:dyDescent="0.2">
      <c r="A708" s="29"/>
    </row>
    <row r="709" spans="1:1" x14ac:dyDescent="0.2">
      <c r="A709" s="29"/>
    </row>
    <row r="710" spans="1:1" x14ac:dyDescent="0.2">
      <c r="A710" s="29"/>
    </row>
    <row r="711" spans="1:1" x14ac:dyDescent="0.2">
      <c r="A711" s="29"/>
    </row>
    <row r="712" spans="1:1" x14ac:dyDescent="0.2">
      <c r="A712" s="29"/>
    </row>
    <row r="713" spans="1:1" x14ac:dyDescent="0.2">
      <c r="A713" s="29"/>
    </row>
    <row r="714" spans="1:1" x14ac:dyDescent="0.2">
      <c r="A714" s="29"/>
    </row>
    <row r="715" spans="1:1" x14ac:dyDescent="0.2">
      <c r="A715" s="29"/>
    </row>
    <row r="716" spans="1:1" x14ac:dyDescent="0.2">
      <c r="A716" s="29"/>
    </row>
    <row r="717" spans="1:1" x14ac:dyDescent="0.2">
      <c r="A717" s="29"/>
    </row>
    <row r="718" spans="1:1" x14ac:dyDescent="0.2">
      <c r="A718" s="29"/>
    </row>
    <row r="719" spans="1:1" x14ac:dyDescent="0.2">
      <c r="A719" s="29"/>
    </row>
    <row r="720" spans="1:1" x14ac:dyDescent="0.2">
      <c r="A720" s="29"/>
    </row>
    <row r="721" spans="1:1" x14ac:dyDescent="0.2">
      <c r="A721" s="29"/>
    </row>
    <row r="722" spans="1:1" x14ac:dyDescent="0.2">
      <c r="A722" s="29"/>
    </row>
    <row r="723" spans="1:1" x14ac:dyDescent="0.2">
      <c r="A723" s="29"/>
    </row>
    <row r="724" spans="1:1" x14ac:dyDescent="0.2">
      <c r="A724" s="29"/>
    </row>
    <row r="725" spans="1:1" x14ac:dyDescent="0.2">
      <c r="A725" s="29"/>
    </row>
    <row r="726" spans="1:1" x14ac:dyDescent="0.2">
      <c r="A726" s="29"/>
    </row>
    <row r="727" spans="1:1" x14ac:dyDescent="0.2">
      <c r="A727" s="29"/>
    </row>
    <row r="728" spans="1:1" x14ac:dyDescent="0.2">
      <c r="A728" s="29"/>
    </row>
    <row r="729" spans="1:1" x14ac:dyDescent="0.2">
      <c r="A729" s="29"/>
    </row>
    <row r="730" spans="1:1" x14ac:dyDescent="0.2">
      <c r="A730" s="29"/>
    </row>
    <row r="731" spans="1:1" x14ac:dyDescent="0.2">
      <c r="A731" s="29"/>
    </row>
    <row r="732" spans="1:1" x14ac:dyDescent="0.2">
      <c r="A732" s="29"/>
    </row>
    <row r="733" spans="1:1" x14ac:dyDescent="0.2">
      <c r="A733" s="29"/>
    </row>
    <row r="734" spans="1:1" x14ac:dyDescent="0.2">
      <c r="A734" s="29"/>
    </row>
    <row r="735" spans="1:1" x14ac:dyDescent="0.2">
      <c r="A735" s="29"/>
    </row>
    <row r="736" spans="1:1" x14ac:dyDescent="0.2">
      <c r="A736" s="29"/>
    </row>
    <row r="737" spans="1:1" x14ac:dyDescent="0.2">
      <c r="A737" s="29"/>
    </row>
    <row r="738" spans="1:1" x14ac:dyDescent="0.2">
      <c r="A738" s="29"/>
    </row>
    <row r="739" spans="1:1" x14ac:dyDescent="0.2">
      <c r="A739" s="29"/>
    </row>
    <row r="740" spans="1:1" x14ac:dyDescent="0.2">
      <c r="A740" s="29"/>
    </row>
    <row r="741" spans="1:1" x14ac:dyDescent="0.2">
      <c r="A741" s="29"/>
    </row>
    <row r="742" spans="1:1" x14ac:dyDescent="0.2">
      <c r="A742" s="29"/>
    </row>
    <row r="743" spans="1:1" x14ac:dyDescent="0.2">
      <c r="A743" s="29"/>
    </row>
    <row r="744" spans="1:1" x14ac:dyDescent="0.2">
      <c r="A744" s="29"/>
    </row>
    <row r="745" spans="1:1" x14ac:dyDescent="0.2">
      <c r="A745" s="29"/>
    </row>
    <row r="746" spans="1:1" x14ac:dyDescent="0.2">
      <c r="A746" s="29"/>
    </row>
    <row r="747" spans="1:1" x14ac:dyDescent="0.2">
      <c r="A747" s="29"/>
    </row>
    <row r="748" spans="1:1" x14ac:dyDescent="0.2">
      <c r="A748" s="29"/>
    </row>
    <row r="749" spans="1:1" x14ac:dyDescent="0.2">
      <c r="A749" s="29"/>
    </row>
    <row r="750" spans="1:1" x14ac:dyDescent="0.2">
      <c r="A750" s="29"/>
    </row>
    <row r="751" spans="1:1" x14ac:dyDescent="0.2">
      <c r="A751" s="29"/>
    </row>
    <row r="752" spans="1:1" x14ac:dyDescent="0.2">
      <c r="A752" s="29"/>
    </row>
    <row r="753" spans="1:1" x14ac:dyDescent="0.2">
      <c r="A753" s="29"/>
    </row>
    <row r="754" spans="1:1" x14ac:dyDescent="0.2">
      <c r="A754" s="29"/>
    </row>
    <row r="755" spans="1:1" x14ac:dyDescent="0.2">
      <c r="A755" s="29"/>
    </row>
    <row r="756" spans="1:1" x14ac:dyDescent="0.2">
      <c r="A756" s="29"/>
    </row>
    <row r="757" spans="1:1" x14ac:dyDescent="0.2">
      <c r="A757" s="29"/>
    </row>
    <row r="758" spans="1:1" x14ac:dyDescent="0.2">
      <c r="A758" s="29"/>
    </row>
    <row r="759" spans="1:1" x14ac:dyDescent="0.2">
      <c r="A759" s="29"/>
    </row>
    <row r="760" spans="1:1" x14ac:dyDescent="0.2">
      <c r="A760" s="29"/>
    </row>
    <row r="761" spans="1:1" x14ac:dyDescent="0.2">
      <c r="A761" s="29"/>
    </row>
    <row r="762" spans="1:1" x14ac:dyDescent="0.2">
      <c r="A762" s="29"/>
    </row>
    <row r="763" spans="1:1" x14ac:dyDescent="0.2">
      <c r="A763" s="29"/>
    </row>
    <row r="764" spans="1:1" x14ac:dyDescent="0.2">
      <c r="A764" s="29"/>
    </row>
    <row r="765" spans="1:1" x14ac:dyDescent="0.2">
      <c r="A765" s="29"/>
    </row>
    <row r="766" spans="1:1" x14ac:dyDescent="0.2">
      <c r="A766" s="29"/>
    </row>
    <row r="767" spans="1:1" x14ac:dyDescent="0.2">
      <c r="A767" s="29"/>
    </row>
    <row r="768" spans="1:1" x14ac:dyDescent="0.2">
      <c r="A768" s="29"/>
    </row>
    <row r="769" spans="1:1" x14ac:dyDescent="0.2">
      <c r="A769" s="29"/>
    </row>
    <row r="770" spans="1:1" x14ac:dyDescent="0.2">
      <c r="A770" s="29"/>
    </row>
    <row r="771" spans="1:1" x14ac:dyDescent="0.2">
      <c r="A771" s="29"/>
    </row>
    <row r="772" spans="1:1" x14ac:dyDescent="0.2">
      <c r="A772" s="29"/>
    </row>
    <row r="773" spans="1:1" x14ac:dyDescent="0.2">
      <c r="A773" s="29"/>
    </row>
    <row r="774" spans="1:1" x14ac:dyDescent="0.2">
      <c r="A774" s="29"/>
    </row>
    <row r="775" spans="1:1" x14ac:dyDescent="0.2">
      <c r="A775" s="29"/>
    </row>
    <row r="776" spans="1:1" x14ac:dyDescent="0.2">
      <c r="A776" s="29"/>
    </row>
    <row r="777" spans="1:1" x14ac:dyDescent="0.2">
      <c r="A777" s="29"/>
    </row>
    <row r="778" spans="1:1" x14ac:dyDescent="0.2">
      <c r="A778" s="29"/>
    </row>
    <row r="779" spans="1:1" x14ac:dyDescent="0.2">
      <c r="A779" s="29"/>
    </row>
    <row r="780" spans="1:1" x14ac:dyDescent="0.2">
      <c r="A780" s="29"/>
    </row>
    <row r="781" spans="1:1" x14ac:dyDescent="0.2">
      <c r="A781" s="29"/>
    </row>
    <row r="782" spans="1:1" x14ac:dyDescent="0.2">
      <c r="A782" s="29"/>
    </row>
    <row r="783" spans="1:1" x14ac:dyDescent="0.2">
      <c r="A783" s="29"/>
    </row>
    <row r="784" spans="1:1" x14ac:dyDescent="0.2">
      <c r="A784" s="29"/>
    </row>
    <row r="785" spans="1:1" x14ac:dyDescent="0.2">
      <c r="A785" s="29"/>
    </row>
    <row r="786" spans="1:1" x14ac:dyDescent="0.2">
      <c r="A786" s="29"/>
    </row>
    <row r="787" spans="1:1" x14ac:dyDescent="0.2">
      <c r="A787" s="29"/>
    </row>
    <row r="788" spans="1:1" x14ac:dyDescent="0.2">
      <c r="A788" s="29"/>
    </row>
    <row r="789" spans="1:1" x14ac:dyDescent="0.2">
      <c r="A789" s="29"/>
    </row>
    <row r="790" spans="1:1" x14ac:dyDescent="0.2">
      <c r="A790" s="29"/>
    </row>
    <row r="791" spans="1:1" x14ac:dyDescent="0.2">
      <c r="A791" s="29"/>
    </row>
    <row r="792" spans="1:1" x14ac:dyDescent="0.2">
      <c r="A792" s="29"/>
    </row>
    <row r="793" spans="1:1" x14ac:dyDescent="0.2">
      <c r="A793" s="29"/>
    </row>
    <row r="794" spans="1:1" x14ac:dyDescent="0.2">
      <c r="A794" s="29"/>
    </row>
    <row r="795" spans="1:1" x14ac:dyDescent="0.2">
      <c r="A795" s="29"/>
    </row>
    <row r="796" spans="1:1" x14ac:dyDescent="0.2">
      <c r="A796" s="29"/>
    </row>
    <row r="797" spans="1:1" x14ac:dyDescent="0.2">
      <c r="A797" s="29"/>
    </row>
    <row r="798" spans="1:1" x14ac:dyDescent="0.2">
      <c r="A798" s="29"/>
    </row>
    <row r="799" spans="1:1" x14ac:dyDescent="0.2">
      <c r="A799" s="29"/>
    </row>
    <row r="800" spans="1:1" x14ac:dyDescent="0.2">
      <c r="A800" s="29"/>
    </row>
    <row r="801" spans="1:1" x14ac:dyDescent="0.2">
      <c r="A801" s="29"/>
    </row>
    <row r="802" spans="1:1" x14ac:dyDescent="0.2">
      <c r="A802" s="29"/>
    </row>
    <row r="803" spans="1:1" x14ac:dyDescent="0.2">
      <c r="A803" s="29"/>
    </row>
    <row r="804" spans="1:1" x14ac:dyDescent="0.2">
      <c r="A804" s="29"/>
    </row>
    <row r="805" spans="1:1" x14ac:dyDescent="0.2">
      <c r="A805" s="29"/>
    </row>
    <row r="806" spans="1:1" x14ac:dyDescent="0.2">
      <c r="A806" s="29"/>
    </row>
    <row r="807" spans="1:1" x14ac:dyDescent="0.2">
      <c r="A807" s="29"/>
    </row>
    <row r="808" spans="1:1" x14ac:dyDescent="0.2">
      <c r="A808" s="29"/>
    </row>
    <row r="809" spans="1:1" x14ac:dyDescent="0.2">
      <c r="A809" s="29"/>
    </row>
    <row r="810" spans="1:1" x14ac:dyDescent="0.2">
      <c r="A810" s="29"/>
    </row>
    <row r="811" spans="1:1" x14ac:dyDescent="0.2">
      <c r="A811" s="29"/>
    </row>
    <row r="812" spans="1:1" x14ac:dyDescent="0.2">
      <c r="A812" s="29"/>
    </row>
    <row r="813" spans="1:1" x14ac:dyDescent="0.2">
      <c r="A813" s="29"/>
    </row>
    <row r="814" spans="1:1" x14ac:dyDescent="0.2">
      <c r="A814" s="29"/>
    </row>
    <row r="815" spans="1:1" x14ac:dyDescent="0.2">
      <c r="A815" s="29"/>
    </row>
    <row r="816" spans="1:1" x14ac:dyDescent="0.2">
      <c r="A816" s="29"/>
    </row>
    <row r="817" spans="1:1" x14ac:dyDescent="0.2">
      <c r="A817" s="29"/>
    </row>
    <row r="818" spans="1:1" x14ac:dyDescent="0.2">
      <c r="A818" s="29"/>
    </row>
    <row r="819" spans="1:1" x14ac:dyDescent="0.2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P819"/>
  <sheetViews>
    <sheetView zoomScale="125" zoomScaleNormal="73" workbookViewId="0">
      <pane xSplit="1" topLeftCell="B1" activePane="topRight" state="frozen"/>
      <selection pane="topRight" activeCell="G6" sqref="G6"/>
    </sheetView>
  </sheetViews>
  <sheetFormatPr baseColWidth="10" defaultColWidth="11.5" defaultRowHeight="15" x14ac:dyDescent="0.2"/>
  <cols>
    <col min="1" max="1" width="11.5" style="24"/>
    <col min="3" max="3" width="11.83203125" customWidth="1"/>
    <col min="4" max="4" width="11.5" style="23"/>
    <col min="5" max="5" width="11.5" style="59"/>
    <col min="6" max="6" width="22.33203125" customWidth="1"/>
    <col min="7" max="8" width="13" style="24" customWidth="1"/>
    <col min="9" max="9" width="11" style="24" customWidth="1"/>
    <col min="10" max="10" width="12.1640625" customWidth="1"/>
    <col min="11" max="11" width="9.83203125" customWidth="1"/>
    <col min="12" max="12" width="12.5" customWidth="1"/>
    <col min="13" max="13" width="13" customWidth="1"/>
    <col min="14" max="14" width="10.83203125" bestFit="1" customWidth="1"/>
    <col min="15" max="15" width="40.6640625" bestFit="1" customWidth="1"/>
    <col min="18" max="18" width="23.5" bestFit="1" customWidth="1"/>
  </cols>
  <sheetData>
    <row r="1" spans="1:16" ht="23.25" customHeight="1" x14ac:dyDescent="0.2">
      <c r="A1" s="161" t="s">
        <v>17</v>
      </c>
      <c r="B1" s="162"/>
      <c r="C1" s="162"/>
      <c r="D1" s="163"/>
      <c r="E1" s="63"/>
      <c r="F1" s="164" t="s">
        <v>108</v>
      </c>
      <c r="G1" s="109"/>
      <c r="H1" s="109"/>
      <c r="I1" s="109"/>
      <c r="J1" s="167" t="s">
        <v>49</v>
      </c>
      <c r="K1" s="100"/>
      <c r="L1" s="75"/>
      <c r="M1" s="14"/>
      <c r="N1" s="51"/>
      <c r="O1" t="s">
        <v>56</v>
      </c>
      <c r="P1">
        <v>1.5</v>
      </c>
    </row>
    <row r="2" spans="1:16" ht="28" customHeight="1" x14ac:dyDescent="0.2">
      <c r="A2" s="81" t="s">
        <v>18</v>
      </c>
      <c r="B2" s="82" t="s">
        <v>20</v>
      </c>
      <c r="C2" s="83" t="s">
        <v>21</v>
      </c>
      <c r="D2" s="84" t="s">
        <v>22</v>
      </c>
      <c r="E2" s="50">
        <v>0.75122497093492424</v>
      </c>
      <c r="F2" s="165"/>
      <c r="G2" s="105" t="s">
        <v>39</v>
      </c>
      <c r="H2" s="105" t="s">
        <v>111</v>
      </c>
      <c r="I2" s="105" t="s">
        <v>35</v>
      </c>
      <c r="J2" s="168"/>
      <c r="K2" s="169" t="s">
        <v>48</v>
      </c>
      <c r="L2" s="170"/>
      <c r="M2" s="64"/>
      <c r="N2" s="66"/>
      <c r="O2" t="s">
        <v>14</v>
      </c>
      <c r="P2">
        <f>S1+(2*S3)</f>
        <v>0</v>
      </c>
    </row>
    <row r="3" spans="1:16" ht="16" thickBot="1" x14ac:dyDescent="0.25">
      <c r="A3" s="96" t="s">
        <v>16</v>
      </c>
      <c r="B3" s="97" t="s">
        <v>19</v>
      </c>
      <c r="C3" s="98" t="s">
        <v>23</v>
      </c>
      <c r="D3" s="99" t="s">
        <v>23</v>
      </c>
      <c r="E3" s="20"/>
      <c r="F3" s="166"/>
      <c r="G3" s="101" t="s">
        <v>40</v>
      </c>
      <c r="H3" s="101" t="s">
        <v>40</v>
      </c>
      <c r="I3" s="101" t="s">
        <v>40</v>
      </c>
      <c r="J3" s="94" t="s">
        <v>40</v>
      </c>
      <c r="K3" s="101" t="s">
        <v>47</v>
      </c>
      <c r="L3" s="95" t="s">
        <v>52</v>
      </c>
      <c r="M3" s="17"/>
      <c r="N3" s="51"/>
      <c r="O3" t="s">
        <v>13</v>
      </c>
      <c r="P3">
        <v>32.200000000000003</v>
      </c>
    </row>
    <row r="4" spans="1:16" x14ac:dyDescent="0.2">
      <c r="A4" s="81">
        <v>32</v>
      </c>
      <c r="B4" s="85">
        <v>452.82023903999999</v>
      </c>
      <c r="C4" s="83">
        <v>1.75999830112</v>
      </c>
      <c r="D4" s="84">
        <v>0.16525852904319999</v>
      </c>
      <c r="E4" s="50">
        <f>$P$7/((C4*(1-F4))+(D4*F4))</f>
        <v>0.75464059157743779</v>
      </c>
      <c r="F4" s="76">
        <f>(($C$53*(1-$P$11))+(D4*$P$11)-C4)/(D4-C4)</f>
        <v>0.22799667104370452</v>
      </c>
      <c r="G4" s="106">
        <f>$P$7/((C4*(1-$P$11))+(D4*$P$11))</f>
        <v>0.62715384464932811</v>
      </c>
      <c r="H4" s="106">
        <v>0.75119999999999998</v>
      </c>
      <c r="I4" s="69">
        <f>H4*F4</f>
        <v>0.17127109928803083</v>
      </c>
      <c r="J4" s="70">
        <f>I4-$G$55</f>
        <v>0.12966423767093513</v>
      </c>
      <c r="K4" s="69">
        <f>IF(J4&gt;0, ('BPV Calcs - T6'!$B$8/12)+(J4/(PI()*(('BPV Calcs - T6'!$B$8/12)^2))), "Need to Use Goal Seek tool")</f>
        <v>0.83351933171067216</v>
      </c>
      <c r="L4" s="77">
        <f>K4*12</f>
        <v>10.002231980528066</v>
      </c>
      <c r="M4" s="17"/>
      <c r="N4" s="50"/>
      <c r="O4" t="s">
        <v>57</v>
      </c>
      <c r="P4">
        <v>0.5</v>
      </c>
    </row>
    <row r="5" spans="1:16" x14ac:dyDescent="0.2">
      <c r="A5" s="81">
        <v>32.9</v>
      </c>
      <c r="B5" s="85">
        <v>458.65366740000002</v>
      </c>
      <c r="C5" s="83">
        <v>1.7550485447999999</v>
      </c>
      <c r="D5" s="84">
        <v>0.16772615040639999</v>
      </c>
      <c r="E5" s="50"/>
      <c r="F5" s="76">
        <f t="shared" ref="F5:F53" si="0">(($C$53*(1-$P$11))+(D5*$P$11)-C5)/(D5-C5)</f>
        <v>0.22586603899286106</v>
      </c>
      <c r="G5" s="106">
        <f t="shared" ref="G5:G53" si="1">$P$7/((C5*(1-$P$11))+(D5*$P$11))</f>
        <v>0.62886757442092611</v>
      </c>
      <c r="H5" s="106">
        <v>0.75119999999999998</v>
      </c>
      <c r="I5" s="69">
        <f t="shared" ref="I5:I53" si="2">H5*F5</f>
        <v>0.16967056849143722</v>
      </c>
      <c r="J5" s="70">
        <f t="shared" ref="J5:J54" si="3">I5-$G$55</f>
        <v>0.12806370687434152</v>
      </c>
      <c r="K5" s="69">
        <f>IF(J5&gt;0, ('BPV Calcs - T6'!$B$8/12)+(J5/(PI()*(('BPV Calcs - T6'!$B$8/12)^2))), "Need to Use Goal Seek tool")</f>
        <v>0.82657372908814719</v>
      </c>
      <c r="L5" s="77">
        <f t="shared" ref="L5:L53" si="4">K5*12</f>
        <v>9.9188847490577672</v>
      </c>
      <c r="M5" s="17"/>
      <c r="N5" s="50"/>
      <c r="O5" t="s">
        <v>36</v>
      </c>
      <c r="P5">
        <v>0.87815195180003003</v>
      </c>
    </row>
    <row r="6" spans="1:16" x14ac:dyDescent="0.2">
      <c r="A6" s="81">
        <v>33.799999999999997</v>
      </c>
      <c r="B6" s="85">
        <v>464.54366057999999</v>
      </c>
      <c r="C6" s="83">
        <v>1.7500619224</v>
      </c>
      <c r="D6" s="84">
        <v>0.1702317244288</v>
      </c>
      <c r="E6" s="50"/>
      <c r="F6" s="76">
        <f t="shared" si="0"/>
        <v>0.22370145929548133</v>
      </c>
      <c r="G6" s="106">
        <f t="shared" si="1"/>
        <v>0.63060319557846756</v>
      </c>
      <c r="H6" s="106">
        <v>0.75119999999999998</v>
      </c>
      <c r="I6" s="69">
        <f t="shared" si="2"/>
        <v>0.16804453622276558</v>
      </c>
      <c r="J6" s="70">
        <f t="shared" si="3"/>
        <v>0.12643767460566988</v>
      </c>
      <c r="K6" s="69">
        <f>IF(J6&gt;0, ('BPV Calcs - T6'!$B$8/12)+(J6/(PI()*(('BPV Calcs - T6'!$B$8/12)^2))), "Need to Use Goal Seek tool")</f>
        <v>0.8195174612464835</v>
      </c>
      <c r="L6" s="77">
        <f t="shared" si="4"/>
        <v>9.834209534957802</v>
      </c>
      <c r="M6" s="17"/>
      <c r="N6" s="50"/>
      <c r="O6" t="s">
        <v>37</v>
      </c>
      <c r="P6">
        <v>1.2</v>
      </c>
    </row>
    <row r="7" spans="1:16" x14ac:dyDescent="0.2">
      <c r="A7" s="81">
        <v>34.700000000000003</v>
      </c>
      <c r="B7" s="85">
        <v>470.48731781999993</v>
      </c>
      <c r="C7" s="83">
        <v>1.7450423145599998</v>
      </c>
      <c r="D7" s="84">
        <v>0.17277604664159998</v>
      </c>
      <c r="E7" s="50"/>
      <c r="F7" s="76">
        <f t="shared" si="0"/>
        <v>0.22150414588215353</v>
      </c>
      <c r="G7" s="106">
        <f t="shared" si="1"/>
        <v>0.63235957933036391</v>
      </c>
      <c r="H7" s="106">
        <v>0.75119999999999998</v>
      </c>
      <c r="I7" s="69">
        <f t="shared" si="2"/>
        <v>0.16639391438667372</v>
      </c>
      <c r="J7" s="70">
        <f t="shared" si="3"/>
        <v>0.12478705276957802</v>
      </c>
      <c r="K7" s="69">
        <f>IF(J7&gt;0, ('BPV Calcs - T6'!$B$8/12)+(J7/(PI()*(('BPV Calcs - T6'!$B$8/12)^2))), "Need to Use Goal Seek tool")</f>
        <v>0.81235448545248023</v>
      </c>
      <c r="L7" s="77">
        <f t="shared" si="4"/>
        <v>9.7482538254297637</v>
      </c>
      <c r="M7" s="17"/>
      <c r="N7" s="50"/>
      <c r="O7" s="40" t="s">
        <v>38</v>
      </c>
      <c r="P7" s="40">
        <f>P5*P6</f>
        <v>1.0537823421600361</v>
      </c>
    </row>
    <row r="8" spans="1:16" x14ac:dyDescent="0.2">
      <c r="A8" s="81">
        <v>35.6</v>
      </c>
      <c r="B8" s="85">
        <v>476.48608949999999</v>
      </c>
      <c r="C8" s="83">
        <v>1.73998778096</v>
      </c>
      <c r="D8" s="84">
        <v>0.17536002899519998</v>
      </c>
      <c r="E8" s="50"/>
      <c r="F8" s="76">
        <f t="shared" si="0"/>
        <v>0.21927245226609335</v>
      </c>
      <c r="G8" s="106">
        <f t="shared" si="1"/>
        <v>0.63413767888578276</v>
      </c>
      <c r="H8" s="106">
        <v>0.75119999999999998</v>
      </c>
      <c r="I8" s="69">
        <f t="shared" si="2"/>
        <v>0.16471746614228933</v>
      </c>
      <c r="J8" s="70">
        <f t="shared" si="3"/>
        <v>0.12311060452519362</v>
      </c>
      <c r="K8" s="69">
        <f>IF(J8&gt;0, ('BPV Calcs - T6'!$B$8/12)+(J8/(PI()*(('BPV Calcs - T6'!$B$8/12)^2))), "Need to Use Goal Seek tool")</f>
        <v>0.80507943435848994</v>
      </c>
      <c r="L8" s="77">
        <f t="shared" si="4"/>
        <v>9.6609532123018802</v>
      </c>
      <c r="M8" s="17"/>
      <c r="N8" s="50"/>
    </row>
    <row r="9" spans="1:16" x14ac:dyDescent="0.2">
      <c r="A9" s="81">
        <v>36.5</v>
      </c>
      <c r="B9" s="85">
        <v>482.54142600000006</v>
      </c>
      <c r="C9" s="83">
        <v>1.73489638128</v>
      </c>
      <c r="D9" s="84">
        <v>0.17798456403679999</v>
      </c>
      <c r="E9" s="50"/>
      <c r="F9" s="76">
        <f t="shared" si="0"/>
        <v>0.21700467160886799</v>
      </c>
      <c r="G9" s="106">
        <f t="shared" si="1"/>
        <v>0.63593846866595771</v>
      </c>
      <c r="H9" s="106">
        <v>0.75119999999999998</v>
      </c>
      <c r="I9" s="69">
        <f t="shared" si="2"/>
        <v>0.16301390931258164</v>
      </c>
      <c r="J9" s="70">
        <f t="shared" si="3"/>
        <v>0.12140704769548594</v>
      </c>
      <c r="K9" s="69">
        <f>IF(J9&gt;0, ('BPV Calcs - T6'!$B$8/12)+(J9/(PI()*(('BPV Calcs - T6'!$B$8/12)^2))), "Need to Use Goal Seek tool")</f>
        <v>0.79768674387779392</v>
      </c>
      <c r="L9" s="77">
        <f t="shared" si="4"/>
        <v>9.572240926533528</v>
      </c>
      <c r="M9" s="17"/>
      <c r="N9" s="50"/>
    </row>
    <row r="10" spans="1:16" x14ac:dyDescent="0.2">
      <c r="A10" s="81">
        <v>37.4</v>
      </c>
      <c r="B10" s="85">
        <v>488.65187693999997</v>
      </c>
      <c r="C10" s="83">
        <v>1.7297661752</v>
      </c>
      <c r="D10" s="84">
        <v>0.18065056371679999</v>
      </c>
      <c r="E10" s="50"/>
      <c r="F10" s="76">
        <f t="shared" si="0"/>
        <v>0.21469903801588108</v>
      </c>
      <c r="G10" s="106">
        <f t="shared" si="1"/>
        <v>0.63776294429150615</v>
      </c>
      <c r="H10" s="106">
        <v>0.75119999999999998</v>
      </c>
      <c r="I10" s="69">
        <f t="shared" si="2"/>
        <v>0.16128191735752986</v>
      </c>
      <c r="J10" s="70">
        <f t="shared" si="3"/>
        <v>0.11967505574043416</v>
      </c>
      <c r="K10" s="69">
        <f>IF(J10&gt;0, ('BPV Calcs - T6'!$B$8/12)+(J10/(PI()*(('BPV Calcs - T6'!$B$8/12)^2))), "Need to Use Goal Seek tool")</f>
        <v>0.79017065740772896</v>
      </c>
      <c r="L10" s="77">
        <f t="shared" si="4"/>
        <v>9.4820478888927475</v>
      </c>
      <c r="M10" s="17"/>
      <c r="N10" s="50"/>
      <c r="O10" t="s">
        <v>110</v>
      </c>
    </row>
    <row r="11" spans="1:16" x14ac:dyDescent="0.2">
      <c r="A11" s="81">
        <v>38.299999999999997</v>
      </c>
      <c r="B11" s="85">
        <v>494.82034307999999</v>
      </c>
      <c r="C11" s="83">
        <v>1.7246010433599999</v>
      </c>
      <c r="D11" s="84">
        <v>0.18335905640479999</v>
      </c>
      <c r="E11" s="50"/>
      <c r="F11" s="76">
        <f t="shared" si="0"/>
        <v>0.21235670832781436</v>
      </c>
      <c r="G11" s="106">
        <f t="shared" si="1"/>
        <v>0.63960997461690805</v>
      </c>
      <c r="H11" s="106">
        <v>0.75119999999999998</v>
      </c>
      <c r="I11" s="69">
        <f t="shared" si="2"/>
        <v>0.15952235929585415</v>
      </c>
      <c r="J11" s="70">
        <f t="shared" si="3"/>
        <v>0.11791549767875845</v>
      </c>
      <c r="K11" s="69">
        <f>IF(J11&gt;0, ('BPV Calcs - T6'!$B$8/12)+(J11/(PI()*(('BPV Calcs - T6'!$B$8/12)^2))), "Need to Use Goal Seek tool")</f>
        <v>0.78253494610890839</v>
      </c>
      <c r="L11" s="77">
        <f t="shared" si="4"/>
        <v>9.3904193533068998</v>
      </c>
      <c r="M11" s="17"/>
      <c r="N11" s="50"/>
      <c r="O11" s="40" t="s">
        <v>109</v>
      </c>
      <c r="P11" s="40">
        <v>0.05</v>
      </c>
    </row>
    <row r="12" spans="1:16" x14ac:dyDescent="0.2">
      <c r="A12" s="81">
        <v>39.200000000000003</v>
      </c>
      <c r="B12" s="85">
        <v>501.04537404000001</v>
      </c>
      <c r="C12" s="83">
        <v>1.7193932244799999</v>
      </c>
      <c r="D12" s="84">
        <v>0.18611099285759999</v>
      </c>
      <c r="E12" s="50"/>
      <c r="F12" s="76">
        <f t="shared" si="0"/>
        <v>0.20997286262368442</v>
      </c>
      <c r="G12" s="106">
        <f t="shared" si="1"/>
        <v>0.64148272157936903</v>
      </c>
      <c r="H12" s="106">
        <v>0.75119999999999998</v>
      </c>
      <c r="I12" s="69">
        <f t="shared" si="2"/>
        <v>0.15773161440291172</v>
      </c>
      <c r="J12" s="70">
        <f t="shared" si="3"/>
        <v>0.11612475278581602</v>
      </c>
      <c r="K12" s="69">
        <f>IF(J12&gt;0, ('BPV Calcs - T6'!$B$8/12)+(J12/(PI()*(('BPV Calcs - T6'!$B$8/12)^2))), "Need to Use Goal Seek tool")</f>
        <v>0.7747638976222655</v>
      </c>
      <c r="L12" s="77">
        <f t="shared" si="4"/>
        <v>9.297166771467186</v>
      </c>
      <c r="M12" s="17"/>
      <c r="N12" s="50"/>
    </row>
    <row r="13" spans="1:16" x14ac:dyDescent="0.2">
      <c r="A13" s="81">
        <v>40.1</v>
      </c>
      <c r="B13" s="85">
        <v>507.32696982000004</v>
      </c>
      <c r="C13" s="83">
        <v>1.71414853952</v>
      </c>
      <c r="D13" s="84">
        <v>0.1889074790576</v>
      </c>
      <c r="E13" s="50"/>
      <c r="F13" s="76">
        <f t="shared" si="0"/>
        <v>0.20754958564898307</v>
      </c>
      <c r="G13" s="106">
        <f t="shared" si="1"/>
        <v>0.64337934945288622</v>
      </c>
      <c r="H13" s="106">
        <v>0.75119999999999998</v>
      </c>
      <c r="I13" s="69">
        <f t="shared" si="2"/>
        <v>0.15591124873951609</v>
      </c>
      <c r="J13" s="70">
        <f t="shared" si="3"/>
        <v>0.11430438712242039</v>
      </c>
      <c r="K13" s="69">
        <f>IF(J13&gt;0, ('BPV Calcs - T6'!$B$8/12)+(J13/(PI()*(('BPV Calcs - T6'!$B$8/12)^2))), "Need to Use Goal Seek tool")</f>
        <v>0.76686430796579397</v>
      </c>
      <c r="L13" s="77">
        <f t="shared" si="4"/>
        <v>9.2023716955895267</v>
      </c>
      <c r="M13" s="17"/>
      <c r="N13" s="50"/>
    </row>
    <row r="14" spans="1:16" x14ac:dyDescent="0.2">
      <c r="A14" s="81">
        <v>41</v>
      </c>
      <c r="B14" s="85">
        <v>513.66803117999996</v>
      </c>
      <c r="C14" s="83">
        <v>1.7088611675200001</v>
      </c>
      <c r="D14" s="84">
        <v>0.19174958218079999</v>
      </c>
      <c r="E14" s="50"/>
      <c r="F14" s="76">
        <f t="shared" si="0"/>
        <v>0.20508291938727927</v>
      </c>
      <c r="G14" s="106">
        <f t="shared" si="1"/>
        <v>0.64530234907974404</v>
      </c>
      <c r="H14" s="106">
        <v>0.75119999999999998</v>
      </c>
      <c r="I14" s="69">
        <f t="shared" si="2"/>
        <v>0.15405828904372418</v>
      </c>
      <c r="J14" s="70">
        <f t="shared" si="3"/>
        <v>0.11245142742662848</v>
      </c>
      <c r="K14" s="69">
        <f>IF(J14&gt;0, ('BPV Calcs - T6'!$B$8/12)+(J14/(PI()*(('BPV Calcs - T6'!$B$8/12)^2))), "Need to Use Goal Seek tool")</f>
        <v>0.75882327448495346</v>
      </c>
      <c r="L14" s="77">
        <f t="shared" si="4"/>
        <v>9.1058792938194415</v>
      </c>
      <c r="M14" s="17"/>
      <c r="N14" s="50"/>
    </row>
    <row r="15" spans="1:16" x14ac:dyDescent="0.2">
      <c r="A15" s="81">
        <v>41.9</v>
      </c>
      <c r="B15" s="85">
        <v>520.06565735999993</v>
      </c>
      <c r="C15" s="83">
        <v>1.7035330488</v>
      </c>
      <c r="D15" s="84">
        <v>0.19463846641919999</v>
      </c>
      <c r="E15" s="50"/>
      <c r="F15" s="76">
        <f t="shared" si="0"/>
        <v>0.20257287261474624</v>
      </c>
      <c r="G15" s="106">
        <f t="shared" si="1"/>
        <v>0.6472513373024722</v>
      </c>
      <c r="H15" s="106">
        <v>0.75119999999999998</v>
      </c>
      <c r="I15" s="69">
        <f t="shared" si="2"/>
        <v>0.15217274190819738</v>
      </c>
      <c r="J15" s="70">
        <f t="shared" si="3"/>
        <v>0.11056588029110168</v>
      </c>
      <c r="K15" s="69">
        <f>IF(J15&gt;0, ('BPV Calcs - T6'!$B$8/12)+(J15/(PI()*(('BPV Calcs - T6'!$B$8/12)^2))), "Need to Use Goal Seek tool")</f>
        <v>0.75064082578900704</v>
      </c>
      <c r="L15" s="77">
        <f t="shared" si="4"/>
        <v>9.007689909468084</v>
      </c>
      <c r="M15" s="17"/>
      <c r="N15" s="50"/>
    </row>
    <row r="16" spans="1:16" x14ac:dyDescent="0.2">
      <c r="A16" s="81">
        <v>42.8</v>
      </c>
      <c r="B16" s="85">
        <v>526.52129874000002</v>
      </c>
      <c r="C16" s="83">
        <v>1.6981603027200001</v>
      </c>
      <c r="D16" s="84">
        <v>0.19757531536799999</v>
      </c>
      <c r="E16" s="50"/>
      <c r="F16" s="76">
        <f t="shared" si="0"/>
        <v>0.2000163429782873</v>
      </c>
      <c r="G16" s="106">
        <f t="shared" si="1"/>
        <v>0.64922813224697018</v>
      </c>
      <c r="H16" s="106">
        <v>0.75119999999999998</v>
      </c>
      <c r="I16" s="69">
        <f t="shared" si="2"/>
        <v>0.15025227684528941</v>
      </c>
      <c r="J16" s="70">
        <f t="shared" si="3"/>
        <v>0.10864541522819371</v>
      </c>
      <c r="K16" s="69">
        <f>IF(J16&gt;0, ('BPV Calcs - T6'!$B$8/12)+(J16/(PI()*(('BPV Calcs - T6'!$B$8/12)^2))), "Need to Use Goal Seek tool")</f>
        <v>0.74230684858232654</v>
      </c>
      <c r="L16" s="77">
        <f t="shared" si="4"/>
        <v>8.9076821829879194</v>
      </c>
      <c r="M16" s="17"/>
      <c r="N16" s="50"/>
    </row>
    <row r="17" spans="1:14" x14ac:dyDescent="0.2">
      <c r="A17" s="81">
        <v>43.7</v>
      </c>
      <c r="B17" s="85">
        <v>533.03640570000005</v>
      </c>
      <c r="C17" s="83">
        <v>1.69274292928</v>
      </c>
      <c r="D17" s="84">
        <v>0.20056135142879999</v>
      </c>
      <c r="E17" s="50"/>
      <c r="F17" s="76">
        <f t="shared" si="0"/>
        <v>0.19741219877504856</v>
      </c>
      <c r="G17" s="106">
        <f t="shared" si="1"/>
        <v>0.65123311146832652</v>
      </c>
      <c r="H17" s="106">
        <v>0.75119999999999998</v>
      </c>
      <c r="I17" s="69">
        <f t="shared" si="2"/>
        <v>0.14829604371981647</v>
      </c>
      <c r="J17" s="70">
        <f t="shared" si="3"/>
        <v>0.10668918210272077</v>
      </c>
      <c r="K17" s="69">
        <f>IF(J17&gt;0, ('BPV Calcs - T6'!$B$8/12)+(J17/(PI()*(('BPV Calcs - T6'!$B$8/12)^2))), "Need to Use Goal Seek tool")</f>
        <v>0.73381765365057472</v>
      </c>
      <c r="L17" s="77">
        <f t="shared" si="4"/>
        <v>8.8058118438068966</v>
      </c>
      <c r="M17" s="17"/>
      <c r="N17" s="50"/>
    </row>
    <row r="18" spans="1:14" x14ac:dyDescent="0.2">
      <c r="A18" s="81">
        <v>44.6</v>
      </c>
      <c r="B18" s="85">
        <v>539.61097824000001</v>
      </c>
      <c r="C18" s="83">
        <v>1.6872809284800001</v>
      </c>
      <c r="D18" s="84">
        <v>0.20359789401919998</v>
      </c>
      <c r="E18" s="50"/>
      <c r="F18" s="76">
        <f t="shared" si="0"/>
        <v>0.19475926570173455</v>
      </c>
      <c r="G18" s="106">
        <f t="shared" si="1"/>
        <v>0.65326665910188353</v>
      </c>
      <c r="H18" s="106">
        <v>0.75119999999999998</v>
      </c>
      <c r="I18" s="69">
        <f t="shared" si="2"/>
        <v>0.14630316039514299</v>
      </c>
      <c r="J18" s="70">
        <f t="shared" si="3"/>
        <v>0.10469629877804729</v>
      </c>
      <c r="K18" s="69">
        <f>IF(J18&gt;0, ('BPV Calcs - T6'!$B$8/12)+(J18/(PI()*(('BPV Calcs - T6'!$B$8/12)^2))), "Need to Use Goal Seek tool")</f>
        <v>0.72516941290713033</v>
      </c>
      <c r="L18" s="77">
        <f t="shared" si="4"/>
        <v>8.7020329548855635</v>
      </c>
      <c r="M18" s="17"/>
      <c r="N18" s="50"/>
    </row>
    <row r="19" spans="1:14" x14ac:dyDescent="0.2">
      <c r="A19" s="81">
        <v>45.5</v>
      </c>
      <c r="B19" s="85">
        <v>546.24646674000007</v>
      </c>
      <c r="C19" s="83">
        <v>1.6817723599999999</v>
      </c>
      <c r="D19" s="84">
        <v>0.20668630136319999</v>
      </c>
      <c r="E19" s="50"/>
      <c r="F19" s="76">
        <f t="shared" si="0"/>
        <v>0.19205525523054301</v>
      </c>
      <c r="G19" s="106">
        <f t="shared" si="1"/>
        <v>0.6553299184222835</v>
      </c>
      <c r="H19" s="106">
        <v>0.75119999999999998</v>
      </c>
      <c r="I19" s="69">
        <f t="shared" si="2"/>
        <v>0.14427190772918391</v>
      </c>
      <c r="J19" s="70">
        <f t="shared" si="3"/>
        <v>0.10266504611208821</v>
      </c>
      <c r="K19" s="69">
        <f>IF(J19&gt;0, ('BPV Calcs - T6'!$B$8/12)+(J19/(PI()*(('BPV Calcs - T6'!$B$8/12)^2))), "Need to Use Goal Seek tool")</f>
        <v>0.71635466602833064</v>
      </c>
      <c r="L19" s="77">
        <f t="shared" si="4"/>
        <v>8.5962559923399677</v>
      </c>
      <c r="M19" s="17"/>
      <c r="N19" s="50"/>
    </row>
    <row r="20" spans="1:14" x14ac:dyDescent="0.2">
      <c r="A20" s="81">
        <v>46.4</v>
      </c>
      <c r="B20" s="85">
        <v>552.93997044000002</v>
      </c>
      <c r="C20" s="83">
        <v>1.6762152835199999</v>
      </c>
      <c r="D20" s="84">
        <v>0.2098279704912</v>
      </c>
      <c r="E20" s="50"/>
      <c r="F20" s="76">
        <f t="shared" si="0"/>
        <v>0.18929778447739115</v>
      </c>
      <c r="G20" s="106">
        <f t="shared" si="1"/>
        <v>0.65742406004832554</v>
      </c>
      <c r="H20" s="106">
        <v>0.75119999999999998</v>
      </c>
      <c r="I20" s="69">
        <f t="shared" si="2"/>
        <v>0.14220049569941623</v>
      </c>
      <c r="J20" s="70">
        <f t="shared" si="3"/>
        <v>0.10059363408232053</v>
      </c>
      <c r="K20" s="69">
        <f>IF(J20&gt;0, ('BPV Calcs - T6'!$B$8/12)+(J20/(PI()*(('BPV Calcs - T6'!$B$8/12)^2))), "Need to Use Goal Seek tool")</f>
        <v>0.70736564510045818</v>
      </c>
      <c r="L20" s="77">
        <f t="shared" si="4"/>
        <v>8.4883877412054982</v>
      </c>
      <c r="M20" s="17"/>
      <c r="N20" s="50"/>
    </row>
    <row r="21" spans="1:14" x14ac:dyDescent="0.2">
      <c r="A21" s="81">
        <v>47.3</v>
      </c>
      <c r="B21" s="85">
        <v>559.69439009999996</v>
      </c>
      <c r="C21" s="83">
        <v>1.6706096990399999</v>
      </c>
      <c r="D21" s="84">
        <v>0.21302437604639998</v>
      </c>
      <c r="E21" s="50"/>
      <c r="F21" s="76">
        <f t="shared" si="0"/>
        <v>0.18648545680062392</v>
      </c>
      <c r="G21" s="106">
        <f t="shared" si="1"/>
        <v>0.65954952128797284</v>
      </c>
      <c r="H21" s="106">
        <v>0.75119999999999998</v>
      </c>
      <c r="I21" s="69">
        <f t="shared" si="2"/>
        <v>0.14008787514862869</v>
      </c>
      <c r="J21" s="70">
        <f t="shared" si="3"/>
        <v>9.848101353153299E-2</v>
      </c>
      <c r="K21" s="69">
        <f>IF(J21&gt;0, ('BPV Calcs - T6'!$B$8/12)+(J21/(PI()*(('BPV Calcs - T6'!$B$8/12)^2))), "Need to Use Goal Seek tool")</f>
        <v>0.69819779724074849</v>
      </c>
      <c r="L21" s="77">
        <f t="shared" si="4"/>
        <v>8.3783735668889818</v>
      </c>
      <c r="M21" s="17"/>
      <c r="N21" s="50"/>
    </row>
    <row r="22" spans="1:14" x14ac:dyDescent="0.2">
      <c r="A22" s="81">
        <v>48.2</v>
      </c>
      <c r="B22" s="85">
        <v>566.51117609999994</v>
      </c>
      <c r="C22" s="83">
        <v>1.66495172592</v>
      </c>
      <c r="D22" s="84">
        <v>0.21627710909119999</v>
      </c>
      <c r="E22" s="50"/>
      <c r="F22" s="76">
        <f t="shared" si="0"/>
        <v>0.18361463086471771</v>
      </c>
      <c r="G22" s="106">
        <f t="shared" si="1"/>
        <v>0.66170827922610209</v>
      </c>
      <c r="H22" s="106">
        <v>0.75119999999999998</v>
      </c>
      <c r="I22" s="69">
        <f t="shared" si="2"/>
        <v>0.13793131070557593</v>
      </c>
      <c r="J22" s="70">
        <f t="shared" si="3"/>
        <v>9.632444908848023E-2</v>
      </c>
      <c r="K22" s="69">
        <f>IF(J22&gt;0, ('BPV Calcs - T6'!$B$8/12)+(J22/(PI()*(('BPV Calcs - T6'!$B$8/12)^2))), "Need to Use Goal Seek tool")</f>
        <v>0.68883925213609309</v>
      </c>
      <c r="L22" s="77">
        <f t="shared" si="4"/>
        <v>8.2660710256331171</v>
      </c>
      <c r="M22" s="17"/>
      <c r="N22" s="50"/>
    </row>
    <row r="23" spans="1:14" x14ac:dyDescent="0.2">
      <c r="A23" s="81">
        <v>49.1</v>
      </c>
      <c r="B23" s="85">
        <v>573.38742767999997</v>
      </c>
      <c r="C23" s="83">
        <v>1.6592413641600001</v>
      </c>
      <c r="D23" s="84">
        <v>0.21958774128479999</v>
      </c>
      <c r="E23" s="50"/>
      <c r="F23" s="76">
        <f t="shared" si="0"/>
        <v>0.18068371274121117</v>
      </c>
      <c r="G23" s="106">
        <f t="shared" si="1"/>
        <v>0.66390082060067979</v>
      </c>
      <c r="H23" s="106">
        <v>0.75119999999999998</v>
      </c>
      <c r="I23" s="69">
        <f t="shared" si="2"/>
        <v>0.13572960501119782</v>
      </c>
      <c r="J23" s="70">
        <f t="shared" si="3"/>
        <v>9.4122743394102121E-2</v>
      </c>
      <c r="K23" s="69">
        <f>IF(J23&gt;0, ('BPV Calcs - T6'!$B$8/12)+(J23/(PI()*(('BPV Calcs - T6'!$B$8/12)^2))), "Need to Use Goal Seek tool")</f>
        <v>0.67928481377261574</v>
      </c>
      <c r="L23" s="77">
        <f t="shared" si="4"/>
        <v>8.1514177652713897</v>
      </c>
      <c r="M23" s="17"/>
      <c r="N23" s="50"/>
    </row>
    <row r="24" spans="1:14" x14ac:dyDescent="0.2">
      <c r="A24" s="81">
        <v>50</v>
      </c>
      <c r="B24" s="85">
        <v>580.32604560000004</v>
      </c>
      <c r="C24" s="83">
        <v>1.6534766734399999</v>
      </c>
      <c r="D24" s="84">
        <v>0.22295801891519998</v>
      </c>
      <c r="E24" s="50"/>
      <c r="F24" s="76">
        <f t="shared" si="0"/>
        <v>0.17768992822071569</v>
      </c>
      <c r="G24" s="106">
        <f t="shared" si="1"/>
        <v>0.66612841666901734</v>
      </c>
      <c r="H24" s="106">
        <v>0.75119999999999998</v>
      </c>
      <c r="I24" s="69">
        <f t="shared" si="2"/>
        <v>0.13348067407940162</v>
      </c>
      <c r="J24" s="70">
        <f t="shared" si="3"/>
        <v>9.1873812462305915E-2</v>
      </c>
      <c r="K24" s="69">
        <f>IF(J24&gt;0, ('BPV Calcs - T6'!$B$8/12)+(J24/(PI()*(('BPV Calcs - T6'!$B$8/12)^2))), "Need to Use Goal Seek tool")</f>
        <v>0.66952543856346303</v>
      </c>
      <c r="L24" s="77">
        <f t="shared" si="4"/>
        <v>8.0343052627615563</v>
      </c>
      <c r="M24" s="17"/>
      <c r="N24" s="50"/>
    </row>
    <row r="25" spans="1:14" x14ac:dyDescent="0.2">
      <c r="A25" s="81">
        <v>50.9</v>
      </c>
      <c r="B25" s="85">
        <v>587.32702986000004</v>
      </c>
      <c r="C25" s="83">
        <v>1.6476576537600001</v>
      </c>
      <c r="D25" s="84">
        <v>0.22638970767359998</v>
      </c>
      <c r="E25" s="50"/>
      <c r="F25" s="76">
        <f t="shared" si="0"/>
        <v>0.17463149971574637</v>
      </c>
      <c r="G25" s="106">
        <f t="shared" si="1"/>
        <v>0.66839159019203187</v>
      </c>
      <c r="H25" s="106">
        <v>0.75119999999999998</v>
      </c>
      <c r="I25" s="69">
        <f t="shared" si="2"/>
        <v>0.13118318258646866</v>
      </c>
      <c r="J25" s="70">
        <f t="shared" si="3"/>
        <v>8.9576320969372958E-2</v>
      </c>
      <c r="K25" s="69">
        <f>IF(J25&gt;0, ('BPV Calcs - T6'!$B$8/12)+(J25/(PI()*(('BPV Calcs - T6'!$B$8/12)^2))), "Need to Use Goal Seek tool")</f>
        <v>0.65955533178856918</v>
      </c>
      <c r="L25" s="77">
        <f t="shared" si="4"/>
        <v>7.9146639814628301</v>
      </c>
      <c r="M25" s="17"/>
      <c r="N25" s="50"/>
    </row>
    <row r="26" spans="1:14" x14ac:dyDescent="0.2">
      <c r="A26" s="81">
        <v>51.8</v>
      </c>
      <c r="B26" s="85">
        <v>594.39038045999996</v>
      </c>
      <c r="C26" s="83">
        <v>1.6417804244800001</v>
      </c>
      <c r="D26" s="84">
        <v>0.22988470907359998</v>
      </c>
      <c r="E26" s="50"/>
      <c r="F26" s="76">
        <f t="shared" si="0"/>
        <v>0.17150429095486508</v>
      </c>
      <c r="G26" s="106">
        <f t="shared" si="1"/>
        <v>0.67069244791814919</v>
      </c>
      <c r="H26" s="106">
        <v>0.75119999999999998</v>
      </c>
      <c r="I26" s="69">
        <f t="shared" si="2"/>
        <v>0.12883402336529465</v>
      </c>
      <c r="J26" s="70">
        <f t="shared" si="3"/>
        <v>8.7227161748198945E-2</v>
      </c>
      <c r="K26" s="69">
        <f>IF(J26&gt;0, ('BPV Calcs - T6'!$B$8/12)+(J26/(PI()*(('BPV Calcs - T6'!$B$8/12)^2))), "Need to Use Goal Seek tool")</f>
        <v>0.6493610097036453</v>
      </c>
      <c r="L26" s="77">
        <f t="shared" si="4"/>
        <v>7.7923321164437436</v>
      </c>
      <c r="M26" s="17"/>
      <c r="N26" s="50"/>
    </row>
    <row r="27" spans="1:14" x14ac:dyDescent="0.2">
      <c r="A27" s="81">
        <v>52.7</v>
      </c>
      <c r="B27" s="85">
        <v>601.51754778000009</v>
      </c>
      <c r="C27" s="83">
        <v>1.6358430452799999</v>
      </c>
      <c r="D27" s="84">
        <v>0.23344498283839998</v>
      </c>
      <c r="E27" s="50"/>
      <c r="F27" s="76">
        <f t="shared" si="0"/>
        <v>0.16830512463331032</v>
      </c>
      <c r="G27" s="106">
        <f t="shared" si="1"/>
        <v>0.67303236043869552</v>
      </c>
      <c r="H27" s="106">
        <v>0.75119999999999998</v>
      </c>
      <c r="I27" s="69">
        <f t="shared" si="2"/>
        <v>0.1264308096245427</v>
      </c>
      <c r="J27" s="70">
        <f t="shared" si="3"/>
        <v>8.4823948007446998E-2</v>
      </c>
      <c r="K27" s="69">
        <f>IF(J27&gt;0, ('BPV Calcs - T6'!$B$8/12)+(J27/(PI()*(('BPV Calcs - T6'!$B$8/12)^2))), "Need to Use Goal Seek tool")</f>
        <v>0.63893211467970712</v>
      </c>
      <c r="L27" s="77">
        <f t="shared" si="4"/>
        <v>7.6671853761564854</v>
      </c>
      <c r="M27" s="17"/>
      <c r="N27" s="50"/>
    </row>
    <row r="28" spans="1:14" x14ac:dyDescent="0.2">
      <c r="A28" s="81">
        <v>53.6</v>
      </c>
      <c r="B28" s="85">
        <v>608.70708144000002</v>
      </c>
      <c r="C28" s="83">
        <v>1.6298455161600001</v>
      </c>
      <c r="D28" s="84">
        <v>0.23707262451360001</v>
      </c>
      <c r="E28" s="50"/>
      <c r="F28" s="76">
        <f t="shared" si="0"/>
        <v>0.16503183746581837</v>
      </c>
      <c r="G28" s="106">
        <f t="shared" si="1"/>
        <v>0.67541193501759944</v>
      </c>
      <c r="H28" s="106">
        <v>0.75119999999999998</v>
      </c>
      <c r="I28" s="69">
        <f t="shared" si="2"/>
        <v>0.12397191630432276</v>
      </c>
      <c r="J28" s="70">
        <f t="shared" si="3"/>
        <v>8.2365054687227046E-2</v>
      </c>
      <c r="K28" s="69">
        <f>IF(J28&gt;0, ('BPV Calcs - T6'!$B$8/12)+(J28/(PI()*(('BPV Calcs - T6'!$B$8/12)^2))), "Need to Use Goal Seek tool")</f>
        <v>0.62826159466861031</v>
      </c>
      <c r="L28" s="77">
        <f t="shared" si="4"/>
        <v>7.5391391360233238</v>
      </c>
      <c r="M28" s="17"/>
      <c r="N28" s="50"/>
    </row>
    <row r="29" spans="1:14" x14ac:dyDescent="0.2">
      <c r="A29" s="81">
        <v>54.5</v>
      </c>
      <c r="B29" s="85">
        <v>615.96188219999999</v>
      </c>
      <c r="C29" s="83">
        <v>1.6237820161600001</v>
      </c>
      <c r="D29" s="84">
        <v>0.2407698072576</v>
      </c>
      <c r="E29" s="50"/>
      <c r="F29" s="76">
        <f t="shared" si="0"/>
        <v>0.16167862359020316</v>
      </c>
      <c r="G29" s="106">
        <f t="shared" si="1"/>
        <v>0.67783420448493126</v>
      </c>
      <c r="H29" s="106">
        <v>0.75119999999999998</v>
      </c>
      <c r="I29" s="69">
        <f t="shared" si="2"/>
        <v>0.12145298204096061</v>
      </c>
      <c r="J29" s="70">
        <f t="shared" si="3"/>
        <v>7.9846120423864908E-2</v>
      </c>
      <c r="K29" s="69">
        <f>IF(J29&gt;0, ('BPV Calcs - T6'!$B$8/12)+(J29/(PI()*(('BPV Calcs - T6'!$B$8/12)^2))), "Need to Use Goal Seek tool")</f>
        <v>0.6173305232622921</v>
      </c>
      <c r="L29" s="77">
        <f t="shared" si="4"/>
        <v>7.4079662791475052</v>
      </c>
      <c r="M29" s="17"/>
      <c r="N29" s="50"/>
    </row>
    <row r="30" spans="1:14" x14ac:dyDescent="0.2">
      <c r="A30" s="81">
        <v>55.4</v>
      </c>
      <c r="B30" s="85">
        <v>623.28049967999993</v>
      </c>
      <c r="C30" s="83">
        <v>1.6176544856000001</v>
      </c>
      <c r="D30" s="84">
        <v>0.24453885945439999</v>
      </c>
      <c r="E30" s="50"/>
      <c r="F30" s="76">
        <f t="shared" si="0"/>
        <v>0.15824415878499831</v>
      </c>
      <c r="G30" s="106">
        <f t="shared" si="1"/>
        <v>0.68029904688732323</v>
      </c>
      <c r="H30" s="106">
        <v>0.75119999999999998</v>
      </c>
      <c r="I30" s="69">
        <f t="shared" si="2"/>
        <v>0.11887301207929073</v>
      </c>
      <c r="J30" s="70">
        <f t="shared" si="3"/>
        <v>7.726615046219501E-2</v>
      </c>
      <c r="K30" s="69">
        <f>IF(J30&gt;0, ('BPV Calcs - T6'!$B$8/12)+(J30/(PI()*(('BPV Calcs - T6'!$B$8/12)^2))), "Need to Use Goal Seek tool")</f>
        <v>0.60613458365903794</v>
      </c>
      <c r="L30" s="77">
        <f t="shared" si="4"/>
        <v>7.2736150039084553</v>
      </c>
      <c r="M30" s="17"/>
      <c r="N30" s="50"/>
    </row>
    <row r="31" spans="1:14" x14ac:dyDescent="0.2">
      <c r="A31" s="81">
        <v>56.3</v>
      </c>
      <c r="B31" s="85">
        <v>630.66438426000002</v>
      </c>
      <c r="C31" s="83">
        <v>1.6114590438399998</v>
      </c>
      <c r="D31" s="84">
        <v>0.24838222590720002</v>
      </c>
      <c r="E31" s="50">
        <f t="shared" ref="E31:E35" si="5">D31/C31</f>
        <v>0.1541349914269752</v>
      </c>
      <c r="F31" s="76">
        <f t="shared" si="0"/>
        <v>0.15472342740825912</v>
      </c>
      <c r="G31" s="106">
        <f t="shared" si="1"/>
        <v>0.68280877959219222</v>
      </c>
      <c r="H31" s="106">
        <v>0.75119999999999998</v>
      </c>
      <c r="I31" s="69">
        <f t="shared" si="2"/>
        <v>0.11622823866908424</v>
      </c>
      <c r="J31" s="70">
        <f t="shared" si="3"/>
        <v>7.4621377051988541E-2</v>
      </c>
      <c r="K31" s="69">
        <f>IF(J31&gt;0, ('BPV Calcs - T6'!$B$8/12)+(J31/(PI()*(('BPV Calcs - T6'!$B$8/12)^2))), "Need to Use Goal Seek tool")</f>
        <v>0.59465742547313483</v>
      </c>
      <c r="L31" s="77">
        <f t="shared" si="4"/>
        <v>7.1358891056776184</v>
      </c>
      <c r="M31" s="17"/>
      <c r="N31" s="50"/>
    </row>
    <row r="32" spans="1:14" x14ac:dyDescent="0.2">
      <c r="A32" s="81">
        <v>57.2</v>
      </c>
      <c r="B32" s="85">
        <v>638.11353594000002</v>
      </c>
      <c r="C32" s="83">
        <v>1.60519375056</v>
      </c>
      <c r="D32" s="84">
        <v>0.25230250664479997</v>
      </c>
      <c r="E32" s="50">
        <f t="shared" si="5"/>
        <v>0.15717884931758538</v>
      </c>
      <c r="F32" s="76">
        <f t="shared" si="0"/>
        <v>0.15111237558371021</v>
      </c>
      <c r="G32" s="106">
        <f t="shared" si="1"/>
        <v>0.6853649627177969</v>
      </c>
      <c r="H32" s="106">
        <v>0.75119999999999998</v>
      </c>
      <c r="I32" s="69">
        <f t="shared" si="2"/>
        <v>0.11351561653848311</v>
      </c>
      <c r="J32" s="70">
        <f t="shared" si="3"/>
        <v>7.1908754921387402E-2</v>
      </c>
      <c r="K32" s="69">
        <f>IF(J32&gt;0, ('BPV Calcs - T6'!$B$8/12)+(J32/(PI()*(('BPV Calcs - T6'!$B$8/12)^2))), "Need to Use Goal Seek tool")</f>
        <v>0.58288583355855172</v>
      </c>
      <c r="L32" s="77">
        <f t="shared" si="4"/>
        <v>6.9946300027026211</v>
      </c>
      <c r="M32" s="17"/>
      <c r="N32" s="50"/>
    </row>
    <row r="33" spans="1:15" x14ac:dyDescent="0.2">
      <c r="A33" s="81">
        <v>58.1</v>
      </c>
      <c r="B33" s="85">
        <v>645.62795472000005</v>
      </c>
      <c r="C33" s="83">
        <v>1.5988547251199998</v>
      </c>
      <c r="D33" s="84">
        <v>0.25630243751839998</v>
      </c>
      <c r="E33" s="50">
        <f t="shared" si="5"/>
        <v>0.16030376837342966</v>
      </c>
      <c r="F33" s="76">
        <f t="shared" si="0"/>
        <v>0.14740549743822917</v>
      </c>
      <c r="G33" s="106">
        <f t="shared" si="1"/>
        <v>0.6879700272792022</v>
      </c>
      <c r="H33" s="106">
        <v>0.75119999999999998</v>
      </c>
      <c r="I33" s="69">
        <f t="shared" si="2"/>
        <v>0.11073100967559775</v>
      </c>
      <c r="J33" s="70">
        <f t="shared" si="3"/>
        <v>6.9124148058502033E-2</v>
      </c>
      <c r="K33" s="69">
        <f>IF(J33&gt;0, ('BPV Calcs - T6'!$B$8/12)+(J33/(PI()*(('BPV Calcs - T6'!$B$8/12)^2))), "Need to Use Goal Seek tool")</f>
        <v>0.57080185943526685</v>
      </c>
      <c r="L33" s="77">
        <f t="shared" si="4"/>
        <v>6.8496223132232021</v>
      </c>
      <c r="M33" s="17"/>
      <c r="N33" s="50"/>
    </row>
    <row r="34" spans="1:15" x14ac:dyDescent="0.2">
      <c r="A34" s="81">
        <v>59</v>
      </c>
      <c r="B34" s="85">
        <v>653.21054135999998</v>
      </c>
      <c r="C34" s="83">
        <v>1.5924400272000001</v>
      </c>
      <c r="D34" s="84">
        <v>0.26038490960479999</v>
      </c>
      <c r="E34" s="50">
        <f t="shared" si="5"/>
        <v>0.16351316542993261</v>
      </c>
      <c r="F34" s="76">
        <f t="shared" si="0"/>
        <v>0.14359823684454714</v>
      </c>
      <c r="G34" s="106">
        <f t="shared" si="1"/>
        <v>0.69062564007775507</v>
      </c>
      <c r="H34" s="106">
        <v>0.75119999999999998</v>
      </c>
      <c r="I34" s="69">
        <f t="shared" si="2"/>
        <v>0.10787099551762382</v>
      </c>
      <c r="J34" s="70">
        <f t="shared" si="3"/>
        <v>6.6264133900528099E-2</v>
      </c>
      <c r="K34" s="69">
        <f>IF(J34&gt;0, ('BPV Calcs - T6'!$B$8/12)+(J34/(PI()*(('BPV Calcs - T6'!$B$8/12)^2))), "Need to Use Goal Seek tool")</f>
        <v>0.55839065067979654</v>
      </c>
      <c r="L34" s="77">
        <f t="shared" si="4"/>
        <v>6.7006878081575589</v>
      </c>
      <c r="M34" s="17"/>
      <c r="N34" s="50"/>
    </row>
    <row r="35" spans="1:15" x14ac:dyDescent="0.2">
      <c r="A35" s="81">
        <v>59.9</v>
      </c>
      <c r="B35" s="85">
        <v>660.85839510000005</v>
      </c>
      <c r="C35" s="83">
        <v>1.58594577616</v>
      </c>
      <c r="D35" s="84">
        <v>0.26455302741599995</v>
      </c>
      <c r="E35" s="50">
        <f t="shared" si="5"/>
        <v>0.16681089063243623</v>
      </c>
      <c r="F35" s="76">
        <f t="shared" si="0"/>
        <v>0.13968451810509044</v>
      </c>
      <c r="G35" s="106">
        <f t="shared" si="1"/>
        <v>0.69333435489392103</v>
      </c>
      <c r="H35" s="106">
        <v>0.75119999999999998</v>
      </c>
      <c r="I35" s="69">
        <f t="shared" si="2"/>
        <v>0.10493101000054395</v>
      </c>
      <c r="J35" s="70">
        <f t="shared" si="3"/>
        <v>6.3324148383448242E-2</v>
      </c>
      <c r="K35" s="69">
        <f>IF(J35&gt;0, ('BPV Calcs - T6'!$B$8/12)+(J35/(PI()*(('BPV Calcs - T6'!$B$8/12)^2))), "Need to Use Goal Seek tool")</f>
        <v>0.54563240125337198</v>
      </c>
      <c r="L35" s="77">
        <f t="shared" si="4"/>
        <v>6.5475888150404637</v>
      </c>
      <c r="M35" s="17"/>
      <c r="N35" s="50"/>
    </row>
    <row r="36" spans="1:15" x14ac:dyDescent="0.2">
      <c r="A36" s="81">
        <v>60.8</v>
      </c>
      <c r="B36" s="85">
        <v>668.57586708000008</v>
      </c>
      <c r="C36" s="83">
        <v>1.5793700316800001</v>
      </c>
      <c r="D36" s="84">
        <v>0.2688100700928</v>
      </c>
      <c r="E36" s="50">
        <f t="shared" ref="E36:E46" si="6">D36/C36</f>
        <v>0.1702008172251202</v>
      </c>
      <c r="F36" s="76">
        <f t="shared" si="0"/>
        <v>0.13565919754385622</v>
      </c>
      <c r="G36" s="106">
        <f t="shared" si="1"/>
        <v>0.69609795392828255</v>
      </c>
      <c r="H36" s="106">
        <v>0.75119999999999998</v>
      </c>
      <c r="I36" s="69">
        <f t="shared" si="2"/>
        <v>0.10190718919494479</v>
      </c>
      <c r="J36" s="70">
        <f t="shared" si="3"/>
        <v>6.0300327577849082E-2</v>
      </c>
      <c r="K36" s="69">
        <f>IF(J36&gt;0, ('BPV Calcs - T6'!$B$8/12)+(J36/(PI()*(('BPV Calcs - T6'!$B$8/12)^2))), "Need to Use Goal Seek tool")</f>
        <v>0.53251034339474523</v>
      </c>
      <c r="L36" s="77">
        <f t="shared" si="4"/>
        <v>6.3901241207369424</v>
      </c>
      <c r="M36" s="17"/>
      <c r="N36" s="50"/>
    </row>
    <row r="37" spans="1:15" x14ac:dyDescent="0.2">
      <c r="A37" s="81">
        <v>61.7</v>
      </c>
      <c r="B37" s="85">
        <v>676.36005653999996</v>
      </c>
      <c r="C37" s="83">
        <v>1.5727089131200001</v>
      </c>
      <c r="D37" s="84">
        <v>0.27315953021120004</v>
      </c>
      <c r="E37" s="50">
        <f t="shared" si="6"/>
        <v>0.17368727800321021</v>
      </c>
      <c r="F37" s="76">
        <f t="shared" si="0"/>
        <v>0.13151552638465669</v>
      </c>
      <c r="G37" s="106">
        <f t="shared" si="1"/>
        <v>0.69891912539950762</v>
      </c>
      <c r="H37" s="106">
        <v>0.75119999999999998</v>
      </c>
      <c r="I37" s="69">
        <f t="shared" si="2"/>
        <v>9.8794463420154105E-2</v>
      </c>
      <c r="J37" s="70">
        <f t="shared" si="3"/>
        <v>5.7187601803058395E-2</v>
      </c>
      <c r="K37" s="69">
        <f>IF(J37&gt;0, ('BPV Calcs - T6'!$B$8/12)+(J37/(PI()*(('BPV Calcs - T6'!$B$8/12)^2))), "Need to Use Goal Seek tool")</f>
        <v>0.51900247691032608</v>
      </c>
      <c r="L37" s="77">
        <f t="shared" si="4"/>
        <v>6.228029722923913</v>
      </c>
      <c r="M37" s="17"/>
      <c r="N37" s="50"/>
    </row>
    <row r="38" spans="1:15" x14ac:dyDescent="0.2">
      <c r="A38" s="81">
        <v>62.6</v>
      </c>
      <c r="B38" s="85">
        <v>684.21241385999997</v>
      </c>
      <c r="C38" s="83">
        <v>1.56595853984</v>
      </c>
      <c r="D38" s="84">
        <v>0.27760515258880003</v>
      </c>
      <c r="E38" s="50">
        <f t="shared" si="6"/>
        <v>0.17727490576932134</v>
      </c>
      <c r="F38" s="76">
        <f t="shared" si="0"/>
        <v>0.12724635055836772</v>
      </c>
      <c r="G38" s="106">
        <f t="shared" si="1"/>
        <v>0.70180063884972277</v>
      </c>
      <c r="H38" s="106">
        <v>0.75119999999999998</v>
      </c>
      <c r="I38" s="69">
        <f t="shared" si="2"/>
        <v>9.5587458539445835E-2</v>
      </c>
      <c r="J38" s="70">
        <f t="shared" si="3"/>
        <v>5.3980596922350126E-2</v>
      </c>
      <c r="K38" s="69">
        <f>IF(J38&gt;0, ('BPV Calcs - T6'!$B$8/12)+(J38/(PI()*(('BPV Calcs - T6'!$B$8/12)^2))), "Need to Use Goal Seek tool")</f>
        <v>0.50508548040060286</v>
      </c>
      <c r="L38" s="77">
        <f t="shared" si="4"/>
        <v>6.0610257648072343</v>
      </c>
      <c r="M38" s="50"/>
      <c r="N38" s="50"/>
    </row>
    <row r="39" spans="1:15" x14ac:dyDescent="0.2">
      <c r="A39" s="81">
        <v>63.5</v>
      </c>
      <c r="B39" s="85">
        <v>692.13438942000005</v>
      </c>
      <c r="C39" s="83">
        <v>1.5591150311999999</v>
      </c>
      <c r="D39" s="84">
        <v>0.28215091488159999</v>
      </c>
      <c r="E39" s="50">
        <f t="shared" si="6"/>
        <v>0.1809686323557779</v>
      </c>
      <c r="F39" s="76">
        <f t="shared" si="0"/>
        <v>0.12284407055606952</v>
      </c>
      <c r="G39" s="106">
        <f t="shared" si="1"/>
        <v>0.70474534997414762</v>
      </c>
      <c r="H39" s="106">
        <v>0.75119999999999998</v>
      </c>
      <c r="I39" s="69">
        <f t="shared" si="2"/>
        <v>9.2280465801719419E-2</v>
      </c>
      <c r="J39" s="70">
        <f t="shared" si="3"/>
        <v>5.0673604184623709E-2</v>
      </c>
      <c r="K39" s="69">
        <f>IF(J39&gt;0, ('BPV Calcs - T6'!$B$8/12)+(J39/(PI()*(('BPV Calcs - T6'!$B$8/12)^2))), "Need to Use Goal Seek tool")</f>
        <v>0.49073458038623985</v>
      </c>
      <c r="L39" s="77">
        <f t="shared" si="4"/>
        <v>5.8888149646348786</v>
      </c>
      <c r="M39" s="50"/>
      <c r="N39" s="50"/>
    </row>
    <row r="40" spans="1:15" x14ac:dyDescent="0.2">
      <c r="A40" s="81">
        <v>64.400000000000006</v>
      </c>
      <c r="B40" s="85">
        <v>700.12743360000002</v>
      </c>
      <c r="C40" s="83">
        <v>1.5521764468799999</v>
      </c>
      <c r="D40" s="84">
        <v>0.28680106639039998</v>
      </c>
      <c r="E40" s="50">
        <f t="shared" si="6"/>
        <v>0.18477349464160039</v>
      </c>
      <c r="F40" s="76">
        <f t="shared" si="0"/>
        <v>0.11830195246032517</v>
      </c>
      <c r="G40" s="106">
        <f t="shared" si="1"/>
        <v>0.70775532817306941</v>
      </c>
      <c r="H40" s="106">
        <v>0.75119999999999998</v>
      </c>
      <c r="I40" s="69">
        <f t="shared" si="2"/>
        <v>8.8868426688196264E-2</v>
      </c>
      <c r="J40" s="70">
        <f t="shared" si="3"/>
        <v>4.7261565071100554E-2</v>
      </c>
      <c r="K40" s="69">
        <f>IF(J40&gt;0, ('BPV Calcs - T6'!$B$8/12)+(J40/(PI()*(('BPV Calcs - T6'!$B$8/12)^2))), "Need to Use Goal Seek tool")</f>
        <v>0.4759278251113761</v>
      </c>
      <c r="L40" s="77">
        <f t="shared" si="4"/>
        <v>5.7111339013365132</v>
      </c>
      <c r="M40" s="50"/>
      <c r="N40" s="50"/>
    </row>
    <row r="41" spans="1:15" x14ac:dyDescent="0.2">
      <c r="A41" s="81">
        <v>65.3</v>
      </c>
      <c r="B41" s="85">
        <v>708.18864564</v>
      </c>
      <c r="C41" s="83">
        <v>1.5451350256</v>
      </c>
      <c r="D41" s="84">
        <v>0.29156020567359997</v>
      </c>
      <c r="E41" s="50">
        <f t="shared" si="6"/>
        <v>0.18869561613903782</v>
      </c>
      <c r="F41" s="76">
        <f t="shared" si="0"/>
        <v>0.11360869538792116</v>
      </c>
      <c r="G41" s="106">
        <f t="shared" si="1"/>
        <v>0.71083535690346122</v>
      </c>
      <c r="H41" s="106">
        <v>0.75119999999999998</v>
      </c>
      <c r="I41" s="69">
        <f t="shared" si="2"/>
        <v>8.5342851975406378E-2</v>
      </c>
      <c r="J41" s="70">
        <f t="shared" si="3"/>
        <v>4.3735990358310668E-2</v>
      </c>
      <c r="K41" s="69">
        <f>IF(J41&gt;0, ('BPV Calcs - T6'!$B$8/12)+(J41/(PI()*(('BPV Calcs - T6'!$B$8/12)^2))), "Need to Use Goal Seek tool")</f>
        <v>0.46062837506444343</v>
      </c>
      <c r="L41" s="77">
        <f t="shared" si="4"/>
        <v>5.5275405007733216</v>
      </c>
      <c r="M41" s="50"/>
      <c r="N41" s="50"/>
    </row>
    <row r="42" spans="1:15" x14ac:dyDescent="0.2">
      <c r="A42" s="81">
        <v>66.2</v>
      </c>
      <c r="B42" s="85">
        <v>716.32237667999993</v>
      </c>
      <c r="C42" s="83">
        <v>1.5379868867199999</v>
      </c>
      <c r="D42" s="84">
        <v>0.29643326114399998</v>
      </c>
      <c r="E42" s="50">
        <f t="shared" si="6"/>
        <v>0.19274108492315611</v>
      </c>
      <c r="F42" s="76">
        <f t="shared" si="0"/>
        <v>0.10875503516557621</v>
      </c>
      <c r="G42" s="106">
        <f t="shared" si="1"/>
        <v>0.71398859650382374</v>
      </c>
      <c r="H42" s="106">
        <v>0.75119999999999998</v>
      </c>
      <c r="I42" s="69">
        <f t="shared" si="2"/>
        <v>8.1696782416380842E-2</v>
      </c>
      <c r="J42" s="70">
        <f t="shared" si="3"/>
        <v>4.0089920799285132E-2</v>
      </c>
      <c r="K42" s="69">
        <f>IF(J42&gt;0, ('BPV Calcs - T6'!$B$8/12)+(J42/(PI()*(('BPV Calcs - T6'!$B$8/12)^2))), "Need to Use Goal Seek tool")</f>
        <v>0.44480603016175646</v>
      </c>
      <c r="L42" s="77">
        <f t="shared" si="4"/>
        <v>5.3376723619410775</v>
      </c>
      <c r="M42" s="171" t="s">
        <v>53</v>
      </c>
      <c r="N42" s="50"/>
    </row>
    <row r="43" spans="1:15" x14ac:dyDescent="0.2">
      <c r="A43" s="81">
        <v>67.099999999999994</v>
      </c>
      <c r="B43" s="85">
        <v>724.52862672000003</v>
      </c>
      <c r="C43" s="83">
        <v>1.5307281495999998</v>
      </c>
      <c r="D43" s="84">
        <v>0.301425510472</v>
      </c>
      <c r="E43" s="50">
        <f t="shared" si="6"/>
        <v>0.19691642212940724</v>
      </c>
      <c r="F43" s="76">
        <f t="shared" si="0"/>
        <v>0.10373105414751235</v>
      </c>
      <c r="G43" s="106">
        <f t="shared" si="1"/>
        <v>0.71721831251840096</v>
      </c>
      <c r="H43" s="106">
        <v>0.75119999999999998</v>
      </c>
      <c r="I43" s="69">
        <f t="shared" si="2"/>
        <v>7.7922767875611282E-2</v>
      </c>
      <c r="J43" s="70">
        <f t="shared" si="3"/>
        <v>3.6315906258515572E-2</v>
      </c>
      <c r="K43" s="69">
        <f>IF(J43&gt;0, ('BPV Calcs - T6'!$B$8/12)+(J43/(PI()*(('BPV Calcs - T6'!$B$8/12)^2))), "Need to Use Goal Seek tool")</f>
        <v>0.42842846007837854</v>
      </c>
      <c r="L43" s="77">
        <f t="shared" si="4"/>
        <v>5.1411415209405424</v>
      </c>
      <c r="M43" s="171"/>
      <c r="N43" s="50"/>
    </row>
    <row r="44" spans="1:15" x14ac:dyDescent="0.2">
      <c r="A44" s="81">
        <v>68</v>
      </c>
      <c r="B44" s="85">
        <v>732.80594538000003</v>
      </c>
      <c r="C44" s="83">
        <v>1.5233529932800001</v>
      </c>
      <c r="D44" s="84">
        <v>0.30654265819839999</v>
      </c>
      <c r="E44" s="50">
        <f t="shared" si="6"/>
        <v>0.20122890725305181</v>
      </c>
      <c r="F44" s="76">
        <f t="shared" si="0"/>
        <v>9.8524676739129582E-2</v>
      </c>
      <c r="G44" s="106">
        <f t="shared" si="1"/>
        <v>0.72052878800952913</v>
      </c>
      <c r="H44" s="106">
        <v>0.75119999999999998</v>
      </c>
      <c r="I44" s="69">
        <f t="shared" si="2"/>
        <v>7.4011737166434138E-2</v>
      </c>
      <c r="J44" s="70">
        <f t="shared" si="3"/>
        <v>3.2404875549338429E-2</v>
      </c>
      <c r="K44" s="69">
        <f>IF(J44&gt;0, ('BPV Calcs - T6'!$B$8/12)+(J44/(PI()*(('BPV Calcs - T6'!$B$8/12)^2))), "Need to Use Goal Seek tool")</f>
        <v>0.41145629983738197</v>
      </c>
      <c r="L44" s="77">
        <f t="shared" si="4"/>
        <v>4.937475598048584</v>
      </c>
      <c r="M44" s="50" t="s">
        <v>50</v>
      </c>
      <c r="N44" s="50"/>
    </row>
    <row r="45" spans="1:15" x14ac:dyDescent="0.2">
      <c r="A45" s="81">
        <v>68.900000000000006</v>
      </c>
      <c r="B45" s="85">
        <v>741.15723342000001</v>
      </c>
      <c r="C45" s="83">
        <v>1.51585365648</v>
      </c>
      <c r="D45" s="84">
        <v>0.31179093275039999</v>
      </c>
      <c r="E45" s="50">
        <f t="shared" si="6"/>
        <v>0.20568669766870315</v>
      </c>
      <c r="F45" s="76">
        <f t="shared" si="0"/>
        <v>9.3121472975959893E-2</v>
      </c>
      <c r="G45" s="106">
        <f t="shared" si="1"/>
        <v>0.72392537045742922</v>
      </c>
      <c r="H45" s="106">
        <v>0.75119999999999998</v>
      </c>
      <c r="I45" s="69">
        <f t="shared" si="2"/>
        <v>6.9952850499541072E-2</v>
      </c>
      <c r="J45" s="70">
        <f t="shared" si="3"/>
        <v>2.8345988882445362E-2</v>
      </c>
      <c r="K45" s="102">
        <v>0.24687064833561331</v>
      </c>
      <c r="L45" s="78">
        <f t="shared" si="4"/>
        <v>2.9624477800273596</v>
      </c>
      <c r="M45" s="50">
        <f>((1/3)*PI()*(K45^2)*((3*('BPV Calcs - T6'!$B$8/12))-K45))-I45</f>
        <v>-3.3853493114861223E-2</v>
      </c>
      <c r="N45" s="50"/>
    </row>
    <row r="46" spans="1:15" x14ac:dyDescent="0.2">
      <c r="A46" s="81">
        <v>69.8</v>
      </c>
      <c r="B46" s="85">
        <v>749.58104045999994</v>
      </c>
      <c r="C46" s="83">
        <v>1.5082262585599999</v>
      </c>
      <c r="D46" s="84">
        <v>0.31717698942559996</v>
      </c>
      <c r="E46" s="50">
        <f t="shared" si="6"/>
        <v>0.21029801571577802</v>
      </c>
      <c r="F46" s="76">
        <f t="shared" si="0"/>
        <v>8.7508885095185257E-2</v>
      </c>
      <c r="G46" s="106">
        <f t="shared" si="1"/>
        <v>0.72741175116300716</v>
      </c>
      <c r="H46" s="106">
        <v>0.75119999999999998</v>
      </c>
      <c r="I46" s="69">
        <f t="shared" si="2"/>
        <v>6.5736674483503163E-2</v>
      </c>
      <c r="J46" s="70">
        <f t="shared" si="3"/>
        <v>2.4129812866407453E-2</v>
      </c>
      <c r="K46" s="102">
        <v>0.22573990311305595</v>
      </c>
      <c r="L46" s="78">
        <f t="shared" si="4"/>
        <v>2.7088788373566715</v>
      </c>
      <c r="M46" s="50">
        <f>((1/3)*PI()*(K46^2)*((3*('BPV Calcs - T6'!$B$8/12))-K46))-I46</f>
        <v>-3.4425031376727561E-2</v>
      </c>
      <c r="N46" s="50"/>
    </row>
    <row r="47" spans="1:15" x14ac:dyDescent="0.2">
      <c r="A47" s="86">
        <v>70</v>
      </c>
      <c r="B47" s="87">
        <f>B46+(((B48-B46)/($A$48-$A$46))*($A$47-$A$46))</f>
        <v>751.46975752666663</v>
      </c>
      <c r="C47" s="88">
        <f>C46+(((C48-C46)/($A$48-$A$46))*($A$47-$A$46))</f>
        <v>1.5065010984888887</v>
      </c>
      <c r="D47" s="89">
        <f>D46+(((D48-D46)/($A$48-$A$46))*($A$47-$A$46))</f>
        <v>0.31840613902737774</v>
      </c>
      <c r="E47" s="47">
        <f t="shared" ref="E47:E52" si="7">D47/C47</f>
        <v>0.21135473405678779</v>
      </c>
      <c r="F47" s="76">
        <f t="shared" si="0"/>
        <v>8.6222717526397333E-2</v>
      </c>
      <c r="G47" s="106">
        <f t="shared" si="1"/>
        <v>0.72820468504700364</v>
      </c>
      <c r="H47" s="106">
        <v>0.75119999999999998</v>
      </c>
      <c r="I47" s="69">
        <f t="shared" si="2"/>
        <v>6.4770505405829681E-2</v>
      </c>
      <c r="J47" s="71">
        <f t="shared" si="3"/>
        <v>2.3163643788733972E-2</v>
      </c>
      <c r="K47" s="103">
        <v>0.22082528187997902</v>
      </c>
      <c r="L47" s="78">
        <f t="shared" si="4"/>
        <v>2.6499033825597484</v>
      </c>
      <c r="M47" s="50">
        <f>((1/3)*PI()*(K47^2)*((3*('BPV Calcs - T6'!$B$8/12))-K47))-I47</f>
        <v>-3.4556436349633679E-2</v>
      </c>
      <c r="N47" s="50"/>
      <c r="O47" s="49"/>
    </row>
    <row r="48" spans="1:15" x14ac:dyDescent="0.2">
      <c r="A48" s="81">
        <v>70.7</v>
      </c>
      <c r="B48" s="85">
        <v>758.08026725999991</v>
      </c>
      <c r="C48" s="83">
        <v>1.5004630382399999</v>
      </c>
      <c r="D48" s="84">
        <v>0.32270816263359997</v>
      </c>
      <c r="E48" s="50">
        <f t="shared" si="7"/>
        <v>0.21507238393031486</v>
      </c>
      <c r="F48" s="76">
        <f t="shared" si="0"/>
        <v>8.1670317522957905E-2</v>
      </c>
      <c r="G48" s="106">
        <f t="shared" si="1"/>
        <v>0.73099361941757379</v>
      </c>
      <c r="H48" s="106">
        <v>0.75119999999999998</v>
      </c>
      <c r="I48" s="69">
        <f t="shared" si="2"/>
        <v>6.1350742523245974E-2</v>
      </c>
      <c r="J48" s="70">
        <f t="shared" si="3"/>
        <v>1.9743880906150264E-2</v>
      </c>
      <c r="K48" s="102">
        <v>0.20311497711219526</v>
      </c>
      <c r="L48" s="78">
        <f t="shared" si="4"/>
        <v>2.437379725346343</v>
      </c>
      <c r="M48" s="50">
        <f>((1/3)*PI()*(K48^2)*((3*('BPV Calcs - T6'!$B$8/12))-K48))-I48</f>
        <v>-3.5023565685665392E-2</v>
      </c>
      <c r="N48" s="50"/>
    </row>
    <row r="49" spans="1:15" x14ac:dyDescent="0.2">
      <c r="A49" s="81">
        <v>71.599999999999994</v>
      </c>
      <c r="B49" s="85">
        <v>766.65491381999993</v>
      </c>
      <c r="C49" s="83">
        <v>1.4925542939199998</v>
      </c>
      <c r="D49" s="84">
        <v>0.32839236888000001</v>
      </c>
      <c r="E49" s="50">
        <f t="shared" si="7"/>
        <v>0.22002038399388482</v>
      </c>
      <c r="F49" s="76">
        <f t="shared" si="0"/>
        <v>7.5586272089806575E-2</v>
      </c>
      <c r="G49" s="106">
        <f t="shared" si="1"/>
        <v>0.73467782315964236</v>
      </c>
      <c r="H49" s="106">
        <v>0.75119999999999998</v>
      </c>
      <c r="I49" s="69">
        <f t="shared" si="2"/>
        <v>5.67804075938627E-2</v>
      </c>
      <c r="J49" s="70">
        <f t="shared" si="3"/>
        <v>1.517354597676699E-2</v>
      </c>
      <c r="K49" s="102">
        <v>0.17870440324472858</v>
      </c>
      <c r="L49" s="78">
        <f t="shared" si="4"/>
        <v>2.144452838936743</v>
      </c>
      <c r="M49" s="50">
        <f>((1/3)*PI()*(K49^2)*((3*('BPV Calcs - T6'!$B$8/12))-K49))-I49</f>
        <v>-3.5584679345422088E-2</v>
      </c>
      <c r="N49" s="50"/>
    </row>
    <row r="50" spans="1:15" x14ac:dyDescent="0.2">
      <c r="A50" s="81">
        <v>72.5</v>
      </c>
      <c r="B50" s="85">
        <v>775.30498014</v>
      </c>
      <c r="C50" s="83">
        <v>1.48449226432</v>
      </c>
      <c r="D50" s="84">
        <v>0.33423830079839995</v>
      </c>
      <c r="E50" s="50">
        <f t="shared" si="7"/>
        <v>0.2251532788899403</v>
      </c>
      <c r="F50" s="76">
        <f t="shared" si="0"/>
        <v>6.9237174008877994E-2</v>
      </c>
      <c r="G50" s="106">
        <f t="shared" si="1"/>
        <v>0.73847051994419055</v>
      </c>
      <c r="H50" s="106">
        <v>0.75119999999999998</v>
      </c>
      <c r="I50" s="69">
        <f t="shared" si="2"/>
        <v>5.2010965115469147E-2</v>
      </c>
      <c r="J50" s="70">
        <f t="shared" si="3"/>
        <v>1.0404103498373438E-2</v>
      </c>
      <c r="K50" s="102">
        <v>0.14877637433762442</v>
      </c>
      <c r="L50" s="78">
        <f t="shared" si="4"/>
        <v>1.785316492051493</v>
      </c>
      <c r="M50" s="50">
        <f>((1/3)*PI()*(K50^2)*((3*('BPV Calcs - T6'!$B$8/12))-K50))-I50</f>
        <v>-3.662644916270065E-2</v>
      </c>
      <c r="N50" s="50"/>
    </row>
    <row r="51" spans="1:15" x14ac:dyDescent="0.2">
      <c r="A51" s="81">
        <v>73.400000000000006</v>
      </c>
      <c r="B51" s="85">
        <v>784.03191660000005</v>
      </c>
      <c r="C51" s="83">
        <v>1.4762691881599999</v>
      </c>
      <c r="D51" s="84">
        <v>0.34025552416639998</v>
      </c>
      <c r="E51" s="50">
        <f t="shared" si="7"/>
        <v>0.2304833880536987</v>
      </c>
      <c r="F51" s="76">
        <f t="shared" si="0"/>
        <v>6.2601708722710397E-2</v>
      </c>
      <c r="G51" s="106">
        <f t="shared" si="1"/>
        <v>0.74237810735328269</v>
      </c>
      <c r="H51" s="106">
        <v>0.75119999999999998</v>
      </c>
      <c r="I51" s="69">
        <f t="shared" si="2"/>
        <v>4.702640359250005E-2</v>
      </c>
      <c r="J51" s="70">
        <f t="shared" si="3"/>
        <v>5.4195419754043406E-3</v>
      </c>
      <c r="K51" s="102">
        <v>0.11973998427717275</v>
      </c>
      <c r="L51" s="78">
        <f t="shared" si="4"/>
        <v>1.436879811326073</v>
      </c>
      <c r="M51" s="50">
        <f>((1/3)*PI()*(K51^2)*((3*('BPV Calcs - T6'!$B$8/12))-K51))-I51</f>
        <v>-3.662505084928188E-2</v>
      </c>
      <c r="N51" s="50"/>
    </row>
    <row r="52" spans="1:15" x14ac:dyDescent="0.2">
      <c r="A52" s="81">
        <v>74.3</v>
      </c>
      <c r="B52" s="85">
        <v>792.83572320000007</v>
      </c>
      <c r="C52" s="83">
        <v>1.4678734235199999</v>
      </c>
      <c r="D52" s="84">
        <v>0.34645449730880001</v>
      </c>
      <c r="E52" s="50">
        <f t="shared" si="7"/>
        <v>0.23602477690344226</v>
      </c>
      <c r="F52" s="76">
        <f t="shared" si="0"/>
        <v>5.5653317188150059E-2</v>
      </c>
      <c r="G52" s="106">
        <f t="shared" si="1"/>
        <v>0.7464091890835437</v>
      </c>
      <c r="H52" s="106">
        <v>0.75119999999999998</v>
      </c>
      <c r="I52" s="69">
        <f t="shared" si="2"/>
        <v>4.180677187173832E-2</v>
      </c>
      <c r="J52" s="70">
        <f t="shared" si="3"/>
        <v>1.9991025464261014E-4</v>
      </c>
      <c r="K52" s="102">
        <v>7.5494467975184554E-2</v>
      </c>
      <c r="L52" s="78">
        <f t="shared" si="4"/>
        <v>0.90593361570221465</v>
      </c>
      <c r="M52" s="50">
        <f>((1/3)*PI()*(K52^2)*((3*('BPV Calcs - T6'!$B$8/12))-K52))-I52</f>
        <v>-3.7408018391000608E-2</v>
      </c>
      <c r="N52" s="50"/>
    </row>
    <row r="53" spans="1:15" ht="16" thickBot="1" x14ac:dyDescent="0.25">
      <c r="A53" s="86">
        <v>75</v>
      </c>
      <c r="B53" s="87">
        <f>B52+(((B54-B52)/($A$54-$A$52))*($A$53-$A$52))</f>
        <v>799.74517236666668</v>
      </c>
      <c r="C53" s="88">
        <f t="shared" ref="C53:D53" si="8">C52+(((C54-C52)/($A$54-$A$52))*($A$53-$A$52))</f>
        <v>1.4612000162666667</v>
      </c>
      <c r="D53" s="89">
        <f t="shared" si="8"/>
        <v>0.35142632153493331</v>
      </c>
      <c r="E53" s="47">
        <f>D53/C53</f>
        <v>0.24050528170183003</v>
      </c>
      <c r="F53" s="76">
        <f t="shared" si="0"/>
        <v>5.0000000000000072E-2</v>
      </c>
      <c r="G53" s="106">
        <f t="shared" si="1"/>
        <v>0.74964348548931559</v>
      </c>
      <c r="H53" s="106">
        <v>0.75119999999999998</v>
      </c>
      <c r="I53" s="69">
        <f t="shared" si="2"/>
        <v>3.7560000000000052E-2</v>
      </c>
      <c r="J53" s="79">
        <f t="shared" si="3"/>
        <v>-4.0468616170956581E-3</v>
      </c>
      <c r="K53" s="104">
        <v>0</v>
      </c>
      <c r="L53" s="80">
        <f t="shared" si="4"/>
        <v>0</v>
      </c>
      <c r="M53" s="50">
        <f>((1/3)*PI()*(K53^2)*((3*('BPV Calcs - T6'!$B$8/12))-K53))-I53</f>
        <v>-3.7560000000000052E-2</v>
      </c>
      <c r="N53" s="47"/>
      <c r="O53" s="40"/>
    </row>
    <row r="54" spans="1:15" ht="16" thickBot="1" x14ac:dyDescent="0.25">
      <c r="A54" s="81">
        <v>75.2</v>
      </c>
      <c r="B54" s="85">
        <v>801.71930069999996</v>
      </c>
      <c r="C54" s="83">
        <v>1.45929332848</v>
      </c>
      <c r="D54" s="84">
        <v>0.35284684274239997</v>
      </c>
      <c r="E54" s="50"/>
      <c r="F54" s="17"/>
      <c r="G54" s="38"/>
      <c r="H54" s="38"/>
      <c r="I54" s="38">
        <f>H53*P11</f>
        <v>3.7560000000000003E-2</v>
      </c>
      <c r="J54" s="17">
        <f t="shared" si="3"/>
        <v>-4.0468616170957067E-3</v>
      </c>
      <c r="K54" s="50"/>
      <c r="L54" s="50"/>
      <c r="M54" s="17"/>
      <c r="N54" s="50"/>
    </row>
    <row r="55" spans="1:15" x14ac:dyDescent="0.2">
      <c r="A55" s="81">
        <v>76.099999999999994</v>
      </c>
      <c r="B55" s="85">
        <v>810.68264910000005</v>
      </c>
      <c r="C55" s="83">
        <v>1.4505153208000001</v>
      </c>
      <c r="D55" s="84">
        <v>0.35944542478879998</v>
      </c>
      <c r="E55" s="50"/>
      <c r="F55" s="72" t="s">
        <v>43</v>
      </c>
      <c r="G55" s="107">
        <f>(2/3)*PI()*(('BPV Calcs - T6'!B8/12)^3)</f>
        <v>4.160686161709571E-2</v>
      </c>
      <c r="H55" s="38"/>
      <c r="I55" s="17"/>
      <c r="K55" s="50"/>
      <c r="L55" s="50"/>
      <c r="M55" s="17"/>
      <c r="N55" s="17"/>
    </row>
    <row r="56" spans="1:15" x14ac:dyDescent="0.2">
      <c r="A56" s="81">
        <v>77</v>
      </c>
      <c r="B56" s="85">
        <v>819.72576839999999</v>
      </c>
      <c r="C56" s="83">
        <v>1.4415277585599999</v>
      </c>
      <c r="D56" s="84">
        <v>0.36626458241279997</v>
      </c>
      <c r="E56" s="50"/>
      <c r="F56" s="73" t="s">
        <v>45</v>
      </c>
      <c r="G56" s="38">
        <f>G4-(2*G55)</f>
        <v>0.5439401214151367</v>
      </c>
      <c r="H56" s="38"/>
      <c r="I56" s="38"/>
      <c r="J56" s="17"/>
      <c r="K56" s="50"/>
      <c r="L56" s="50"/>
      <c r="M56" s="17"/>
      <c r="N56" s="17"/>
    </row>
    <row r="57" spans="1:15" x14ac:dyDescent="0.2">
      <c r="A57" s="81">
        <v>77.900000000000006</v>
      </c>
      <c r="B57" s="85">
        <v>828.85010898000007</v>
      </c>
      <c r="C57" s="83">
        <v>1.4323131788799999</v>
      </c>
      <c r="D57" s="84">
        <v>0.37332036206079999</v>
      </c>
      <c r="E57" s="50"/>
      <c r="F57" s="73" t="s">
        <v>44</v>
      </c>
      <c r="G57" s="38">
        <f>G56/(PI()*(('BPV Calcs - T6'!B8/12)^2))</f>
        <v>2.3604618804200448</v>
      </c>
      <c r="H57" s="38"/>
      <c r="I57" s="38"/>
      <c r="J57" s="17"/>
      <c r="K57" s="17"/>
      <c r="L57" s="17"/>
      <c r="M57" s="17"/>
      <c r="N57" s="17"/>
    </row>
    <row r="58" spans="1:15" ht="16" thickBot="1" x14ac:dyDescent="0.25">
      <c r="A58" s="81">
        <v>78.8</v>
      </c>
      <c r="B58" s="85">
        <v>838.05712122</v>
      </c>
      <c r="C58" s="83">
        <v>1.4228541188799999</v>
      </c>
      <c r="D58" s="84">
        <v>0.38063080870880001</v>
      </c>
      <c r="E58" s="50"/>
      <c r="F58" s="74" t="s">
        <v>46</v>
      </c>
      <c r="G58" s="108">
        <f>G57+(2*'BPV Calcs - T6'!B8/12)</f>
        <v>2.9021285470867113</v>
      </c>
      <c r="H58" s="38"/>
      <c r="I58" s="38"/>
      <c r="J58" s="17"/>
      <c r="K58" s="17"/>
      <c r="L58" s="17"/>
      <c r="M58" s="17"/>
      <c r="N58" s="17"/>
    </row>
    <row r="59" spans="1:15" x14ac:dyDescent="0.2">
      <c r="A59" s="81">
        <v>79.7</v>
      </c>
      <c r="B59" s="85">
        <v>847.34825549999994</v>
      </c>
      <c r="C59" s="83">
        <v>1.41312923504</v>
      </c>
      <c r="D59" s="84">
        <v>0.38821637332959996</v>
      </c>
      <c r="E59" s="50"/>
      <c r="F59" s="17"/>
      <c r="G59" s="38"/>
      <c r="H59" s="38"/>
      <c r="I59" s="38"/>
      <c r="J59" s="17"/>
      <c r="K59" s="17"/>
      <c r="L59" s="17"/>
      <c r="M59" s="17"/>
      <c r="N59" s="17"/>
    </row>
    <row r="60" spans="1:15" x14ac:dyDescent="0.2">
      <c r="A60" s="81">
        <v>80.599999999999994</v>
      </c>
      <c r="B60" s="85">
        <v>856.72351182</v>
      </c>
      <c r="C60" s="83">
        <v>1.4031171838399998</v>
      </c>
      <c r="D60" s="84">
        <v>0.3961002815536</v>
      </c>
      <c r="E60" s="50"/>
      <c r="F60" s="160"/>
      <c r="G60" s="160"/>
      <c r="H60" s="146"/>
      <c r="I60" s="38"/>
      <c r="J60" s="17"/>
      <c r="K60" s="17"/>
      <c r="L60" s="17"/>
      <c r="M60" s="17"/>
      <c r="N60" s="17"/>
    </row>
    <row r="61" spans="1:15" x14ac:dyDescent="0.2">
      <c r="A61" s="81">
        <v>81.5</v>
      </c>
      <c r="B61" s="85">
        <v>866.18579093999995</v>
      </c>
      <c r="C61" s="83">
        <v>1.3927888604799998</v>
      </c>
      <c r="D61" s="84">
        <v>0.40430919337760002</v>
      </c>
      <c r="E61" s="50"/>
      <c r="F61" s="17"/>
      <c r="G61" s="38"/>
      <c r="H61" s="38"/>
      <c r="I61" s="38"/>
      <c r="J61" s="17"/>
      <c r="K61" s="17"/>
      <c r="L61" s="17"/>
      <c r="M61" s="17"/>
      <c r="N61" s="17"/>
    </row>
    <row r="62" spans="1:15" x14ac:dyDescent="0.2">
      <c r="A62" s="81">
        <v>82.4</v>
      </c>
      <c r="B62" s="85">
        <v>875.73364248000007</v>
      </c>
      <c r="C62" s="83">
        <v>1.3821171004799999</v>
      </c>
      <c r="D62" s="84">
        <v>0.41287390167999999</v>
      </c>
      <c r="E62" s="50"/>
      <c r="F62" s="17"/>
      <c r="G62" s="38"/>
      <c r="H62" s="38"/>
      <c r="I62" s="38"/>
      <c r="J62" s="17"/>
      <c r="K62" s="17"/>
      <c r="L62" s="17"/>
      <c r="M62" s="17"/>
      <c r="N62" s="17"/>
    </row>
    <row r="63" spans="1:15" x14ac:dyDescent="0.2">
      <c r="A63" s="81">
        <v>83.3</v>
      </c>
      <c r="B63" s="85">
        <v>885.37141757999996</v>
      </c>
      <c r="C63" s="83">
        <v>1.37106309744</v>
      </c>
      <c r="D63" s="84">
        <v>0.42183024417120002</v>
      </c>
      <c r="E63" s="50"/>
      <c r="F63" s="17"/>
      <c r="G63" s="38"/>
      <c r="H63" s="38"/>
      <c r="I63" s="38"/>
      <c r="J63" s="17"/>
      <c r="K63" s="17"/>
      <c r="L63" s="17"/>
      <c r="M63" s="17"/>
      <c r="N63" s="17"/>
    </row>
    <row r="64" spans="1:15" x14ac:dyDescent="0.2">
      <c r="A64" s="81">
        <v>84.2</v>
      </c>
      <c r="B64" s="85">
        <v>895.10056662</v>
      </c>
      <c r="C64" s="83">
        <v>1.35958416432</v>
      </c>
      <c r="D64" s="84">
        <v>0.43122034519840002</v>
      </c>
      <c r="E64" s="50"/>
      <c r="F64" s="17"/>
      <c r="G64" s="38"/>
      <c r="H64" s="38"/>
      <c r="I64" s="38"/>
      <c r="J64" s="17"/>
      <c r="K64" s="17"/>
      <c r="L64" s="17"/>
      <c r="M64" s="17"/>
      <c r="N64" s="17"/>
    </row>
    <row r="65" spans="1:15" x14ac:dyDescent="0.2">
      <c r="A65" s="81">
        <v>85.1</v>
      </c>
      <c r="B65" s="85">
        <v>904.91963922000002</v>
      </c>
      <c r="C65" s="83">
        <v>1.3476317931200001</v>
      </c>
      <c r="D65" s="84">
        <v>0.44109424561439997</v>
      </c>
      <c r="E65" s="50"/>
      <c r="F65" s="17"/>
      <c r="G65" s="38"/>
      <c r="H65" s="38"/>
      <c r="I65" s="38"/>
      <c r="J65" s="17"/>
      <c r="K65" s="17"/>
      <c r="L65" s="17"/>
      <c r="M65" s="17"/>
      <c r="N65" s="17"/>
    </row>
    <row r="66" spans="1:15" x14ac:dyDescent="0.2">
      <c r="A66" s="81">
        <v>86</v>
      </c>
      <c r="B66" s="85">
        <v>914.83443690000001</v>
      </c>
      <c r="C66" s="83">
        <v>1.33514583392</v>
      </c>
      <c r="D66" s="84">
        <v>0.45151211474239994</v>
      </c>
      <c r="E66" s="50"/>
      <c r="F66" s="17"/>
      <c r="G66" s="38"/>
      <c r="H66" s="38"/>
      <c r="I66" s="38"/>
      <c r="J66" s="17"/>
      <c r="K66" s="17"/>
      <c r="L66" s="17"/>
      <c r="M66" s="17"/>
      <c r="N66" s="17"/>
    </row>
    <row r="67" spans="1:15" x14ac:dyDescent="0.2">
      <c r="A67" s="81">
        <v>86.9</v>
      </c>
      <c r="B67" s="85">
        <v>924.84350928000003</v>
      </c>
      <c r="C67" s="83">
        <v>1.3220506142399999</v>
      </c>
      <c r="D67" s="84">
        <v>0.4625472966784</v>
      </c>
      <c r="E67" s="50"/>
      <c r="F67" s="17"/>
      <c r="G67" s="38"/>
      <c r="H67" s="38"/>
      <c r="I67" s="38"/>
      <c r="J67" s="17"/>
      <c r="K67" s="17"/>
      <c r="L67" s="17"/>
      <c r="M67" s="17"/>
      <c r="N67" s="17"/>
    </row>
    <row r="68" spans="1:15" x14ac:dyDescent="0.2">
      <c r="A68" s="81">
        <v>87.8</v>
      </c>
      <c r="B68" s="85">
        <v>934.95120750000012</v>
      </c>
      <c r="C68" s="83">
        <v>1.30825687936</v>
      </c>
      <c r="D68" s="84">
        <v>0.47429065660800002</v>
      </c>
      <c r="E68" s="50"/>
      <c r="F68" s="17"/>
      <c r="G68" s="38"/>
      <c r="H68" s="38"/>
      <c r="I68" s="38"/>
      <c r="J68" s="17"/>
      <c r="K68" s="17"/>
      <c r="L68" s="17"/>
      <c r="M68" s="17"/>
      <c r="N68" s="17"/>
    </row>
    <row r="69" spans="1:15" x14ac:dyDescent="0.2">
      <c r="A69" s="81">
        <v>88.7</v>
      </c>
      <c r="B69" s="85">
        <v>945.16043231999993</v>
      </c>
      <c r="C69" s="83">
        <v>1.29364626976</v>
      </c>
      <c r="D69" s="84">
        <v>0.48685690624959999</v>
      </c>
      <c r="E69" s="50"/>
      <c r="F69" s="17"/>
      <c r="G69" s="38"/>
      <c r="H69" s="38"/>
      <c r="I69" s="38"/>
      <c r="J69" s="17"/>
      <c r="K69" s="17"/>
      <c r="L69" s="17"/>
      <c r="M69" s="17"/>
      <c r="N69" s="17"/>
    </row>
    <row r="70" spans="1:15" x14ac:dyDescent="0.2">
      <c r="A70" s="81">
        <v>89.6</v>
      </c>
      <c r="B70" s="85">
        <v>955.47118374000013</v>
      </c>
      <c r="C70" s="83">
        <v>1.2780693808000001</v>
      </c>
      <c r="D70" s="84">
        <v>0.50039415022879996</v>
      </c>
      <c r="E70" s="50"/>
      <c r="F70" s="17"/>
      <c r="G70" s="38"/>
      <c r="H70" s="38"/>
      <c r="I70" s="38"/>
      <c r="J70" s="17"/>
      <c r="K70" s="17"/>
      <c r="L70" s="17"/>
      <c r="M70" s="17"/>
      <c r="N70" s="17"/>
    </row>
    <row r="71" spans="1:15" x14ac:dyDescent="0.2">
      <c r="A71" s="81">
        <v>90.5</v>
      </c>
      <c r="B71" s="85">
        <v>965.88781289999997</v>
      </c>
      <c r="C71" s="83">
        <v>1.2613302401599999</v>
      </c>
      <c r="D71" s="84">
        <v>0.51509886534880001</v>
      </c>
      <c r="E71" s="50"/>
      <c r="F71" s="17"/>
      <c r="G71" s="38"/>
      <c r="H71" s="38"/>
      <c r="I71" s="38"/>
      <c r="J71" s="17"/>
      <c r="K71" s="17"/>
      <c r="L71" s="17"/>
      <c r="M71" s="17"/>
      <c r="N71" s="17"/>
    </row>
    <row r="72" spans="1:15" x14ac:dyDescent="0.2">
      <c r="A72" s="81">
        <v>91.4</v>
      </c>
      <c r="B72" s="85">
        <v>976.41612132</v>
      </c>
      <c r="C72" s="83">
        <v>1.24315138208</v>
      </c>
      <c r="D72" s="84">
        <v>0.53124065907359996</v>
      </c>
      <c r="E72" s="50"/>
      <c r="F72" s="17"/>
      <c r="G72" s="38"/>
      <c r="H72" s="38"/>
      <c r="I72" s="38"/>
      <c r="J72" s="17"/>
      <c r="K72" s="17"/>
      <c r="L72" s="17"/>
      <c r="M72" s="17"/>
      <c r="N72" s="17"/>
    </row>
    <row r="73" spans="1:15" x14ac:dyDescent="0.2">
      <c r="A73" s="81">
        <v>92.3</v>
      </c>
      <c r="B73" s="85">
        <v>987.05610900000011</v>
      </c>
      <c r="C73" s="83">
        <v>1.2231428022399999</v>
      </c>
      <c r="D73" s="84">
        <v>0.54920555806720006</v>
      </c>
      <c r="E73" s="50"/>
      <c r="F73" s="17"/>
      <c r="G73" s="38"/>
      <c r="H73" s="38"/>
      <c r="I73" s="38"/>
      <c r="J73" s="17"/>
      <c r="K73" s="17"/>
      <c r="L73" s="17"/>
      <c r="M73" s="17"/>
      <c r="N73" s="17"/>
    </row>
    <row r="74" spans="1:15" x14ac:dyDescent="0.2">
      <c r="A74" s="81">
        <v>93.2</v>
      </c>
      <c r="B74" s="85">
        <v>997.81792859999996</v>
      </c>
      <c r="C74" s="83">
        <v>1.20071076272</v>
      </c>
      <c r="D74" s="84">
        <v>0.56957841358399997</v>
      </c>
      <c r="E74" s="50"/>
      <c r="F74" s="17"/>
      <c r="G74" s="38"/>
      <c r="H74" s="38"/>
      <c r="I74" s="38"/>
      <c r="J74" s="17"/>
      <c r="K74" s="17"/>
      <c r="L74" s="17"/>
      <c r="M74" s="17"/>
      <c r="N74" s="17"/>
    </row>
    <row r="75" spans="1:15" x14ac:dyDescent="0.2">
      <c r="A75" s="81">
        <v>94.1</v>
      </c>
      <c r="B75" s="85">
        <v>1008.70448088</v>
      </c>
      <c r="C75" s="83">
        <v>1.1748812228800001</v>
      </c>
      <c r="D75" s="84">
        <v>0.59331624965759999</v>
      </c>
      <c r="E75" s="50"/>
      <c r="F75" s="17"/>
      <c r="G75" s="38"/>
      <c r="H75" s="38"/>
      <c r="I75" s="38"/>
      <c r="J75" s="17"/>
      <c r="K75" s="17"/>
      <c r="L75" s="17"/>
      <c r="M75" s="17"/>
      <c r="N75" s="17"/>
    </row>
    <row r="76" spans="1:15" x14ac:dyDescent="0.2">
      <c r="A76" s="81">
        <v>95</v>
      </c>
      <c r="B76" s="85">
        <v>1019.7259185</v>
      </c>
      <c r="C76" s="83">
        <v>1.143867148</v>
      </c>
      <c r="D76" s="84">
        <v>0.6221741633408</v>
      </c>
      <c r="E76" s="50"/>
      <c r="F76" s="17"/>
      <c r="G76" s="38"/>
      <c r="H76" s="38"/>
      <c r="I76" s="38"/>
      <c r="J76" s="17"/>
      <c r="K76" s="17"/>
      <c r="L76" s="17"/>
      <c r="M76" s="17"/>
      <c r="N76" s="17"/>
    </row>
    <row r="77" spans="1:15" x14ac:dyDescent="0.2">
      <c r="A77" s="81">
        <v>95.9</v>
      </c>
      <c r="B77" s="85">
        <v>1030.8938445000001</v>
      </c>
      <c r="C77" s="83">
        <v>1.1037122256</v>
      </c>
      <c r="D77" s="84">
        <v>0.66003374539039994</v>
      </c>
      <c r="E77" s="50"/>
      <c r="F77" s="17"/>
      <c r="G77" s="38"/>
      <c r="H77" s="38"/>
      <c r="I77" s="38"/>
      <c r="J77" s="17"/>
      <c r="K77" s="17"/>
      <c r="L77" s="17"/>
      <c r="M77" s="17"/>
      <c r="N77" s="17"/>
    </row>
    <row r="78" spans="1:15" x14ac:dyDescent="0.2">
      <c r="A78" s="81">
        <v>96.8</v>
      </c>
      <c r="B78" s="85">
        <v>1042.23146496</v>
      </c>
      <c r="C78" s="83">
        <v>1.04153273088</v>
      </c>
      <c r="D78" s="84">
        <v>0.7195324357888</v>
      </c>
      <c r="E78" s="50"/>
      <c r="F78" s="17"/>
      <c r="G78" s="38"/>
      <c r="H78" s="38"/>
      <c r="I78" s="38"/>
      <c r="J78" s="17"/>
      <c r="K78" s="17"/>
      <c r="L78" s="17"/>
      <c r="M78" s="17"/>
      <c r="N78" s="17"/>
    </row>
    <row r="79" spans="1:15" ht="16" thickBot="1" x14ac:dyDescent="0.25">
      <c r="A79" s="90">
        <v>97.47</v>
      </c>
      <c r="B79" s="91">
        <v>1050.8003100000001</v>
      </c>
      <c r="C79" s="92">
        <v>0.87704598352000007</v>
      </c>
      <c r="D79" s="93">
        <v>0.8770468760672</v>
      </c>
      <c r="E79" s="65"/>
      <c r="F79" s="17"/>
      <c r="G79" s="38"/>
      <c r="H79" s="38"/>
      <c r="I79" s="38"/>
      <c r="J79" s="17"/>
      <c r="K79" s="17"/>
      <c r="L79" s="17"/>
      <c r="M79" s="18"/>
      <c r="N79" s="17"/>
      <c r="O79" s="22"/>
    </row>
    <row r="80" spans="1:15" x14ac:dyDescent="0.2">
      <c r="A80" s="27"/>
    </row>
    <row r="81" spans="1:1" x14ac:dyDescent="0.2">
      <c r="A81" s="29"/>
    </row>
    <row r="82" spans="1:1" x14ac:dyDescent="0.2">
      <c r="A82" s="29"/>
    </row>
    <row r="83" spans="1:1" x14ac:dyDescent="0.2">
      <c r="A83" s="29"/>
    </row>
    <row r="84" spans="1:1" x14ac:dyDescent="0.2">
      <c r="A84" s="29"/>
    </row>
    <row r="85" spans="1:1" x14ac:dyDescent="0.2">
      <c r="A85" s="29"/>
    </row>
    <row r="86" spans="1:1" x14ac:dyDescent="0.2">
      <c r="A86" s="29"/>
    </row>
    <row r="87" spans="1:1" x14ac:dyDescent="0.2">
      <c r="A87" s="29"/>
    </row>
    <row r="88" spans="1:1" x14ac:dyDescent="0.2">
      <c r="A88" s="29"/>
    </row>
    <row r="89" spans="1:1" x14ac:dyDescent="0.2">
      <c r="A89" s="29"/>
    </row>
    <row r="90" spans="1:1" x14ac:dyDescent="0.2">
      <c r="A90" s="29"/>
    </row>
    <row r="91" spans="1:1" x14ac:dyDescent="0.2">
      <c r="A91" s="29"/>
    </row>
    <row r="92" spans="1:1" x14ac:dyDescent="0.2">
      <c r="A92" s="29"/>
    </row>
    <row r="93" spans="1:1" x14ac:dyDescent="0.2">
      <c r="A93" s="29"/>
    </row>
    <row r="94" spans="1:1" x14ac:dyDescent="0.2">
      <c r="A94" s="29"/>
    </row>
    <row r="95" spans="1:1" x14ac:dyDescent="0.2">
      <c r="A95" s="29"/>
    </row>
    <row r="96" spans="1:1" x14ac:dyDescent="0.2">
      <c r="A96" s="29"/>
    </row>
    <row r="97" spans="1:1" x14ac:dyDescent="0.2">
      <c r="A97" s="29"/>
    </row>
    <row r="98" spans="1:1" x14ac:dyDescent="0.2">
      <c r="A98" s="29"/>
    </row>
    <row r="99" spans="1:1" x14ac:dyDescent="0.2">
      <c r="A99" s="29"/>
    </row>
    <row r="100" spans="1:1" x14ac:dyDescent="0.2">
      <c r="A100" s="29"/>
    </row>
    <row r="101" spans="1:1" x14ac:dyDescent="0.2">
      <c r="A101" s="29"/>
    </row>
    <row r="102" spans="1:1" x14ac:dyDescent="0.2">
      <c r="A102" s="29"/>
    </row>
    <row r="103" spans="1:1" x14ac:dyDescent="0.2">
      <c r="A103" s="29"/>
    </row>
    <row r="104" spans="1:1" x14ac:dyDescent="0.2">
      <c r="A104" s="29"/>
    </row>
    <row r="105" spans="1:1" x14ac:dyDescent="0.2">
      <c r="A105" s="29"/>
    </row>
    <row r="106" spans="1:1" x14ac:dyDescent="0.2">
      <c r="A106" s="29"/>
    </row>
    <row r="107" spans="1:1" x14ac:dyDescent="0.2">
      <c r="A107" s="29"/>
    </row>
    <row r="108" spans="1:1" x14ac:dyDescent="0.2">
      <c r="A108" s="29"/>
    </row>
    <row r="109" spans="1:1" x14ac:dyDescent="0.2">
      <c r="A109" s="29"/>
    </row>
    <row r="110" spans="1:1" x14ac:dyDescent="0.2">
      <c r="A110" s="29"/>
    </row>
    <row r="111" spans="1:1" x14ac:dyDescent="0.2">
      <c r="A111" s="29"/>
    </row>
    <row r="112" spans="1:1" x14ac:dyDescent="0.2">
      <c r="A112" s="29"/>
    </row>
    <row r="113" spans="1:1" x14ac:dyDescent="0.2">
      <c r="A113" s="29"/>
    </row>
    <row r="114" spans="1:1" x14ac:dyDescent="0.2">
      <c r="A114" s="29"/>
    </row>
    <row r="115" spans="1:1" x14ac:dyDescent="0.2">
      <c r="A115" s="29"/>
    </row>
    <row r="116" spans="1:1" x14ac:dyDescent="0.2">
      <c r="A116" s="29"/>
    </row>
    <row r="117" spans="1:1" x14ac:dyDescent="0.2">
      <c r="A117" s="29"/>
    </row>
    <row r="118" spans="1:1" x14ac:dyDescent="0.2">
      <c r="A118" s="29"/>
    </row>
    <row r="119" spans="1:1" x14ac:dyDescent="0.2">
      <c r="A119" s="29"/>
    </row>
    <row r="120" spans="1:1" x14ac:dyDescent="0.2">
      <c r="A120" s="29"/>
    </row>
    <row r="121" spans="1:1" x14ac:dyDescent="0.2">
      <c r="A121" s="29"/>
    </row>
    <row r="122" spans="1:1" x14ac:dyDescent="0.2">
      <c r="A122" s="29"/>
    </row>
    <row r="123" spans="1:1" x14ac:dyDescent="0.2">
      <c r="A123" s="29"/>
    </row>
    <row r="124" spans="1:1" x14ac:dyDescent="0.2">
      <c r="A124" s="29"/>
    </row>
    <row r="125" spans="1:1" x14ac:dyDescent="0.2">
      <c r="A125" s="29"/>
    </row>
    <row r="126" spans="1:1" x14ac:dyDescent="0.2">
      <c r="A126" s="29"/>
    </row>
    <row r="127" spans="1:1" x14ac:dyDescent="0.2">
      <c r="A127" s="29"/>
    </row>
    <row r="128" spans="1:1" x14ac:dyDescent="0.2">
      <c r="A128" s="29"/>
    </row>
    <row r="129" spans="1:1" x14ac:dyDescent="0.2">
      <c r="A129" s="29"/>
    </row>
    <row r="130" spans="1:1" x14ac:dyDescent="0.2">
      <c r="A130" s="29"/>
    </row>
    <row r="131" spans="1:1" x14ac:dyDescent="0.2">
      <c r="A131" s="29"/>
    </row>
    <row r="132" spans="1:1" x14ac:dyDescent="0.2">
      <c r="A132" s="29"/>
    </row>
    <row r="133" spans="1:1" x14ac:dyDescent="0.2">
      <c r="A133" s="29"/>
    </row>
    <row r="134" spans="1:1" x14ac:dyDescent="0.2">
      <c r="A134" s="29"/>
    </row>
    <row r="135" spans="1:1" x14ac:dyDescent="0.2">
      <c r="A135" s="29"/>
    </row>
    <row r="136" spans="1:1" x14ac:dyDescent="0.2">
      <c r="A136" s="29"/>
    </row>
    <row r="137" spans="1:1" x14ac:dyDescent="0.2">
      <c r="A137" s="29"/>
    </row>
    <row r="138" spans="1:1" x14ac:dyDescent="0.2">
      <c r="A138" s="29"/>
    </row>
    <row r="139" spans="1:1" x14ac:dyDescent="0.2">
      <c r="A139" s="29"/>
    </row>
    <row r="140" spans="1:1" x14ac:dyDescent="0.2">
      <c r="A140" s="29"/>
    </row>
    <row r="141" spans="1:1" x14ac:dyDescent="0.2">
      <c r="A141" s="29"/>
    </row>
    <row r="142" spans="1:1" x14ac:dyDescent="0.2">
      <c r="A142" s="29"/>
    </row>
    <row r="143" spans="1:1" x14ac:dyDescent="0.2">
      <c r="A143" s="29"/>
    </row>
    <row r="144" spans="1:1" x14ac:dyDescent="0.2">
      <c r="A144" s="29"/>
    </row>
    <row r="145" spans="1:1" x14ac:dyDescent="0.2">
      <c r="A145" s="29"/>
    </row>
    <row r="146" spans="1:1" x14ac:dyDescent="0.2">
      <c r="A146" s="29"/>
    </row>
    <row r="147" spans="1:1" x14ac:dyDescent="0.2">
      <c r="A147" s="29"/>
    </row>
    <row r="148" spans="1:1" x14ac:dyDescent="0.2">
      <c r="A148" s="29"/>
    </row>
    <row r="149" spans="1:1" x14ac:dyDescent="0.2">
      <c r="A149" s="29"/>
    </row>
    <row r="150" spans="1:1" x14ac:dyDescent="0.2">
      <c r="A150" s="29"/>
    </row>
    <row r="151" spans="1:1" x14ac:dyDescent="0.2">
      <c r="A151" s="29"/>
    </row>
    <row r="152" spans="1:1" x14ac:dyDescent="0.2">
      <c r="A152" s="29"/>
    </row>
    <row r="153" spans="1:1" x14ac:dyDescent="0.2">
      <c r="A153" s="29"/>
    </row>
    <row r="154" spans="1:1" x14ac:dyDescent="0.2">
      <c r="A154" s="29"/>
    </row>
    <row r="155" spans="1:1" x14ac:dyDescent="0.2">
      <c r="A155" s="29"/>
    </row>
    <row r="156" spans="1:1" x14ac:dyDescent="0.2">
      <c r="A156" s="29"/>
    </row>
    <row r="157" spans="1:1" x14ac:dyDescent="0.2">
      <c r="A157" s="29"/>
    </row>
    <row r="158" spans="1:1" x14ac:dyDescent="0.2">
      <c r="A158" s="29"/>
    </row>
    <row r="159" spans="1:1" x14ac:dyDescent="0.2">
      <c r="A159" s="29"/>
    </row>
    <row r="160" spans="1:1" x14ac:dyDescent="0.2">
      <c r="A160" s="29"/>
    </row>
    <row r="161" spans="1:1" x14ac:dyDescent="0.2">
      <c r="A161" s="29"/>
    </row>
    <row r="162" spans="1:1" x14ac:dyDescent="0.2">
      <c r="A162" s="29"/>
    </row>
    <row r="163" spans="1:1" x14ac:dyDescent="0.2">
      <c r="A163" s="29"/>
    </row>
    <row r="164" spans="1:1" x14ac:dyDescent="0.2">
      <c r="A164" s="29"/>
    </row>
    <row r="165" spans="1:1" x14ac:dyDescent="0.2">
      <c r="A165" s="29"/>
    </row>
    <row r="166" spans="1:1" x14ac:dyDescent="0.2">
      <c r="A166" s="29"/>
    </row>
    <row r="167" spans="1:1" x14ac:dyDescent="0.2">
      <c r="A167" s="29"/>
    </row>
    <row r="168" spans="1:1" x14ac:dyDescent="0.2">
      <c r="A168" s="29"/>
    </row>
    <row r="169" spans="1:1" x14ac:dyDescent="0.2">
      <c r="A169" s="29"/>
    </row>
    <row r="170" spans="1:1" x14ac:dyDescent="0.2">
      <c r="A170" s="29"/>
    </row>
    <row r="171" spans="1:1" x14ac:dyDescent="0.2">
      <c r="A171" s="29"/>
    </row>
    <row r="172" spans="1:1" x14ac:dyDescent="0.2">
      <c r="A172" s="29"/>
    </row>
    <row r="173" spans="1:1" x14ac:dyDescent="0.2">
      <c r="A173" s="29"/>
    </row>
    <row r="174" spans="1:1" x14ac:dyDescent="0.2">
      <c r="A174" s="29"/>
    </row>
    <row r="175" spans="1:1" x14ac:dyDescent="0.2">
      <c r="A175" s="29"/>
    </row>
    <row r="176" spans="1:1" x14ac:dyDescent="0.2">
      <c r="A176" s="29"/>
    </row>
    <row r="177" spans="1:1" x14ac:dyDescent="0.2">
      <c r="A177" s="29"/>
    </row>
    <row r="178" spans="1:1" x14ac:dyDescent="0.2">
      <c r="A178" s="29"/>
    </row>
    <row r="179" spans="1:1" x14ac:dyDescent="0.2">
      <c r="A179" s="29"/>
    </row>
    <row r="180" spans="1:1" x14ac:dyDescent="0.2">
      <c r="A180" s="29"/>
    </row>
    <row r="181" spans="1:1" x14ac:dyDescent="0.2">
      <c r="A181" s="29"/>
    </row>
    <row r="182" spans="1:1" x14ac:dyDescent="0.2">
      <c r="A182" s="29"/>
    </row>
    <row r="183" spans="1:1" x14ac:dyDescent="0.2">
      <c r="A183" s="29"/>
    </row>
    <row r="184" spans="1:1" x14ac:dyDescent="0.2">
      <c r="A184" s="29"/>
    </row>
    <row r="185" spans="1:1" x14ac:dyDescent="0.2">
      <c r="A185" s="29"/>
    </row>
    <row r="186" spans="1:1" x14ac:dyDescent="0.2">
      <c r="A186" s="29"/>
    </row>
    <row r="187" spans="1:1" x14ac:dyDescent="0.2">
      <c r="A187" s="29"/>
    </row>
    <row r="188" spans="1:1" x14ac:dyDescent="0.2">
      <c r="A188" s="29"/>
    </row>
    <row r="189" spans="1:1" x14ac:dyDescent="0.2">
      <c r="A189" s="29"/>
    </row>
    <row r="190" spans="1:1" x14ac:dyDescent="0.2">
      <c r="A190" s="29"/>
    </row>
    <row r="191" spans="1:1" x14ac:dyDescent="0.2">
      <c r="A191" s="29"/>
    </row>
    <row r="192" spans="1:1" x14ac:dyDescent="0.2">
      <c r="A192" s="29"/>
    </row>
    <row r="193" spans="1:1" x14ac:dyDescent="0.2">
      <c r="A193" s="29"/>
    </row>
    <row r="194" spans="1:1" x14ac:dyDescent="0.2">
      <c r="A194" s="29"/>
    </row>
    <row r="195" spans="1:1" x14ac:dyDescent="0.2">
      <c r="A195" s="29"/>
    </row>
    <row r="196" spans="1:1" x14ac:dyDescent="0.2">
      <c r="A196" s="29"/>
    </row>
    <row r="197" spans="1:1" x14ac:dyDescent="0.2">
      <c r="A197" s="29"/>
    </row>
    <row r="198" spans="1:1" x14ac:dyDescent="0.2">
      <c r="A198" s="29"/>
    </row>
    <row r="199" spans="1:1" x14ac:dyDescent="0.2">
      <c r="A199" s="29"/>
    </row>
    <row r="200" spans="1:1" x14ac:dyDescent="0.2">
      <c r="A200" s="29"/>
    </row>
    <row r="201" spans="1:1" x14ac:dyDescent="0.2">
      <c r="A201" s="29"/>
    </row>
    <row r="202" spans="1:1" x14ac:dyDescent="0.2">
      <c r="A202" s="29"/>
    </row>
    <row r="203" spans="1:1" x14ac:dyDescent="0.2">
      <c r="A203" s="29"/>
    </row>
    <row r="204" spans="1:1" x14ac:dyDescent="0.2">
      <c r="A204" s="29"/>
    </row>
    <row r="205" spans="1:1" x14ac:dyDescent="0.2">
      <c r="A205" s="29"/>
    </row>
    <row r="206" spans="1:1" x14ac:dyDescent="0.2">
      <c r="A206" s="29"/>
    </row>
    <row r="207" spans="1:1" x14ac:dyDescent="0.2">
      <c r="A207" s="29"/>
    </row>
    <row r="208" spans="1:1" x14ac:dyDescent="0.2">
      <c r="A208" s="29"/>
    </row>
    <row r="209" spans="1:1" x14ac:dyDescent="0.2">
      <c r="A209" s="29"/>
    </row>
    <row r="210" spans="1:1" x14ac:dyDescent="0.2">
      <c r="A210" s="29"/>
    </row>
    <row r="211" spans="1:1" x14ac:dyDescent="0.2">
      <c r="A211" s="29"/>
    </row>
    <row r="212" spans="1:1" x14ac:dyDescent="0.2">
      <c r="A212" s="29"/>
    </row>
    <row r="213" spans="1:1" x14ac:dyDescent="0.2">
      <c r="A213" s="29"/>
    </row>
    <row r="214" spans="1:1" x14ac:dyDescent="0.2">
      <c r="A214" s="29"/>
    </row>
    <row r="215" spans="1:1" x14ac:dyDescent="0.2">
      <c r="A215" s="29"/>
    </row>
    <row r="216" spans="1:1" x14ac:dyDescent="0.2">
      <c r="A216" s="29"/>
    </row>
    <row r="217" spans="1:1" x14ac:dyDescent="0.2">
      <c r="A217" s="29"/>
    </row>
    <row r="218" spans="1:1" x14ac:dyDescent="0.2">
      <c r="A218" s="29"/>
    </row>
    <row r="219" spans="1:1" x14ac:dyDescent="0.2">
      <c r="A219" s="29"/>
    </row>
    <row r="220" spans="1:1" x14ac:dyDescent="0.2">
      <c r="A220" s="29"/>
    </row>
    <row r="221" spans="1:1" x14ac:dyDescent="0.2">
      <c r="A221" s="29"/>
    </row>
    <row r="222" spans="1:1" x14ac:dyDescent="0.2">
      <c r="A222" s="29"/>
    </row>
    <row r="223" spans="1:1" x14ac:dyDescent="0.2">
      <c r="A223" s="29"/>
    </row>
    <row r="224" spans="1:1" x14ac:dyDescent="0.2">
      <c r="A224" s="29"/>
    </row>
    <row r="225" spans="1:1" x14ac:dyDescent="0.2">
      <c r="A225" s="29"/>
    </row>
    <row r="226" spans="1:1" x14ac:dyDescent="0.2">
      <c r="A226" s="29"/>
    </row>
    <row r="227" spans="1:1" x14ac:dyDescent="0.2">
      <c r="A227" s="29"/>
    </row>
    <row r="228" spans="1:1" x14ac:dyDescent="0.2">
      <c r="A228" s="29"/>
    </row>
    <row r="229" spans="1:1" x14ac:dyDescent="0.2">
      <c r="A229" s="29"/>
    </row>
    <row r="230" spans="1:1" x14ac:dyDescent="0.2">
      <c r="A230" s="29"/>
    </row>
    <row r="231" spans="1:1" x14ac:dyDescent="0.2">
      <c r="A231" s="29"/>
    </row>
    <row r="232" spans="1:1" x14ac:dyDescent="0.2">
      <c r="A232" s="29"/>
    </row>
    <row r="233" spans="1:1" x14ac:dyDescent="0.2">
      <c r="A233" s="29"/>
    </row>
    <row r="234" spans="1:1" x14ac:dyDescent="0.2">
      <c r="A234" s="29"/>
    </row>
    <row r="235" spans="1:1" x14ac:dyDescent="0.2">
      <c r="A235" s="29"/>
    </row>
    <row r="236" spans="1:1" x14ac:dyDescent="0.2">
      <c r="A236" s="29"/>
    </row>
    <row r="237" spans="1:1" x14ac:dyDescent="0.2">
      <c r="A237" s="29"/>
    </row>
    <row r="238" spans="1:1" x14ac:dyDescent="0.2">
      <c r="A238" s="29"/>
    </row>
    <row r="239" spans="1:1" x14ac:dyDescent="0.2">
      <c r="A239" s="29"/>
    </row>
    <row r="240" spans="1:1" x14ac:dyDescent="0.2">
      <c r="A240" s="29"/>
    </row>
    <row r="241" spans="1:1" x14ac:dyDescent="0.2">
      <c r="A241" s="29"/>
    </row>
    <row r="242" spans="1:1" x14ac:dyDescent="0.2">
      <c r="A242" s="29"/>
    </row>
    <row r="243" spans="1:1" x14ac:dyDescent="0.2">
      <c r="A243" s="29"/>
    </row>
    <row r="244" spans="1:1" x14ac:dyDescent="0.2">
      <c r="A244" s="29"/>
    </row>
    <row r="245" spans="1:1" x14ac:dyDescent="0.2">
      <c r="A245" s="29"/>
    </row>
    <row r="246" spans="1:1" x14ac:dyDescent="0.2">
      <c r="A246" s="29"/>
    </row>
    <row r="247" spans="1:1" x14ac:dyDescent="0.2">
      <c r="A247" s="29"/>
    </row>
    <row r="248" spans="1:1" x14ac:dyDescent="0.2">
      <c r="A248" s="29"/>
    </row>
    <row r="249" spans="1:1" x14ac:dyDescent="0.2">
      <c r="A249" s="29"/>
    </row>
    <row r="250" spans="1:1" x14ac:dyDescent="0.2">
      <c r="A250" s="29"/>
    </row>
    <row r="251" spans="1:1" x14ac:dyDescent="0.2">
      <c r="A251" s="29"/>
    </row>
    <row r="252" spans="1:1" x14ac:dyDescent="0.2">
      <c r="A252" s="29"/>
    </row>
    <row r="253" spans="1:1" x14ac:dyDescent="0.2">
      <c r="A253" s="29"/>
    </row>
    <row r="254" spans="1:1" x14ac:dyDescent="0.2">
      <c r="A254" s="29"/>
    </row>
    <row r="255" spans="1:1" x14ac:dyDescent="0.2">
      <c r="A255" s="29"/>
    </row>
    <row r="256" spans="1:1" x14ac:dyDescent="0.2">
      <c r="A256" s="29"/>
    </row>
    <row r="257" spans="1:1" x14ac:dyDescent="0.2">
      <c r="A257" s="29"/>
    </row>
    <row r="258" spans="1:1" x14ac:dyDescent="0.2">
      <c r="A258" s="29"/>
    </row>
    <row r="259" spans="1:1" x14ac:dyDescent="0.2">
      <c r="A259" s="29"/>
    </row>
    <row r="260" spans="1:1" x14ac:dyDescent="0.2">
      <c r="A260" s="29"/>
    </row>
    <row r="261" spans="1:1" x14ac:dyDescent="0.2">
      <c r="A261" s="29"/>
    </row>
    <row r="262" spans="1:1" x14ac:dyDescent="0.2">
      <c r="A262" s="29"/>
    </row>
    <row r="263" spans="1:1" x14ac:dyDescent="0.2">
      <c r="A263" s="29"/>
    </row>
    <row r="264" spans="1:1" x14ac:dyDescent="0.2">
      <c r="A264" s="29"/>
    </row>
    <row r="265" spans="1:1" x14ac:dyDescent="0.2">
      <c r="A265" s="29"/>
    </row>
    <row r="266" spans="1:1" x14ac:dyDescent="0.2">
      <c r="A266" s="29"/>
    </row>
    <row r="267" spans="1:1" x14ac:dyDescent="0.2">
      <c r="A267" s="29"/>
    </row>
    <row r="268" spans="1:1" x14ac:dyDescent="0.2">
      <c r="A268" s="29"/>
    </row>
    <row r="269" spans="1:1" x14ac:dyDescent="0.2">
      <c r="A269" s="29"/>
    </row>
    <row r="270" spans="1:1" x14ac:dyDescent="0.2">
      <c r="A270" s="29"/>
    </row>
    <row r="271" spans="1:1" x14ac:dyDescent="0.2">
      <c r="A271" s="29"/>
    </row>
    <row r="272" spans="1:1" x14ac:dyDescent="0.2">
      <c r="A272" s="29"/>
    </row>
    <row r="273" spans="1:1" x14ac:dyDescent="0.2">
      <c r="A273" s="29"/>
    </row>
    <row r="274" spans="1:1" x14ac:dyDescent="0.2">
      <c r="A274" s="29"/>
    </row>
    <row r="275" spans="1:1" x14ac:dyDescent="0.2">
      <c r="A275" s="29"/>
    </row>
    <row r="276" spans="1:1" x14ac:dyDescent="0.2">
      <c r="A276" s="29"/>
    </row>
    <row r="277" spans="1:1" x14ac:dyDescent="0.2">
      <c r="A277" s="29"/>
    </row>
    <row r="278" spans="1:1" x14ac:dyDescent="0.2">
      <c r="A278" s="29"/>
    </row>
    <row r="279" spans="1:1" x14ac:dyDescent="0.2">
      <c r="A279" s="29"/>
    </row>
    <row r="280" spans="1:1" x14ac:dyDescent="0.2">
      <c r="A280" s="29"/>
    </row>
    <row r="281" spans="1:1" x14ac:dyDescent="0.2">
      <c r="A281" s="29"/>
    </row>
    <row r="282" spans="1:1" x14ac:dyDescent="0.2">
      <c r="A282" s="29"/>
    </row>
    <row r="283" spans="1:1" x14ac:dyDescent="0.2">
      <c r="A283" s="29"/>
    </row>
    <row r="284" spans="1:1" x14ac:dyDescent="0.2">
      <c r="A284" s="29"/>
    </row>
    <row r="285" spans="1:1" x14ac:dyDescent="0.2">
      <c r="A285" s="29"/>
    </row>
    <row r="286" spans="1:1" x14ac:dyDescent="0.2">
      <c r="A286" s="29"/>
    </row>
    <row r="287" spans="1:1" x14ac:dyDescent="0.2">
      <c r="A287" s="29"/>
    </row>
    <row r="288" spans="1:1" x14ac:dyDescent="0.2">
      <c r="A288" s="29"/>
    </row>
    <row r="289" spans="1:1" x14ac:dyDescent="0.2">
      <c r="A289" s="29"/>
    </row>
    <row r="290" spans="1:1" x14ac:dyDescent="0.2">
      <c r="A290" s="29"/>
    </row>
    <row r="291" spans="1:1" x14ac:dyDescent="0.2">
      <c r="A291" s="29"/>
    </row>
    <row r="292" spans="1:1" x14ac:dyDescent="0.2">
      <c r="A292" s="29"/>
    </row>
    <row r="293" spans="1:1" x14ac:dyDescent="0.2">
      <c r="A293" s="29"/>
    </row>
    <row r="294" spans="1:1" x14ac:dyDescent="0.2">
      <c r="A294" s="29"/>
    </row>
    <row r="295" spans="1:1" x14ac:dyDescent="0.2">
      <c r="A295" s="29"/>
    </row>
    <row r="296" spans="1:1" x14ac:dyDescent="0.2">
      <c r="A296" s="29"/>
    </row>
    <row r="297" spans="1:1" x14ac:dyDescent="0.2">
      <c r="A297" s="29"/>
    </row>
    <row r="298" spans="1:1" x14ac:dyDescent="0.2">
      <c r="A298" s="29"/>
    </row>
    <row r="299" spans="1:1" x14ac:dyDescent="0.2">
      <c r="A299" s="29"/>
    </row>
    <row r="300" spans="1:1" x14ac:dyDescent="0.2">
      <c r="A300" s="29"/>
    </row>
    <row r="301" spans="1:1" x14ac:dyDescent="0.2">
      <c r="A301" s="29"/>
    </row>
    <row r="302" spans="1:1" x14ac:dyDescent="0.2">
      <c r="A302" s="29"/>
    </row>
    <row r="303" spans="1:1" x14ac:dyDescent="0.2">
      <c r="A303" s="29"/>
    </row>
    <row r="304" spans="1:1" x14ac:dyDescent="0.2">
      <c r="A304" s="29"/>
    </row>
    <row r="305" spans="1:1" x14ac:dyDescent="0.2">
      <c r="A305" s="29"/>
    </row>
    <row r="306" spans="1:1" x14ac:dyDescent="0.2">
      <c r="A306" s="29"/>
    </row>
    <row r="307" spans="1:1" x14ac:dyDescent="0.2">
      <c r="A307" s="29"/>
    </row>
    <row r="308" spans="1:1" x14ac:dyDescent="0.2">
      <c r="A308" s="29"/>
    </row>
    <row r="309" spans="1:1" x14ac:dyDescent="0.2">
      <c r="A309" s="29"/>
    </row>
    <row r="310" spans="1:1" x14ac:dyDescent="0.2">
      <c r="A310" s="29"/>
    </row>
    <row r="311" spans="1:1" x14ac:dyDescent="0.2">
      <c r="A311" s="29"/>
    </row>
    <row r="312" spans="1:1" x14ac:dyDescent="0.2">
      <c r="A312" s="29"/>
    </row>
    <row r="313" spans="1:1" x14ac:dyDescent="0.2">
      <c r="A313" s="29"/>
    </row>
    <row r="314" spans="1:1" x14ac:dyDescent="0.2">
      <c r="A314" s="29"/>
    </row>
    <row r="315" spans="1:1" x14ac:dyDescent="0.2">
      <c r="A315" s="29"/>
    </row>
    <row r="316" spans="1:1" x14ac:dyDescent="0.2">
      <c r="A316" s="29"/>
    </row>
    <row r="317" spans="1:1" x14ac:dyDescent="0.2">
      <c r="A317" s="29"/>
    </row>
    <row r="318" spans="1:1" x14ac:dyDescent="0.2">
      <c r="A318" s="29"/>
    </row>
    <row r="319" spans="1:1" x14ac:dyDescent="0.2">
      <c r="A319" s="29"/>
    </row>
    <row r="320" spans="1:1" x14ac:dyDescent="0.2">
      <c r="A320" s="29"/>
    </row>
    <row r="321" spans="1:1" x14ac:dyDescent="0.2">
      <c r="A321" s="29"/>
    </row>
    <row r="322" spans="1:1" x14ac:dyDescent="0.2">
      <c r="A322" s="29"/>
    </row>
    <row r="323" spans="1:1" x14ac:dyDescent="0.2">
      <c r="A323" s="29"/>
    </row>
    <row r="324" spans="1:1" x14ac:dyDescent="0.2">
      <c r="A324" s="29"/>
    </row>
    <row r="325" spans="1:1" x14ac:dyDescent="0.2">
      <c r="A325" s="29"/>
    </row>
    <row r="326" spans="1:1" x14ac:dyDescent="0.2">
      <c r="A326" s="29"/>
    </row>
    <row r="327" spans="1:1" x14ac:dyDescent="0.2">
      <c r="A327" s="29"/>
    </row>
    <row r="328" spans="1:1" x14ac:dyDescent="0.2">
      <c r="A328" s="29"/>
    </row>
    <row r="329" spans="1:1" x14ac:dyDescent="0.2">
      <c r="A329" s="29"/>
    </row>
    <row r="330" spans="1:1" x14ac:dyDescent="0.2">
      <c r="A330" s="29"/>
    </row>
    <row r="331" spans="1:1" x14ac:dyDescent="0.2">
      <c r="A331" s="29"/>
    </row>
    <row r="332" spans="1:1" x14ac:dyDescent="0.2">
      <c r="A332" s="29"/>
    </row>
    <row r="333" spans="1:1" x14ac:dyDescent="0.2">
      <c r="A333" s="29"/>
    </row>
    <row r="334" spans="1:1" x14ac:dyDescent="0.2">
      <c r="A334" s="29"/>
    </row>
    <row r="335" spans="1:1" x14ac:dyDescent="0.2">
      <c r="A335" s="29"/>
    </row>
    <row r="336" spans="1:1" x14ac:dyDescent="0.2">
      <c r="A336" s="29"/>
    </row>
    <row r="337" spans="1:1" x14ac:dyDescent="0.2">
      <c r="A337" s="29"/>
    </row>
    <row r="338" spans="1:1" x14ac:dyDescent="0.2">
      <c r="A338" s="29"/>
    </row>
    <row r="339" spans="1:1" x14ac:dyDescent="0.2">
      <c r="A339" s="29"/>
    </row>
    <row r="340" spans="1:1" x14ac:dyDescent="0.2">
      <c r="A340" s="29"/>
    </row>
    <row r="341" spans="1:1" x14ac:dyDescent="0.2">
      <c r="A341" s="29"/>
    </row>
    <row r="342" spans="1:1" x14ac:dyDescent="0.2">
      <c r="A342" s="29"/>
    </row>
    <row r="343" spans="1:1" x14ac:dyDescent="0.2">
      <c r="A343" s="29"/>
    </row>
    <row r="344" spans="1:1" x14ac:dyDescent="0.2">
      <c r="A344" s="29"/>
    </row>
    <row r="345" spans="1:1" x14ac:dyDescent="0.2">
      <c r="A345" s="29"/>
    </row>
    <row r="346" spans="1:1" x14ac:dyDescent="0.2">
      <c r="A346" s="29"/>
    </row>
    <row r="347" spans="1:1" x14ac:dyDescent="0.2">
      <c r="A347" s="29"/>
    </row>
    <row r="348" spans="1:1" x14ac:dyDescent="0.2">
      <c r="A348" s="29"/>
    </row>
    <row r="349" spans="1:1" x14ac:dyDescent="0.2">
      <c r="A349" s="29"/>
    </row>
    <row r="350" spans="1:1" x14ac:dyDescent="0.2">
      <c r="A350" s="29"/>
    </row>
    <row r="351" spans="1:1" x14ac:dyDescent="0.2">
      <c r="A351" s="29"/>
    </row>
    <row r="352" spans="1:1" x14ac:dyDescent="0.2">
      <c r="A352" s="29"/>
    </row>
    <row r="353" spans="1:1" x14ac:dyDescent="0.2">
      <c r="A353" s="29"/>
    </row>
    <row r="354" spans="1:1" x14ac:dyDescent="0.2">
      <c r="A354" s="29"/>
    </row>
    <row r="355" spans="1:1" x14ac:dyDescent="0.2">
      <c r="A355" s="29"/>
    </row>
    <row r="356" spans="1:1" x14ac:dyDescent="0.2">
      <c r="A356" s="29"/>
    </row>
    <row r="357" spans="1:1" x14ac:dyDescent="0.2">
      <c r="A357" s="29"/>
    </row>
    <row r="358" spans="1:1" x14ac:dyDescent="0.2">
      <c r="A358" s="29"/>
    </row>
    <row r="359" spans="1:1" x14ac:dyDescent="0.2">
      <c r="A359" s="29"/>
    </row>
    <row r="360" spans="1:1" x14ac:dyDescent="0.2">
      <c r="A360" s="29"/>
    </row>
    <row r="361" spans="1:1" x14ac:dyDescent="0.2">
      <c r="A361" s="29"/>
    </row>
    <row r="362" spans="1:1" x14ac:dyDescent="0.2">
      <c r="A362" s="29"/>
    </row>
    <row r="363" spans="1:1" x14ac:dyDescent="0.2">
      <c r="A363" s="29"/>
    </row>
    <row r="364" spans="1:1" x14ac:dyDescent="0.2">
      <c r="A364" s="29"/>
    </row>
    <row r="365" spans="1:1" x14ac:dyDescent="0.2">
      <c r="A365" s="29"/>
    </row>
    <row r="366" spans="1:1" x14ac:dyDescent="0.2">
      <c r="A366" s="29"/>
    </row>
    <row r="367" spans="1:1" x14ac:dyDescent="0.2">
      <c r="A367" s="29"/>
    </row>
    <row r="368" spans="1:1" x14ac:dyDescent="0.2">
      <c r="A368" s="29"/>
    </row>
    <row r="369" spans="1:1" x14ac:dyDescent="0.2">
      <c r="A369" s="29"/>
    </row>
    <row r="370" spans="1:1" x14ac:dyDescent="0.2">
      <c r="A370" s="29"/>
    </row>
    <row r="371" spans="1:1" x14ac:dyDescent="0.2">
      <c r="A371" s="29"/>
    </row>
    <row r="372" spans="1:1" x14ac:dyDescent="0.2">
      <c r="A372" s="29"/>
    </row>
    <row r="373" spans="1:1" x14ac:dyDescent="0.2">
      <c r="A373" s="29"/>
    </row>
    <row r="374" spans="1:1" x14ac:dyDescent="0.2">
      <c r="A374" s="29"/>
    </row>
    <row r="375" spans="1:1" x14ac:dyDescent="0.2">
      <c r="A375" s="29"/>
    </row>
    <row r="376" spans="1:1" x14ac:dyDescent="0.2">
      <c r="A376" s="29"/>
    </row>
    <row r="377" spans="1:1" x14ac:dyDescent="0.2">
      <c r="A377" s="29"/>
    </row>
    <row r="378" spans="1:1" x14ac:dyDescent="0.2">
      <c r="A378" s="29"/>
    </row>
    <row r="379" spans="1:1" x14ac:dyDescent="0.2">
      <c r="A379" s="29"/>
    </row>
    <row r="380" spans="1:1" x14ac:dyDescent="0.2">
      <c r="A380" s="29"/>
    </row>
    <row r="381" spans="1:1" x14ac:dyDescent="0.2">
      <c r="A381" s="29"/>
    </row>
    <row r="382" spans="1:1" x14ac:dyDescent="0.2">
      <c r="A382" s="29"/>
    </row>
    <row r="383" spans="1:1" x14ac:dyDescent="0.2">
      <c r="A383" s="29"/>
    </row>
    <row r="384" spans="1:1" x14ac:dyDescent="0.2">
      <c r="A384" s="29"/>
    </row>
    <row r="385" spans="1:1" x14ac:dyDescent="0.2">
      <c r="A385" s="29"/>
    </row>
    <row r="386" spans="1:1" x14ac:dyDescent="0.2">
      <c r="A386" s="29"/>
    </row>
    <row r="387" spans="1:1" x14ac:dyDescent="0.2">
      <c r="A387" s="29"/>
    </row>
    <row r="388" spans="1:1" x14ac:dyDescent="0.2">
      <c r="A388" s="29"/>
    </row>
    <row r="389" spans="1:1" x14ac:dyDescent="0.2">
      <c r="A389" s="29"/>
    </row>
    <row r="390" spans="1:1" x14ac:dyDescent="0.2">
      <c r="A390" s="29"/>
    </row>
    <row r="391" spans="1:1" x14ac:dyDescent="0.2">
      <c r="A391" s="29"/>
    </row>
    <row r="392" spans="1:1" x14ac:dyDescent="0.2">
      <c r="A392" s="29"/>
    </row>
    <row r="393" spans="1:1" x14ac:dyDescent="0.2">
      <c r="A393" s="29"/>
    </row>
    <row r="394" spans="1:1" x14ac:dyDescent="0.2">
      <c r="A394" s="29"/>
    </row>
    <row r="395" spans="1:1" x14ac:dyDescent="0.2">
      <c r="A395" s="29"/>
    </row>
    <row r="396" spans="1:1" x14ac:dyDescent="0.2">
      <c r="A396" s="29"/>
    </row>
    <row r="397" spans="1:1" x14ac:dyDescent="0.2">
      <c r="A397" s="29"/>
    </row>
    <row r="398" spans="1:1" x14ac:dyDescent="0.2">
      <c r="A398" s="29"/>
    </row>
    <row r="399" spans="1:1" x14ac:dyDescent="0.2">
      <c r="A399" s="29"/>
    </row>
    <row r="400" spans="1:1" x14ac:dyDescent="0.2">
      <c r="A400" s="29"/>
    </row>
    <row r="401" spans="1:1" x14ac:dyDescent="0.2">
      <c r="A401" s="29"/>
    </row>
    <row r="402" spans="1:1" x14ac:dyDescent="0.2">
      <c r="A402" s="29"/>
    </row>
    <row r="403" spans="1:1" x14ac:dyDescent="0.2">
      <c r="A403" s="29"/>
    </row>
    <row r="404" spans="1:1" x14ac:dyDescent="0.2">
      <c r="A404" s="29"/>
    </row>
    <row r="405" spans="1:1" x14ac:dyDescent="0.2">
      <c r="A405" s="29"/>
    </row>
    <row r="406" spans="1:1" x14ac:dyDescent="0.2">
      <c r="A406" s="29"/>
    </row>
    <row r="407" spans="1:1" x14ac:dyDescent="0.2">
      <c r="A407" s="29"/>
    </row>
    <row r="408" spans="1:1" x14ac:dyDescent="0.2">
      <c r="A408" s="29"/>
    </row>
    <row r="409" spans="1:1" x14ac:dyDescent="0.2">
      <c r="A409" s="29"/>
    </row>
    <row r="410" spans="1:1" x14ac:dyDescent="0.2">
      <c r="A410" s="29"/>
    </row>
    <row r="411" spans="1:1" x14ac:dyDescent="0.2">
      <c r="A411" s="29"/>
    </row>
    <row r="412" spans="1:1" x14ac:dyDescent="0.2">
      <c r="A412" s="29"/>
    </row>
    <row r="413" spans="1:1" x14ac:dyDescent="0.2">
      <c r="A413" s="29"/>
    </row>
    <row r="414" spans="1:1" x14ac:dyDescent="0.2">
      <c r="A414" s="29"/>
    </row>
    <row r="415" spans="1:1" x14ac:dyDescent="0.2">
      <c r="A415" s="29"/>
    </row>
    <row r="416" spans="1:1" x14ac:dyDescent="0.2">
      <c r="A416" s="29"/>
    </row>
    <row r="417" spans="1:1" x14ac:dyDescent="0.2">
      <c r="A417" s="29"/>
    </row>
    <row r="418" spans="1:1" x14ac:dyDescent="0.2">
      <c r="A418" s="29"/>
    </row>
    <row r="419" spans="1:1" x14ac:dyDescent="0.2">
      <c r="A419" s="29"/>
    </row>
    <row r="420" spans="1:1" x14ac:dyDescent="0.2">
      <c r="A420" s="29"/>
    </row>
    <row r="421" spans="1:1" x14ac:dyDescent="0.2">
      <c r="A421" s="29"/>
    </row>
    <row r="422" spans="1:1" x14ac:dyDescent="0.2">
      <c r="A422" s="29"/>
    </row>
    <row r="423" spans="1:1" x14ac:dyDescent="0.2">
      <c r="A423" s="29"/>
    </row>
    <row r="424" spans="1:1" x14ac:dyDescent="0.2">
      <c r="A424" s="29"/>
    </row>
    <row r="425" spans="1:1" x14ac:dyDescent="0.2">
      <c r="A425" s="29"/>
    </row>
    <row r="426" spans="1:1" x14ac:dyDescent="0.2">
      <c r="A426" s="29"/>
    </row>
    <row r="427" spans="1:1" x14ac:dyDescent="0.2">
      <c r="A427" s="29"/>
    </row>
    <row r="428" spans="1:1" x14ac:dyDescent="0.2">
      <c r="A428" s="29"/>
    </row>
    <row r="429" spans="1:1" x14ac:dyDescent="0.2">
      <c r="A429" s="29"/>
    </row>
    <row r="430" spans="1:1" x14ac:dyDescent="0.2">
      <c r="A430" s="29"/>
    </row>
    <row r="431" spans="1:1" x14ac:dyDescent="0.2">
      <c r="A431" s="29"/>
    </row>
    <row r="432" spans="1:1" x14ac:dyDescent="0.2">
      <c r="A432" s="29"/>
    </row>
    <row r="433" spans="1:1" x14ac:dyDescent="0.2">
      <c r="A433" s="29"/>
    </row>
    <row r="434" spans="1:1" x14ac:dyDescent="0.2">
      <c r="A434" s="29"/>
    </row>
    <row r="435" spans="1:1" x14ac:dyDescent="0.2">
      <c r="A435" s="29"/>
    </row>
    <row r="436" spans="1:1" x14ac:dyDescent="0.2">
      <c r="A436" s="29"/>
    </row>
    <row r="437" spans="1:1" x14ac:dyDescent="0.2">
      <c r="A437" s="29"/>
    </row>
    <row r="438" spans="1:1" x14ac:dyDescent="0.2">
      <c r="A438" s="29"/>
    </row>
    <row r="439" spans="1:1" x14ac:dyDescent="0.2">
      <c r="A439" s="29"/>
    </row>
    <row r="440" spans="1:1" x14ac:dyDescent="0.2">
      <c r="A440" s="29"/>
    </row>
    <row r="441" spans="1:1" x14ac:dyDescent="0.2">
      <c r="A441" s="29"/>
    </row>
    <row r="442" spans="1:1" x14ac:dyDescent="0.2">
      <c r="A442" s="29"/>
    </row>
    <row r="443" spans="1:1" x14ac:dyDescent="0.2">
      <c r="A443" s="29"/>
    </row>
    <row r="444" spans="1:1" x14ac:dyDescent="0.2">
      <c r="A444" s="29"/>
    </row>
    <row r="445" spans="1:1" x14ac:dyDescent="0.2">
      <c r="A445" s="29"/>
    </row>
    <row r="446" spans="1:1" x14ac:dyDescent="0.2">
      <c r="A446" s="29"/>
    </row>
    <row r="447" spans="1:1" x14ac:dyDescent="0.2">
      <c r="A447" s="29"/>
    </row>
    <row r="448" spans="1:1" x14ac:dyDescent="0.2">
      <c r="A448" s="29"/>
    </row>
    <row r="449" spans="1:1" x14ac:dyDescent="0.2">
      <c r="A449" s="29"/>
    </row>
    <row r="450" spans="1:1" x14ac:dyDescent="0.2">
      <c r="A450" s="29"/>
    </row>
    <row r="451" spans="1:1" x14ac:dyDescent="0.2">
      <c r="A451" s="29"/>
    </row>
    <row r="452" spans="1:1" x14ac:dyDescent="0.2">
      <c r="A452" s="29"/>
    </row>
    <row r="453" spans="1:1" x14ac:dyDescent="0.2">
      <c r="A453" s="29"/>
    </row>
    <row r="454" spans="1:1" x14ac:dyDescent="0.2">
      <c r="A454" s="29"/>
    </row>
    <row r="455" spans="1:1" x14ac:dyDescent="0.2">
      <c r="A455" s="29"/>
    </row>
    <row r="456" spans="1:1" x14ac:dyDescent="0.2">
      <c r="A456" s="29"/>
    </row>
    <row r="457" spans="1:1" x14ac:dyDescent="0.2">
      <c r="A457" s="29"/>
    </row>
    <row r="458" spans="1:1" x14ac:dyDescent="0.2">
      <c r="A458" s="29"/>
    </row>
    <row r="459" spans="1:1" x14ac:dyDescent="0.2">
      <c r="A459" s="29"/>
    </row>
    <row r="460" spans="1:1" x14ac:dyDescent="0.2">
      <c r="A460" s="29"/>
    </row>
    <row r="461" spans="1:1" x14ac:dyDescent="0.2">
      <c r="A461" s="29"/>
    </row>
    <row r="462" spans="1:1" x14ac:dyDescent="0.2">
      <c r="A462" s="29"/>
    </row>
    <row r="463" spans="1:1" x14ac:dyDescent="0.2">
      <c r="A463" s="29"/>
    </row>
    <row r="464" spans="1:1" x14ac:dyDescent="0.2">
      <c r="A464" s="29"/>
    </row>
    <row r="465" spans="1:1" x14ac:dyDescent="0.2">
      <c r="A465" s="29"/>
    </row>
    <row r="466" spans="1:1" x14ac:dyDescent="0.2">
      <c r="A466" s="29"/>
    </row>
    <row r="467" spans="1:1" x14ac:dyDescent="0.2">
      <c r="A467" s="29"/>
    </row>
    <row r="468" spans="1:1" x14ac:dyDescent="0.2">
      <c r="A468" s="29"/>
    </row>
    <row r="469" spans="1:1" x14ac:dyDescent="0.2">
      <c r="A469" s="29"/>
    </row>
    <row r="470" spans="1:1" x14ac:dyDescent="0.2">
      <c r="A470" s="29"/>
    </row>
    <row r="471" spans="1:1" x14ac:dyDescent="0.2">
      <c r="A471" s="29"/>
    </row>
    <row r="472" spans="1:1" x14ac:dyDescent="0.2">
      <c r="A472" s="29"/>
    </row>
    <row r="473" spans="1:1" x14ac:dyDescent="0.2">
      <c r="A473" s="29"/>
    </row>
    <row r="474" spans="1:1" x14ac:dyDescent="0.2">
      <c r="A474" s="29"/>
    </row>
    <row r="475" spans="1:1" x14ac:dyDescent="0.2">
      <c r="A475" s="29"/>
    </row>
    <row r="476" spans="1:1" x14ac:dyDescent="0.2">
      <c r="A476" s="29"/>
    </row>
    <row r="477" spans="1:1" x14ac:dyDescent="0.2">
      <c r="A477" s="29"/>
    </row>
    <row r="478" spans="1:1" x14ac:dyDescent="0.2">
      <c r="A478" s="29"/>
    </row>
    <row r="479" spans="1:1" x14ac:dyDescent="0.2">
      <c r="A479" s="29"/>
    </row>
    <row r="480" spans="1:1" x14ac:dyDescent="0.2">
      <c r="A480" s="29"/>
    </row>
    <row r="481" spans="1:1" x14ac:dyDescent="0.2">
      <c r="A481" s="29"/>
    </row>
    <row r="482" spans="1:1" x14ac:dyDescent="0.2">
      <c r="A482" s="29"/>
    </row>
    <row r="483" spans="1:1" x14ac:dyDescent="0.2">
      <c r="A483" s="29"/>
    </row>
    <row r="484" spans="1:1" x14ac:dyDescent="0.2">
      <c r="A484" s="29"/>
    </row>
    <row r="485" spans="1:1" x14ac:dyDescent="0.2">
      <c r="A485" s="29"/>
    </row>
    <row r="486" spans="1:1" x14ac:dyDescent="0.2">
      <c r="A486" s="29"/>
    </row>
    <row r="487" spans="1:1" x14ac:dyDescent="0.2">
      <c r="A487" s="29"/>
    </row>
    <row r="488" spans="1:1" x14ac:dyDescent="0.2">
      <c r="A488" s="29"/>
    </row>
    <row r="489" spans="1:1" x14ac:dyDescent="0.2">
      <c r="A489" s="29"/>
    </row>
    <row r="490" spans="1:1" x14ac:dyDescent="0.2">
      <c r="A490" s="29"/>
    </row>
    <row r="491" spans="1:1" x14ac:dyDescent="0.2">
      <c r="A491" s="29"/>
    </row>
    <row r="492" spans="1:1" x14ac:dyDescent="0.2">
      <c r="A492" s="29"/>
    </row>
    <row r="493" spans="1:1" x14ac:dyDescent="0.2">
      <c r="A493" s="29"/>
    </row>
    <row r="494" spans="1:1" x14ac:dyDescent="0.2">
      <c r="A494" s="29"/>
    </row>
    <row r="495" spans="1:1" x14ac:dyDescent="0.2">
      <c r="A495" s="29"/>
    </row>
    <row r="496" spans="1:1" x14ac:dyDescent="0.2">
      <c r="A496" s="29"/>
    </row>
    <row r="497" spans="1:1" x14ac:dyDescent="0.2">
      <c r="A497" s="29"/>
    </row>
    <row r="498" spans="1:1" x14ac:dyDescent="0.2">
      <c r="A498" s="29"/>
    </row>
    <row r="499" spans="1:1" x14ac:dyDescent="0.2">
      <c r="A499" s="29"/>
    </row>
    <row r="500" spans="1:1" x14ac:dyDescent="0.2">
      <c r="A500" s="29"/>
    </row>
    <row r="501" spans="1:1" x14ac:dyDescent="0.2">
      <c r="A501" s="29"/>
    </row>
    <row r="502" spans="1:1" x14ac:dyDescent="0.2">
      <c r="A502" s="29"/>
    </row>
    <row r="503" spans="1:1" x14ac:dyDescent="0.2">
      <c r="A503" s="29"/>
    </row>
    <row r="504" spans="1:1" x14ac:dyDescent="0.2">
      <c r="A504" s="29"/>
    </row>
    <row r="505" spans="1:1" x14ac:dyDescent="0.2">
      <c r="A505" s="29"/>
    </row>
    <row r="506" spans="1:1" x14ac:dyDescent="0.2">
      <c r="A506" s="29"/>
    </row>
    <row r="507" spans="1:1" x14ac:dyDescent="0.2">
      <c r="A507" s="29"/>
    </row>
    <row r="508" spans="1:1" x14ac:dyDescent="0.2">
      <c r="A508" s="29"/>
    </row>
    <row r="509" spans="1:1" x14ac:dyDescent="0.2">
      <c r="A509" s="29"/>
    </row>
    <row r="510" spans="1:1" x14ac:dyDescent="0.2">
      <c r="A510" s="29"/>
    </row>
    <row r="511" spans="1:1" x14ac:dyDescent="0.2">
      <c r="A511" s="29"/>
    </row>
    <row r="512" spans="1:1" x14ac:dyDescent="0.2">
      <c r="A512" s="29"/>
    </row>
    <row r="513" spans="1:1" x14ac:dyDescent="0.2">
      <c r="A513" s="29"/>
    </row>
    <row r="514" spans="1:1" x14ac:dyDescent="0.2">
      <c r="A514" s="29"/>
    </row>
    <row r="515" spans="1:1" x14ac:dyDescent="0.2">
      <c r="A515" s="29"/>
    </row>
    <row r="516" spans="1:1" x14ac:dyDescent="0.2">
      <c r="A516" s="29"/>
    </row>
    <row r="517" spans="1:1" x14ac:dyDescent="0.2">
      <c r="A517" s="29"/>
    </row>
    <row r="518" spans="1:1" x14ac:dyDescent="0.2">
      <c r="A518" s="29"/>
    </row>
    <row r="519" spans="1:1" x14ac:dyDescent="0.2">
      <c r="A519" s="29"/>
    </row>
    <row r="520" spans="1:1" x14ac:dyDescent="0.2">
      <c r="A520" s="29"/>
    </row>
    <row r="521" spans="1:1" x14ac:dyDescent="0.2">
      <c r="A521" s="29"/>
    </row>
    <row r="522" spans="1:1" x14ac:dyDescent="0.2">
      <c r="A522" s="29"/>
    </row>
    <row r="523" spans="1:1" x14ac:dyDescent="0.2">
      <c r="A523" s="29"/>
    </row>
    <row r="524" spans="1:1" x14ac:dyDescent="0.2">
      <c r="A524" s="29"/>
    </row>
    <row r="525" spans="1:1" x14ac:dyDescent="0.2">
      <c r="A525" s="29"/>
    </row>
    <row r="526" spans="1:1" x14ac:dyDescent="0.2">
      <c r="A526" s="29"/>
    </row>
    <row r="527" spans="1:1" x14ac:dyDescent="0.2">
      <c r="A527" s="29"/>
    </row>
    <row r="528" spans="1:1" x14ac:dyDescent="0.2">
      <c r="A528" s="29"/>
    </row>
    <row r="529" spans="1:1" x14ac:dyDescent="0.2">
      <c r="A529" s="29"/>
    </row>
    <row r="530" spans="1:1" x14ac:dyDescent="0.2">
      <c r="A530" s="29"/>
    </row>
    <row r="531" spans="1:1" x14ac:dyDescent="0.2">
      <c r="A531" s="29"/>
    </row>
    <row r="532" spans="1:1" x14ac:dyDescent="0.2">
      <c r="A532" s="29"/>
    </row>
    <row r="533" spans="1:1" x14ac:dyDescent="0.2">
      <c r="A533" s="29"/>
    </row>
    <row r="534" spans="1:1" x14ac:dyDescent="0.2">
      <c r="A534" s="29"/>
    </row>
    <row r="535" spans="1:1" x14ac:dyDescent="0.2">
      <c r="A535" s="29"/>
    </row>
    <row r="536" spans="1:1" x14ac:dyDescent="0.2">
      <c r="A536" s="29"/>
    </row>
    <row r="537" spans="1:1" x14ac:dyDescent="0.2">
      <c r="A537" s="29"/>
    </row>
    <row r="538" spans="1:1" x14ac:dyDescent="0.2">
      <c r="A538" s="29"/>
    </row>
    <row r="539" spans="1:1" x14ac:dyDescent="0.2">
      <c r="A539" s="29"/>
    </row>
    <row r="540" spans="1:1" x14ac:dyDescent="0.2">
      <c r="A540" s="29"/>
    </row>
    <row r="541" spans="1:1" x14ac:dyDescent="0.2">
      <c r="A541" s="29"/>
    </row>
    <row r="542" spans="1:1" x14ac:dyDescent="0.2">
      <c r="A542" s="29"/>
    </row>
    <row r="543" spans="1:1" x14ac:dyDescent="0.2">
      <c r="A543" s="29"/>
    </row>
    <row r="544" spans="1:1" x14ac:dyDescent="0.2">
      <c r="A544" s="29"/>
    </row>
    <row r="545" spans="1:1" x14ac:dyDescent="0.2">
      <c r="A545" s="29"/>
    </row>
    <row r="546" spans="1:1" x14ac:dyDescent="0.2">
      <c r="A546" s="29"/>
    </row>
    <row r="547" spans="1:1" x14ac:dyDescent="0.2">
      <c r="A547" s="29"/>
    </row>
    <row r="548" spans="1:1" x14ac:dyDescent="0.2">
      <c r="A548" s="29"/>
    </row>
    <row r="549" spans="1:1" x14ac:dyDescent="0.2">
      <c r="A549" s="29"/>
    </row>
    <row r="550" spans="1:1" x14ac:dyDescent="0.2">
      <c r="A550" s="29"/>
    </row>
    <row r="551" spans="1:1" x14ac:dyDescent="0.2">
      <c r="A551" s="29"/>
    </row>
    <row r="552" spans="1:1" x14ac:dyDescent="0.2">
      <c r="A552" s="29"/>
    </row>
    <row r="553" spans="1:1" x14ac:dyDescent="0.2">
      <c r="A553" s="29"/>
    </row>
    <row r="554" spans="1:1" x14ac:dyDescent="0.2">
      <c r="A554" s="29"/>
    </row>
    <row r="555" spans="1:1" x14ac:dyDescent="0.2">
      <c r="A555" s="29"/>
    </row>
    <row r="556" spans="1:1" x14ac:dyDescent="0.2">
      <c r="A556" s="29"/>
    </row>
    <row r="557" spans="1:1" x14ac:dyDescent="0.2">
      <c r="A557" s="29"/>
    </row>
    <row r="558" spans="1:1" x14ac:dyDescent="0.2">
      <c r="A558" s="29"/>
    </row>
    <row r="559" spans="1:1" x14ac:dyDescent="0.2">
      <c r="A559" s="29"/>
    </row>
    <row r="560" spans="1:1" x14ac:dyDescent="0.2">
      <c r="A560" s="29"/>
    </row>
    <row r="561" spans="1:1" x14ac:dyDescent="0.2">
      <c r="A561" s="29"/>
    </row>
    <row r="562" spans="1:1" x14ac:dyDescent="0.2">
      <c r="A562" s="29"/>
    </row>
    <row r="563" spans="1:1" x14ac:dyDescent="0.2">
      <c r="A563" s="29"/>
    </row>
    <row r="564" spans="1:1" x14ac:dyDescent="0.2">
      <c r="A564" s="29"/>
    </row>
    <row r="565" spans="1:1" x14ac:dyDescent="0.2">
      <c r="A565" s="29"/>
    </row>
    <row r="566" spans="1:1" x14ac:dyDescent="0.2">
      <c r="A566" s="29"/>
    </row>
    <row r="567" spans="1:1" x14ac:dyDescent="0.2">
      <c r="A567" s="29"/>
    </row>
    <row r="568" spans="1:1" x14ac:dyDescent="0.2">
      <c r="A568" s="29"/>
    </row>
    <row r="569" spans="1:1" x14ac:dyDescent="0.2">
      <c r="A569" s="29"/>
    </row>
    <row r="570" spans="1:1" x14ac:dyDescent="0.2">
      <c r="A570" s="29"/>
    </row>
    <row r="571" spans="1:1" x14ac:dyDescent="0.2">
      <c r="A571" s="29"/>
    </row>
    <row r="572" spans="1:1" x14ac:dyDescent="0.2">
      <c r="A572" s="29"/>
    </row>
    <row r="573" spans="1:1" x14ac:dyDescent="0.2">
      <c r="A573" s="29"/>
    </row>
    <row r="574" spans="1:1" x14ac:dyDescent="0.2">
      <c r="A574" s="29"/>
    </row>
    <row r="575" spans="1:1" x14ac:dyDescent="0.2">
      <c r="A575" s="29"/>
    </row>
    <row r="576" spans="1:1" x14ac:dyDescent="0.2">
      <c r="A576" s="29"/>
    </row>
    <row r="577" spans="1:1" x14ac:dyDescent="0.2">
      <c r="A577" s="29"/>
    </row>
    <row r="578" spans="1:1" x14ac:dyDescent="0.2">
      <c r="A578" s="29"/>
    </row>
    <row r="579" spans="1:1" x14ac:dyDescent="0.2">
      <c r="A579" s="29"/>
    </row>
    <row r="580" spans="1:1" x14ac:dyDescent="0.2">
      <c r="A580" s="29"/>
    </row>
    <row r="581" spans="1:1" x14ac:dyDescent="0.2">
      <c r="A581" s="29"/>
    </row>
    <row r="582" spans="1:1" x14ac:dyDescent="0.2">
      <c r="A582" s="29"/>
    </row>
    <row r="583" spans="1:1" x14ac:dyDescent="0.2">
      <c r="A583" s="29"/>
    </row>
    <row r="584" spans="1:1" x14ac:dyDescent="0.2">
      <c r="A584" s="29"/>
    </row>
    <row r="585" spans="1:1" x14ac:dyDescent="0.2">
      <c r="A585" s="29"/>
    </row>
    <row r="586" spans="1:1" x14ac:dyDescent="0.2">
      <c r="A586" s="29"/>
    </row>
    <row r="587" spans="1:1" x14ac:dyDescent="0.2">
      <c r="A587" s="29"/>
    </row>
    <row r="588" spans="1:1" x14ac:dyDescent="0.2">
      <c r="A588" s="29"/>
    </row>
    <row r="589" spans="1:1" x14ac:dyDescent="0.2">
      <c r="A589" s="29"/>
    </row>
    <row r="590" spans="1:1" x14ac:dyDescent="0.2">
      <c r="A590" s="29"/>
    </row>
    <row r="591" spans="1:1" x14ac:dyDescent="0.2">
      <c r="A591" s="29"/>
    </row>
    <row r="592" spans="1:1" x14ac:dyDescent="0.2">
      <c r="A592" s="29"/>
    </row>
    <row r="593" spans="1:1" x14ac:dyDescent="0.2">
      <c r="A593" s="29"/>
    </row>
    <row r="594" spans="1:1" x14ac:dyDescent="0.2">
      <c r="A594" s="29"/>
    </row>
    <row r="595" spans="1:1" x14ac:dyDescent="0.2">
      <c r="A595" s="29"/>
    </row>
    <row r="596" spans="1:1" x14ac:dyDescent="0.2">
      <c r="A596" s="29"/>
    </row>
    <row r="597" spans="1:1" x14ac:dyDescent="0.2">
      <c r="A597" s="29"/>
    </row>
    <row r="598" spans="1:1" x14ac:dyDescent="0.2">
      <c r="A598" s="29"/>
    </row>
    <row r="599" spans="1:1" x14ac:dyDescent="0.2">
      <c r="A599" s="29"/>
    </row>
    <row r="600" spans="1:1" x14ac:dyDescent="0.2">
      <c r="A600" s="29"/>
    </row>
    <row r="601" spans="1:1" x14ac:dyDescent="0.2">
      <c r="A601" s="29"/>
    </row>
    <row r="602" spans="1:1" x14ac:dyDescent="0.2">
      <c r="A602" s="29"/>
    </row>
    <row r="603" spans="1:1" x14ac:dyDescent="0.2">
      <c r="A603" s="29"/>
    </row>
    <row r="604" spans="1:1" x14ac:dyDescent="0.2">
      <c r="A604" s="29"/>
    </row>
    <row r="605" spans="1:1" x14ac:dyDescent="0.2">
      <c r="A605" s="29"/>
    </row>
    <row r="606" spans="1:1" x14ac:dyDescent="0.2">
      <c r="A606" s="29"/>
    </row>
    <row r="607" spans="1:1" x14ac:dyDescent="0.2">
      <c r="A607" s="29"/>
    </row>
    <row r="608" spans="1:1" x14ac:dyDescent="0.2">
      <c r="A608" s="29"/>
    </row>
    <row r="609" spans="1:1" x14ac:dyDescent="0.2">
      <c r="A609" s="29"/>
    </row>
    <row r="610" spans="1:1" x14ac:dyDescent="0.2">
      <c r="A610" s="29"/>
    </row>
    <row r="611" spans="1:1" x14ac:dyDescent="0.2">
      <c r="A611" s="29"/>
    </row>
    <row r="612" spans="1:1" x14ac:dyDescent="0.2">
      <c r="A612" s="29"/>
    </row>
    <row r="613" spans="1:1" x14ac:dyDescent="0.2">
      <c r="A613" s="29"/>
    </row>
    <row r="614" spans="1:1" x14ac:dyDescent="0.2">
      <c r="A614" s="29"/>
    </row>
    <row r="615" spans="1:1" x14ac:dyDescent="0.2">
      <c r="A615" s="29"/>
    </row>
    <row r="616" spans="1:1" x14ac:dyDescent="0.2">
      <c r="A616" s="29"/>
    </row>
    <row r="617" spans="1:1" x14ac:dyDescent="0.2">
      <c r="A617" s="29"/>
    </row>
    <row r="618" spans="1:1" x14ac:dyDescent="0.2">
      <c r="A618" s="29"/>
    </row>
    <row r="619" spans="1:1" x14ac:dyDescent="0.2">
      <c r="A619" s="29"/>
    </row>
    <row r="620" spans="1:1" x14ac:dyDescent="0.2">
      <c r="A620" s="29"/>
    </row>
    <row r="621" spans="1:1" x14ac:dyDescent="0.2">
      <c r="A621" s="29"/>
    </row>
    <row r="622" spans="1:1" x14ac:dyDescent="0.2">
      <c r="A622" s="29"/>
    </row>
    <row r="623" spans="1:1" x14ac:dyDescent="0.2">
      <c r="A623" s="29"/>
    </row>
    <row r="624" spans="1:1" x14ac:dyDescent="0.2">
      <c r="A624" s="29"/>
    </row>
    <row r="625" spans="1:1" x14ac:dyDescent="0.2">
      <c r="A625" s="29"/>
    </row>
    <row r="626" spans="1:1" x14ac:dyDescent="0.2">
      <c r="A626" s="29"/>
    </row>
    <row r="627" spans="1:1" x14ac:dyDescent="0.2">
      <c r="A627" s="29"/>
    </row>
    <row r="628" spans="1:1" x14ac:dyDescent="0.2">
      <c r="A628" s="29"/>
    </row>
    <row r="629" spans="1:1" x14ac:dyDescent="0.2">
      <c r="A629" s="29"/>
    </row>
    <row r="630" spans="1:1" x14ac:dyDescent="0.2">
      <c r="A630" s="29"/>
    </row>
    <row r="631" spans="1:1" x14ac:dyDescent="0.2">
      <c r="A631" s="29"/>
    </row>
    <row r="632" spans="1:1" x14ac:dyDescent="0.2">
      <c r="A632" s="29"/>
    </row>
    <row r="633" spans="1:1" x14ac:dyDescent="0.2">
      <c r="A633" s="29"/>
    </row>
    <row r="634" spans="1:1" x14ac:dyDescent="0.2">
      <c r="A634" s="29"/>
    </row>
    <row r="635" spans="1:1" x14ac:dyDescent="0.2">
      <c r="A635" s="29"/>
    </row>
    <row r="636" spans="1:1" x14ac:dyDescent="0.2">
      <c r="A636" s="29"/>
    </row>
    <row r="637" spans="1:1" x14ac:dyDescent="0.2">
      <c r="A637" s="29"/>
    </row>
    <row r="638" spans="1:1" x14ac:dyDescent="0.2">
      <c r="A638" s="29"/>
    </row>
    <row r="639" spans="1:1" x14ac:dyDescent="0.2">
      <c r="A639" s="29"/>
    </row>
    <row r="640" spans="1:1" x14ac:dyDescent="0.2">
      <c r="A640" s="29"/>
    </row>
    <row r="641" spans="1:1" x14ac:dyDescent="0.2">
      <c r="A641" s="29"/>
    </row>
    <row r="642" spans="1:1" x14ac:dyDescent="0.2">
      <c r="A642" s="29"/>
    </row>
    <row r="643" spans="1:1" x14ac:dyDescent="0.2">
      <c r="A643" s="29"/>
    </row>
    <row r="644" spans="1:1" x14ac:dyDescent="0.2">
      <c r="A644" s="29"/>
    </row>
    <row r="645" spans="1:1" x14ac:dyDescent="0.2">
      <c r="A645" s="29"/>
    </row>
    <row r="646" spans="1:1" x14ac:dyDescent="0.2">
      <c r="A646" s="29"/>
    </row>
    <row r="647" spans="1:1" x14ac:dyDescent="0.2">
      <c r="A647" s="29"/>
    </row>
    <row r="648" spans="1:1" x14ac:dyDescent="0.2">
      <c r="A648" s="29"/>
    </row>
    <row r="649" spans="1:1" x14ac:dyDescent="0.2">
      <c r="A649" s="29"/>
    </row>
    <row r="650" spans="1:1" x14ac:dyDescent="0.2">
      <c r="A650" s="29"/>
    </row>
    <row r="651" spans="1:1" x14ac:dyDescent="0.2">
      <c r="A651" s="29"/>
    </row>
    <row r="652" spans="1:1" x14ac:dyDescent="0.2">
      <c r="A652" s="29"/>
    </row>
    <row r="653" spans="1:1" x14ac:dyDescent="0.2">
      <c r="A653" s="29"/>
    </row>
    <row r="654" spans="1:1" x14ac:dyDescent="0.2">
      <c r="A654" s="29"/>
    </row>
    <row r="655" spans="1:1" x14ac:dyDescent="0.2">
      <c r="A655" s="29"/>
    </row>
    <row r="656" spans="1:1" x14ac:dyDescent="0.2">
      <c r="A656" s="29"/>
    </row>
    <row r="657" spans="1:1" x14ac:dyDescent="0.2">
      <c r="A657" s="29"/>
    </row>
    <row r="658" spans="1:1" x14ac:dyDescent="0.2">
      <c r="A658" s="29"/>
    </row>
    <row r="659" spans="1:1" x14ac:dyDescent="0.2">
      <c r="A659" s="29"/>
    </row>
    <row r="660" spans="1:1" x14ac:dyDescent="0.2">
      <c r="A660" s="29"/>
    </row>
    <row r="661" spans="1:1" x14ac:dyDescent="0.2">
      <c r="A661" s="29"/>
    </row>
    <row r="662" spans="1:1" x14ac:dyDescent="0.2">
      <c r="A662" s="29"/>
    </row>
    <row r="663" spans="1:1" x14ac:dyDescent="0.2">
      <c r="A663" s="29"/>
    </row>
    <row r="664" spans="1:1" x14ac:dyDescent="0.2">
      <c r="A664" s="29"/>
    </row>
    <row r="665" spans="1:1" x14ac:dyDescent="0.2">
      <c r="A665" s="29"/>
    </row>
    <row r="666" spans="1:1" x14ac:dyDescent="0.2">
      <c r="A666" s="29"/>
    </row>
    <row r="667" spans="1:1" x14ac:dyDescent="0.2">
      <c r="A667" s="29"/>
    </row>
    <row r="668" spans="1:1" x14ac:dyDescent="0.2">
      <c r="A668" s="29"/>
    </row>
    <row r="669" spans="1:1" x14ac:dyDescent="0.2">
      <c r="A669" s="29"/>
    </row>
    <row r="670" spans="1:1" x14ac:dyDescent="0.2">
      <c r="A670" s="29"/>
    </row>
    <row r="671" spans="1:1" x14ac:dyDescent="0.2">
      <c r="A671" s="29"/>
    </row>
    <row r="672" spans="1:1" x14ac:dyDescent="0.2">
      <c r="A672" s="29"/>
    </row>
    <row r="673" spans="1:1" x14ac:dyDescent="0.2">
      <c r="A673" s="29"/>
    </row>
    <row r="674" spans="1:1" x14ac:dyDescent="0.2">
      <c r="A674" s="29"/>
    </row>
    <row r="675" spans="1:1" x14ac:dyDescent="0.2">
      <c r="A675" s="29"/>
    </row>
    <row r="676" spans="1:1" x14ac:dyDescent="0.2">
      <c r="A676" s="29"/>
    </row>
    <row r="677" spans="1:1" x14ac:dyDescent="0.2">
      <c r="A677" s="29"/>
    </row>
    <row r="678" spans="1:1" x14ac:dyDescent="0.2">
      <c r="A678" s="29"/>
    </row>
    <row r="679" spans="1:1" x14ac:dyDescent="0.2">
      <c r="A679" s="29"/>
    </row>
    <row r="680" spans="1:1" x14ac:dyDescent="0.2">
      <c r="A680" s="29"/>
    </row>
    <row r="681" spans="1:1" x14ac:dyDescent="0.2">
      <c r="A681" s="29"/>
    </row>
    <row r="682" spans="1:1" x14ac:dyDescent="0.2">
      <c r="A682" s="29"/>
    </row>
    <row r="683" spans="1:1" x14ac:dyDescent="0.2">
      <c r="A683" s="29"/>
    </row>
    <row r="684" spans="1:1" x14ac:dyDescent="0.2">
      <c r="A684" s="29"/>
    </row>
    <row r="685" spans="1:1" x14ac:dyDescent="0.2">
      <c r="A685" s="29"/>
    </row>
    <row r="686" spans="1:1" x14ac:dyDescent="0.2">
      <c r="A686" s="29"/>
    </row>
    <row r="687" spans="1:1" x14ac:dyDescent="0.2">
      <c r="A687" s="29"/>
    </row>
    <row r="688" spans="1:1" x14ac:dyDescent="0.2">
      <c r="A688" s="29"/>
    </row>
    <row r="689" spans="1:1" x14ac:dyDescent="0.2">
      <c r="A689" s="29"/>
    </row>
    <row r="690" spans="1:1" x14ac:dyDescent="0.2">
      <c r="A690" s="29"/>
    </row>
    <row r="691" spans="1:1" x14ac:dyDescent="0.2">
      <c r="A691" s="29"/>
    </row>
    <row r="692" spans="1:1" x14ac:dyDescent="0.2">
      <c r="A692" s="29"/>
    </row>
    <row r="693" spans="1:1" x14ac:dyDescent="0.2">
      <c r="A693" s="29"/>
    </row>
    <row r="694" spans="1:1" x14ac:dyDescent="0.2">
      <c r="A694" s="29"/>
    </row>
    <row r="695" spans="1:1" x14ac:dyDescent="0.2">
      <c r="A695" s="29"/>
    </row>
    <row r="696" spans="1:1" x14ac:dyDescent="0.2">
      <c r="A696" s="29"/>
    </row>
    <row r="697" spans="1:1" x14ac:dyDescent="0.2">
      <c r="A697" s="29"/>
    </row>
    <row r="698" spans="1:1" x14ac:dyDescent="0.2">
      <c r="A698" s="29"/>
    </row>
    <row r="699" spans="1:1" x14ac:dyDescent="0.2">
      <c r="A699" s="29"/>
    </row>
    <row r="700" spans="1:1" x14ac:dyDescent="0.2">
      <c r="A700" s="29"/>
    </row>
    <row r="701" spans="1:1" x14ac:dyDescent="0.2">
      <c r="A701" s="29"/>
    </row>
    <row r="702" spans="1:1" x14ac:dyDescent="0.2">
      <c r="A702" s="29"/>
    </row>
    <row r="703" spans="1:1" x14ac:dyDescent="0.2">
      <c r="A703" s="29"/>
    </row>
    <row r="704" spans="1:1" x14ac:dyDescent="0.2">
      <c r="A704" s="29"/>
    </row>
    <row r="705" spans="1:1" x14ac:dyDescent="0.2">
      <c r="A705" s="29"/>
    </row>
    <row r="706" spans="1:1" x14ac:dyDescent="0.2">
      <c r="A706" s="29"/>
    </row>
    <row r="707" spans="1:1" x14ac:dyDescent="0.2">
      <c r="A707" s="29"/>
    </row>
    <row r="708" spans="1:1" x14ac:dyDescent="0.2">
      <c r="A708" s="29"/>
    </row>
    <row r="709" spans="1:1" x14ac:dyDescent="0.2">
      <c r="A709" s="29"/>
    </row>
    <row r="710" spans="1:1" x14ac:dyDescent="0.2">
      <c r="A710" s="29"/>
    </row>
    <row r="711" spans="1:1" x14ac:dyDescent="0.2">
      <c r="A711" s="29"/>
    </row>
    <row r="712" spans="1:1" x14ac:dyDescent="0.2">
      <c r="A712" s="29"/>
    </row>
    <row r="713" spans="1:1" x14ac:dyDescent="0.2">
      <c r="A713" s="29"/>
    </row>
    <row r="714" spans="1:1" x14ac:dyDescent="0.2">
      <c r="A714" s="29"/>
    </row>
    <row r="715" spans="1:1" x14ac:dyDescent="0.2">
      <c r="A715" s="29"/>
    </row>
    <row r="716" spans="1:1" x14ac:dyDescent="0.2">
      <c r="A716" s="29"/>
    </row>
    <row r="717" spans="1:1" x14ac:dyDescent="0.2">
      <c r="A717" s="29"/>
    </row>
    <row r="718" spans="1:1" x14ac:dyDescent="0.2">
      <c r="A718" s="29"/>
    </row>
    <row r="719" spans="1:1" x14ac:dyDescent="0.2">
      <c r="A719" s="29"/>
    </row>
    <row r="720" spans="1:1" x14ac:dyDescent="0.2">
      <c r="A720" s="29"/>
    </row>
    <row r="721" spans="1:1" x14ac:dyDescent="0.2">
      <c r="A721" s="29"/>
    </row>
    <row r="722" spans="1:1" x14ac:dyDescent="0.2">
      <c r="A722" s="29"/>
    </row>
    <row r="723" spans="1:1" x14ac:dyDescent="0.2">
      <c r="A723" s="29"/>
    </row>
    <row r="724" spans="1:1" x14ac:dyDescent="0.2">
      <c r="A724" s="29"/>
    </row>
    <row r="725" spans="1:1" x14ac:dyDescent="0.2">
      <c r="A725" s="29"/>
    </row>
    <row r="726" spans="1:1" x14ac:dyDescent="0.2">
      <c r="A726" s="29"/>
    </row>
    <row r="727" spans="1:1" x14ac:dyDescent="0.2">
      <c r="A727" s="29"/>
    </row>
    <row r="728" spans="1:1" x14ac:dyDescent="0.2">
      <c r="A728" s="29"/>
    </row>
    <row r="729" spans="1:1" x14ac:dyDescent="0.2">
      <c r="A729" s="29"/>
    </row>
    <row r="730" spans="1:1" x14ac:dyDescent="0.2">
      <c r="A730" s="29"/>
    </row>
    <row r="731" spans="1:1" x14ac:dyDescent="0.2">
      <c r="A731" s="29"/>
    </row>
    <row r="732" spans="1:1" x14ac:dyDescent="0.2">
      <c r="A732" s="29"/>
    </row>
    <row r="733" spans="1:1" x14ac:dyDescent="0.2">
      <c r="A733" s="29"/>
    </row>
    <row r="734" spans="1:1" x14ac:dyDescent="0.2">
      <c r="A734" s="29"/>
    </row>
    <row r="735" spans="1:1" x14ac:dyDescent="0.2">
      <c r="A735" s="29"/>
    </row>
    <row r="736" spans="1:1" x14ac:dyDescent="0.2">
      <c r="A736" s="29"/>
    </row>
    <row r="737" spans="1:1" x14ac:dyDescent="0.2">
      <c r="A737" s="29"/>
    </row>
    <row r="738" spans="1:1" x14ac:dyDescent="0.2">
      <c r="A738" s="29"/>
    </row>
    <row r="739" spans="1:1" x14ac:dyDescent="0.2">
      <c r="A739" s="29"/>
    </row>
    <row r="740" spans="1:1" x14ac:dyDescent="0.2">
      <c r="A740" s="29"/>
    </row>
    <row r="741" spans="1:1" x14ac:dyDescent="0.2">
      <c r="A741" s="29"/>
    </row>
    <row r="742" spans="1:1" x14ac:dyDescent="0.2">
      <c r="A742" s="29"/>
    </row>
    <row r="743" spans="1:1" x14ac:dyDescent="0.2">
      <c r="A743" s="29"/>
    </row>
    <row r="744" spans="1:1" x14ac:dyDescent="0.2">
      <c r="A744" s="29"/>
    </row>
    <row r="745" spans="1:1" x14ac:dyDescent="0.2">
      <c r="A745" s="29"/>
    </row>
    <row r="746" spans="1:1" x14ac:dyDescent="0.2">
      <c r="A746" s="29"/>
    </row>
    <row r="747" spans="1:1" x14ac:dyDescent="0.2">
      <c r="A747" s="29"/>
    </row>
    <row r="748" spans="1:1" x14ac:dyDescent="0.2">
      <c r="A748" s="29"/>
    </row>
    <row r="749" spans="1:1" x14ac:dyDescent="0.2">
      <c r="A749" s="29"/>
    </row>
    <row r="750" spans="1:1" x14ac:dyDescent="0.2">
      <c r="A750" s="29"/>
    </row>
    <row r="751" spans="1:1" x14ac:dyDescent="0.2">
      <c r="A751" s="29"/>
    </row>
    <row r="752" spans="1:1" x14ac:dyDescent="0.2">
      <c r="A752" s="29"/>
    </row>
    <row r="753" spans="1:1" x14ac:dyDescent="0.2">
      <c r="A753" s="29"/>
    </row>
    <row r="754" spans="1:1" x14ac:dyDescent="0.2">
      <c r="A754" s="29"/>
    </row>
    <row r="755" spans="1:1" x14ac:dyDescent="0.2">
      <c r="A755" s="29"/>
    </row>
    <row r="756" spans="1:1" x14ac:dyDescent="0.2">
      <c r="A756" s="29"/>
    </row>
    <row r="757" spans="1:1" x14ac:dyDescent="0.2">
      <c r="A757" s="29"/>
    </row>
    <row r="758" spans="1:1" x14ac:dyDescent="0.2">
      <c r="A758" s="29"/>
    </row>
    <row r="759" spans="1:1" x14ac:dyDescent="0.2">
      <c r="A759" s="29"/>
    </row>
    <row r="760" spans="1:1" x14ac:dyDescent="0.2">
      <c r="A760" s="29"/>
    </row>
    <row r="761" spans="1:1" x14ac:dyDescent="0.2">
      <c r="A761" s="29"/>
    </row>
    <row r="762" spans="1:1" x14ac:dyDescent="0.2">
      <c r="A762" s="29"/>
    </row>
    <row r="763" spans="1:1" x14ac:dyDescent="0.2">
      <c r="A763" s="29"/>
    </row>
    <row r="764" spans="1:1" x14ac:dyDescent="0.2">
      <c r="A764" s="29"/>
    </row>
    <row r="765" spans="1:1" x14ac:dyDescent="0.2">
      <c r="A765" s="29"/>
    </row>
    <row r="766" spans="1:1" x14ac:dyDescent="0.2">
      <c r="A766" s="29"/>
    </row>
    <row r="767" spans="1:1" x14ac:dyDescent="0.2">
      <c r="A767" s="29"/>
    </row>
    <row r="768" spans="1:1" x14ac:dyDescent="0.2">
      <c r="A768" s="29"/>
    </row>
    <row r="769" spans="1:1" x14ac:dyDescent="0.2">
      <c r="A769" s="29"/>
    </row>
    <row r="770" spans="1:1" x14ac:dyDescent="0.2">
      <c r="A770" s="29"/>
    </row>
    <row r="771" spans="1:1" x14ac:dyDescent="0.2">
      <c r="A771" s="29"/>
    </row>
    <row r="772" spans="1:1" x14ac:dyDescent="0.2">
      <c r="A772" s="29"/>
    </row>
    <row r="773" spans="1:1" x14ac:dyDescent="0.2">
      <c r="A773" s="29"/>
    </row>
    <row r="774" spans="1:1" x14ac:dyDescent="0.2">
      <c r="A774" s="29"/>
    </row>
    <row r="775" spans="1:1" x14ac:dyDescent="0.2">
      <c r="A775" s="29"/>
    </row>
    <row r="776" spans="1:1" x14ac:dyDescent="0.2">
      <c r="A776" s="29"/>
    </row>
    <row r="777" spans="1:1" x14ac:dyDescent="0.2">
      <c r="A777" s="29"/>
    </row>
    <row r="778" spans="1:1" x14ac:dyDescent="0.2">
      <c r="A778" s="29"/>
    </row>
    <row r="779" spans="1:1" x14ac:dyDescent="0.2">
      <c r="A779" s="29"/>
    </row>
    <row r="780" spans="1:1" x14ac:dyDescent="0.2">
      <c r="A780" s="29"/>
    </row>
    <row r="781" spans="1:1" x14ac:dyDescent="0.2">
      <c r="A781" s="29"/>
    </row>
    <row r="782" spans="1:1" x14ac:dyDescent="0.2">
      <c r="A782" s="29"/>
    </row>
    <row r="783" spans="1:1" x14ac:dyDescent="0.2">
      <c r="A783" s="29"/>
    </row>
    <row r="784" spans="1:1" x14ac:dyDescent="0.2">
      <c r="A784" s="29"/>
    </row>
    <row r="785" spans="1:1" x14ac:dyDescent="0.2">
      <c r="A785" s="29"/>
    </row>
    <row r="786" spans="1:1" x14ac:dyDescent="0.2">
      <c r="A786" s="29"/>
    </row>
    <row r="787" spans="1:1" x14ac:dyDescent="0.2">
      <c r="A787" s="29"/>
    </row>
    <row r="788" spans="1:1" x14ac:dyDescent="0.2">
      <c r="A788" s="29"/>
    </row>
    <row r="789" spans="1:1" x14ac:dyDescent="0.2">
      <c r="A789" s="29"/>
    </row>
    <row r="790" spans="1:1" x14ac:dyDescent="0.2">
      <c r="A790" s="29"/>
    </row>
    <row r="791" spans="1:1" x14ac:dyDescent="0.2">
      <c r="A791" s="29"/>
    </row>
    <row r="792" spans="1:1" x14ac:dyDescent="0.2">
      <c r="A792" s="29"/>
    </row>
    <row r="793" spans="1:1" x14ac:dyDescent="0.2">
      <c r="A793" s="29"/>
    </row>
    <row r="794" spans="1:1" x14ac:dyDescent="0.2">
      <c r="A794" s="29"/>
    </row>
    <row r="795" spans="1:1" x14ac:dyDescent="0.2">
      <c r="A795" s="29"/>
    </row>
    <row r="796" spans="1:1" x14ac:dyDescent="0.2">
      <c r="A796" s="29"/>
    </row>
    <row r="797" spans="1:1" x14ac:dyDescent="0.2">
      <c r="A797" s="29"/>
    </row>
    <row r="798" spans="1:1" x14ac:dyDescent="0.2">
      <c r="A798" s="29"/>
    </row>
    <row r="799" spans="1:1" x14ac:dyDescent="0.2">
      <c r="A799" s="29"/>
    </row>
    <row r="800" spans="1:1" x14ac:dyDescent="0.2">
      <c r="A800" s="29"/>
    </row>
    <row r="801" spans="1:1" x14ac:dyDescent="0.2">
      <c r="A801" s="29"/>
    </row>
    <row r="802" spans="1:1" x14ac:dyDescent="0.2">
      <c r="A802" s="29"/>
    </row>
    <row r="803" spans="1:1" x14ac:dyDescent="0.2">
      <c r="A803" s="29"/>
    </row>
    <row r="804" spans="1:1" x14ac:dyDescent="0.2">
      <c r="A804" s="29"/>
    </row>
    <row r="805" spans="1:1" x14ac:dyDescent="0.2">
      <c r="A805" s="29"/>
    </row>
    <row r="806" spans="1:1" x14ac:dyDescent="0.2">
      <c r="A806" s="29"/>
    </row>
    <row r="807" spans="1:1" x14ac:dyDescent="0.2">
      <c r="A807" s="29"/>
    </row>
    <row r="808" spans="1:1" x14ac:dyDescent="0.2">
      <c r="A808" s="29"/>
    </row>
    <row r="809" spans="1:1" x14ac:dyDescent="0.2">
      <c r="A809" s="29"/>
    </row>
    <row r="810" spans="1:1" x14ac:dyDescent="0.2">
      <c r="A810" s="29"/>
    </row>
    <row r="811" spans="1:1" x14ac:dyDescent="0.2">
      <c r="A811" s="29"/>
    </row>
    <row r="812" spans="1:1" x14ac:dyDescent="0.2">
      <c r="A812" s="29"/>
    </row>
    <row r="813" spans="1:1" x14ac:dyDescent="0.2">
      <c r="A813" s="29"/>
    </row>
    <row r="814" spans="1:1" x14ac:dyDescent="0.2">
      <c r="A814" s="29"/>
    </row>
    <row r="815" spans="1:1" x14ac:dyDescent="0.2">
      <c r="A815" s="29"/>
    </row>
    <row r="816" spans="1:1" x14ac:dyDescent="0.2">
      <c r="A816" s="29"/>
    </row>
    <row r="817" spans="1:1" x14ac:dyDescent="0.2">
      <c r="A817" s="29"/>
    </row>
    <row r="818" spans="1:1" x14ac:dyDescent="0.2">
      <c r="A818" s="29"/>
    </row>
    <row r="819" spans="1:1" x14ac:dyDescent="0.2">
      <c r="A819" s="29"/>
    </row>
  </sheetData>
  <mergeCells count="6">
    <mergeCell ref="M42:M43"/>
    <mergeCell ref="F60:G60"/>
    <mergeCell ref="A1:D1"/>
    <mergeCell ref="F1:F3"/>
    <mergeCell ref="J1:J2"/>
    <mergeCell ref="K2:L2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D90F-7C71-49F2-B312-218C914DF272}">
  <dimension ref="A1:F4"/>
  <sheetViews>
    <sheetView zoomScale="55" zoomScaleNormal="55" workbookViewId="0">
      <selection activeCell="C6" sqref="C6"/>
    </sheetView>
  </sheetViews>
  <sheetFormatPr baseColWidth="10" defaultColWidth="8.83203125" defaultRowHeight="15" x14ac:dyDescent="0.2"/>
  <cols>
    <col min="1" max="1" width="25.5" bestFit="1" customWidth="1"/>
    <col min="2" max="2" width="12.5" bestFit="1" customWidth="1"/>
    <col min="3" max="3" width="10.83203125" bestFit="1" customWidth="1"/>
    <col min="4" max="4" width="16.1640625" bestFit="1" customWidth="1"/>
  </cols>
  <sheetData>
    <row r="1" spans="1:6" x14ac:dyDescent="0.2">
      <c r="A1" s="125" t="s">
        <v>60</v>
      </c>
      <c r="B1" s="125">
        <v>9.8000000000000004E-2</v>
      </c>
      <c r="D1" t="s">
        <v>65</v>
      </c>
      <c r="F1">
        <v>32.200000000000003</v>
      </c>
    </row>
    <row r="2" spans="1:6" x14ac:dyDescent="0.2">
      <c r="B2" s="40" t="s">
        <v>61</v>
      </c>
      <c r="C2" s="40" t="s">
        <v>64</v>
      </c>
      <c r="D2" s="40"/>
    </row>
    <row r="3" spans="1:6" x14ac:dyDescent="0.2">
      <c r="A3" s="40" t="s">
        <v>62</v>
      </c>
      <c r="B3">
        <v>35.567999999999998</v>
      </c>
      <c r="C3">
        <f>B3*$B$1</f>
        <v>3.4856639999999999</v>
      </c>
      <c r="D3">
        <f>C3-C4</f>
        <v>1.2031361999999999</v>
      </c>
      <c r="E3" t="s">
        <v>66</v>
      </c>
    </row>
    <row r="4" spans="1:6" x14ac:dyDescent="0.2">
      <c r="A4" s="40" t="s">
        <v>63</v>
      </c>
      <c r="B4">
        <v>23.2911</v>
      </c>
      <c r="C4">
        <f>B4*$B$1</f>
        <v>2.2825278</v>
      </c>
      <c r="D4">
        <f>D3*2</f>
        <v>2.4062723999999998</v>
      </c>
      <c r="E4" t="s">
        <v>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34.5" customWidth="1"/>
    <col min="8" max="8" width="27.5" customWidth="1"/>
    <col min="9" max="9" width="10.83203125" customWidth="1"/>
    <col min="12" max="12" width="15.5" bestFit="1" customWidth="1"/>
  </cols>
  <sheetData>
    <row r="1" spans="1:13" ht="21.75" customHeight="1" x14ac:dyDescent="0.2">
      <c r="A1" s="136" t="s">
        <v>90</v>
      </c>
      <c r="H1" t="s">
        <v>68</v>
      </c>
      <c r="I1">
        <v>0.25</v>
      </c>
      <c r="L1" t="s">
        <v>76</v>
      </c>
      <c r="M1">
        <v>32.164000000000001</v>
      </c>
    </row>
    <row r="2" spans="1:13" x14ac:dyDescent="0.2">
      <c r="A2" t="s">
        <v>82</v>
      </c>
      <c r="B2">
        <f>(4*I16)/(I17*PI()*(I19^2))</f>
        <v>7398.4911863549469</v>
      </c>
      <c r="H2" s="139" t="s">
        <v>79</v>
      </c>
      <c r="I2" s="139">
        <f>'BPV Calcs - T6'!B11</f>
        <v>33000</v>
      </c>
    </row>
    <row r="3" spans="1:13" x14ac:dyDescent="0.2">
      <c r="A3" t="s">
        <v>99</v>
      </c>
      <c r="B3">
        <f>I6</f>
        <v>72000</v>
      </c>
      <c r="H3" s="139" t="s">
        <v>104</v>
      </c>
      <c r="I3" s="139">
        <v>85000</v>
      </c>
      <c r="J3" t="s">
        <v>103</v>
      </c>
    </row>
    <row r="4" spans="1:13" x14ac:dyDescent="0.2">
      <c r="A4" s="40" t="s">
        <v>5</v>
      </c>
      <c r="B4" s="40">
        <f>B3/B2</f>
        <v>9.7317139652460156</v>
      </c>
      <c r="H4" s="140" t="s">
        <v>84</v>
      </c>
      <c r="I4">
        <v>120000</v>
      </c>
    </row>
    <row r="5" spans="1:13" x14ac:dyDescent="0.2">
      <c r="A5" s="40"/>
      <c r="B5" s="40"/>
      <c r="H5" s="140" t="s">
        <v>85</v>
      </c>
      <c r="I5">
        <v>0.6</v>
      </c>
    </row>
    <row r="6" spans="1:13" x14ac:dyDescent="0.2">
      <c r="A6" s="40"/>
      <c r="B6" s="40"/>
      <c r="H6" s="140" t="s">
        <v>86</v>
      </c>
      <c r="I6">
        <f>I4*I5</f>
        <v>72000</v>
      </c>
    </row>
    <row r="7" spans="1:13" ht="20.25" customHeight="1" x14ac:dyDescent="0.2">
      <c r="A7" s="137" t="s">
        <v>89</v>
      </c>
      <c r="H7" s="138" t="s">
        <v>69</v>
      </c>
      <c r="I7" s="138"/>
    </row>
    <row r="8" spans="1:13" x14ac:dyDescent="0.2">
      <c r="A8" s="132" t="s">
        <v>92</v>
      </c>
      <c r="B8">
        <f>I16*I18/(PI()*('BPV Calcs - T6'!B12-(2*'RT Mounting Bolt Calcs'!I1))*'RT Mounting Bolt Calcs'!I1)</f>
        <v>569.11470664268825</v>
      </c>
      <c r="C8" t="s">
        <v>96</v>
      </c>
      <c r="H8" t="s">
        <v>70</v>
      </c>
      <c r="I8">
        <f>'N2O Pressure Calcs'!P5</f>
        <v>6.1820000000000004</v>
      </c>
    </row>
    <row r="9" spans="1:13" x14ac:dyDescent="0.2">
      <c r="A9" s="132" t="s">
        <v>98</v>
      </c>
      <c r="B9">
        <f>I2</f>
        <v>33000</v>
      </c>
      <c r="H9" t="s">
        <v>71</v>
      </c>
      <c r="I9">
        <f>'N2O Pressure Calcs'!M3</f>
        <v>32.200000000000003</v>
      </c>
    </row>
    <row r="10" spans="1:13" x14ac:dyDescent="0.2">
      <c r="A10" s="145" t="s">
        <v>5</v>
      </c>
      <c r="B10" s="40">
        <f>B9/B8</f>
        <v>57.984795709590841</v>
      </c>
      <c r="H10" s="40" t="s">
        <v>72</v>
      </c>
      <c r="I10" s="131">
        <f>I8*I9</f>
        <v>199.06040000000004</v>
      </c>
    </row>
    <row r="12" spans="1:13" x14ac:dyDescent="0.2">
      <c r="H12" t="s">
        <v>77</v>
      </c>
      <c r="I12">
        <v>23.375</v>
      </c>
    </row>
    <row r="13" spans="1:13" ht="18.75" customHeight="1" x14ac:dyDescent="0.2">
      <c r="A13" s="137" t="s">
        <v>93</v>
      </c>
      <c r="H13" s="40" t="s">
        <v>78</v>
      </c>
      <c r="I13" s="130">
        <f>I12/M1</f>
        <v>0.72674418604651159</v>
      </c>
    </row>
    <row r="14" spans="1:13" x14ac:dyDescent="0.2">
      <c r="A14" t="s">
        <v>94</v>
      </c>
      <c r="B14">
        <v>0.3715</v>
      </c>
      <c r="H14" s="40" t="s">
        <v>73</v>
      </c>
      <c r="I14" s="130">
        <f>'N2O Pressure Calcs'!M7</f>
        <v>1.0976899397500375</v>
      </c>
    </row>
    <row r="15" spans="1:13" ht="16" thickBot="1" x14ac:dyDescent="0.25">
      <c r="A15" t="s">
        <v>95</v>
      </c>
      <c r="B15">
        <f>I16/(2*B14*I1)</f>
        <v>1955.1687044668183</v>
      </c>
    </row>
    <row r="16" spans="1:13" ht="16" x14ac:dyDescent="0.2">
      <c r="A16" t="s">
        <v>97</v>
      </c>
      <c r="B16">
        <v>25000</v>
      </c>
      <c r="H16" s="141" t="s">
        <v>87</v>
      </c>
      <c r="I16" s="143">
        <f>I10*(I13+I14)</f>
        <v>363.17258685471148</v>
      </c>
      <c r="J16" t="s">
        <v>88</v>
      </c>
    </row>
    <row r="17" spans="1:10" ht="17" thickBot="1" x14ac:dyDescent="0.25">
      <c r="A17" s="40" t="s">
        <v>5</v>
      </c>
      <c r="B17" s="40">
        <f>B16/B15</f>
        <v>12.786620378530246</v>
      </c>
      <c r="H17" s="142" t="s">
        <v>102</v>
      </c>
      <c r="I17" s="144">
        <v>1</v>
      </c>
    </row>
    <row r="18" spans="1:10" ht="16" thickBot="1" x14ac:dyDescent="0.25">
      <c r="H18" s="133" t="s">
        <v>80</v>
      </c>
      <c r="I18" s="129">
        <v>8</v>
      </c>
    </row>
    <row r="19" spans="1:10" ht="17" thickBot="1" x14ac:dyDescent="0.25">
      <c r="H19" s="135" t="s">
        <v>81</v>
      </c>
      <c r="I19" s="129">
        <v>0.25</v>
      </c>
      <c r="J19" s="134" t="s">
        <v>83</v>
      </c>
    </row>
    <row r="20" spans="1:10" x14ac:dyDescent="0.2">
      <c r="A20" s="68" t="s">
        <v>100</v>
      </c>
      <c r="H20" s="4"/>
    </row>
    <row r="21" spans="1:10" x14ac:dyDescent="0.2">
      <c r="A21" t="s">
        <v>101</v>
      </c>
      <c r="B21">
        <f>I16/(I1*I19)</f>
        <v>5810.7613896753837</v>
      </c>
    </row>
    <row r="22" spans="1:10" x14ac:dyDescent="0.2">
      <c r="A22" t="s">
        <v>98</v>
      </c>
      <c r="B22">
        <f>I2</f>
        <v>33000</v>
      </c>
    </row>
    <row r="23" spans="1:10" x14ac:dyDescent="0.2">
      <c r="A23" s="40" t="s">
        <v>5</v>
      </c>
      <c r="B23" s="40">
        <f>B22/B21</f>
        <v>5.6791180685262201</v>
      </c>
    </row>
    <row r="25" spans="1:10" x14ac:dyDescent="0.2">
      <c r="A25" s="68" t="s">
        <v>106</v>
      </c>
    </row>
    <row r="26" spans="1:10" x14ac:dyDescent="0.2">
      <c r="A26" t="s">
        <v>107</v>
      </c>
      <c r="B26">
        <f>I16/(I1*I19)</f>
        <v>5810.7613896753837</v>
      </c>
    </row>
    <row r="27" spans="1:10" x14ac:dyDescent="0.2">
      <c r="A27" t="s">
        <v>105</v>
      </c>
      <c r="B27">
        <f>I3</f>
        <v>85000</v>
      </c>
    </row>
    <row r="28" spans="1:10" x14ac:dyDescent="0.2">
      <c r="A28" s="40" t="s">
        <v>5</v>
      </c>
      <c r="B28" s="40">
        <f>B27/B26</f>
        <v>14.628031388628143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BPV Calcs for No PWHT</vt:lpstr>
      <vt:lpstr>BPV Calcs - T51</vt:lpstr>
      <vt:lpstr>BPV Calcs - T6</vt:lpstr>
      <vt:lpstr>N2O Pressure Calcs</vt:lpstr>
      <vt:lpstr>N2O Ullage Calcs</vt:lpstr>
      <vt:lpstr>RT Head thickness Mass</vt:lpstr>
      <vt:lpstr>RT Mounting Bolt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Microsoft Office User</cp:lastModifiedBy>
  <dcterms:created xsi:type="dcterms:W3CDTF">2018-07-22T20:55:33Z</dcterms:created>
  <dcterms:modified xsi:type="dcterms:W3CDTF">2018-11-19T17:29:22Z</dcterms:modified>
</cp:coreProperties>
</file>