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Hidden1" sheetId="2" r:id="rId5"/>
  </sheets>
  <definedNames>
    <definedName hidden="1" localSheetId="0" name="_xlnm._FilterDatabase">Sheet1!$A$6:$G$42</definedName>
  </definedNames>
  <calcPr/>
</workbook>
</file>

<file path=xl/sharedStrings.xml><?xml version="1.0" encoding="utf-8"?>
<sst xmlns="http://schemas.openxmlformats.org/spreadsheetml/2006/main" count="96" uniqueCount="59">
  <si>
    <t>Percent Done</t>
  </si>
  <si>
    <t>Program CU</t>
  </si>
  <si>
    <t>&lt;--Change</t>
  </si>
  <si>
    <t>Current + Pending</t>
  </si>
  <si>
    <t>Days per CU</t>
  </si>
  <si>
    <t>Remaining CU</t>
  </si>
  <si>
    <t>Days remaining</t>
  </si>
  <si>
    <t>Buffer days at the end</t>
  </si>
  <si>
    <t>Last Day</t>
  </si>
  <si>
    <t>&lt;--Change B4 &amp;E4</t>
  </si>
  <si>
    <t>Drag and drop any course other than Orientation. Make sure "Done" courses are at the top</t>
  </si>
  <si>
    <t>Course</t>
  </si>
  <si>
    <t>CU</t>
  </si>
  <si>
    <t>Status</t>
  </si>
  <si>
    <t>Pass PA</t>
  </si>
  <si>
    <t>Days</t>
  </si>
  <si>
    <t>Start By</t>
  </si>
  <si>
    <t>Finish by</t>
  </si>
  <si>
    <t xml:space="preserve"> ORA1 - Orientation </t>
  </si>
  <si>
    <t>Done</t>
  </si>
  <si>
    <t>Introduction to IT</t>
  </si>
  <si>
    <t>Spreadsheets</t>
  </si>
  <si>
    <t>Emerging Technologies</t>
  </si>
  <si>
    <t>Waiting</t>
  </si>
  <si>
    <t>Business of IT - Applications</t>
  </si>
  <si>
    <t>Business of IT - Project Management</t>
  </si>
  <si>
    <t>Principles of Management</t>
  </si>
  <si>
    <t>Organizational Behavior and Leadership</t>
  </si>
  <si>
    <t>American Politics and the US Constitution</t>
  </si>
  <si>
    <t>Applied Algebra</t>
  </si>
  <si>
    <t>Applied Probability and Statistics</t>
  </si>
  <si>
    <t>Cloud Deployment and Operations</t>
  </si>
  <si>
    <t>Cloud Foundations</t>
  </si>
  <si>
    <t>Data Management - Foundations</t>
  </si>
  <si>
    <t>English Composition I</t>
  </si>
  <si>
    <t>English Composition II</t>
  </si>
  <si>
    <t>Ethics in Technology</t>
  </si>
  <si>
    <t>Implementing and Administering Networking Solutions</t>
  </si>
  <si>
    <t>Integrated Physical Sciences</t>
  </si>
  <si>
    <t>Introduction to Biology</t>
  </si>
  <si>
    <t>Introduction to Communication</t>
  </si>
  <si>
    <t>Introduction to Cryptography</t>
  </si>
  <si>
    <t>Introduction to Geography</t>
  </si>
  <si>
    <t>Introduction to Humanities</t>
  </si>
  <si>
    <t>Introduction to Programming in Python</t>
  </si>
  <si>
    <t>IT Applications</t>
  </si>
  <si>
    <t>IT Foundations</t>
  </si>
  <si>
    <t>Linux Foundations</t>
  </si>
  <si>
    <t>Managing Cloud Security</t>
  </si>
  <si>
    <t>Natural Science Lab</t>
  </si>
  <si>
    <t>Network and Security - Applications</t>
  </si>
  <si>
    <t>Network and Security - Foundations</t>
  </si>
  <si>
    <t>Networks</t>
  </si>
  <si>
    <t>Scripting and Programming - Foundations</t>
  </si>
  <si>
    <t>Technical Communication</t>
  </si>
  <si>
    <t>Web Development Foundations</t>
  </si>
  <si>
    <t>Buffer Time</t>
  </si>
  <si>
    <t>Relax</t>
  </si>
  <si>
    <t>cu2day adjust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</si>
</sst>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m&quot;/&quot;d"/>
    <numFmt numFmtId="166" formatCode="0.0"/>
  </numFmts>
  <fonts count="8">
    <font>
      <sz val="10.0"/>
      <color rgb="FF000000"/>
      <name val="Arial"/>
    </font>
    <font>
      <sz val="14.0"/>
      <color theme="1"/>
      <name val="Arial"/>
    </font>
    <font>
      <sz val="14.0"/>
      <color rgb="FF131313"/>
      <name val="Arial"/>
    </font>
    <font>
      <sz val="14.0"/>
      <color rgb="FF000000"/>
      <name val="Inconsolata"/>
    </font>
    <font>
      <sz val="14.0"/>
      <color rgb="FF000000"/>
      <name val="Arial"/>
    </font>
    <font>
      <sz val="10.0"/>
      <color theme="1"/>
      <name val="Arial"/>
    </font>
    <font>
      <color theme="1"/>
      <name val="Arial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3D297"/>
        <bgColor rgb="FF63D297"/>
      </patternFill>
    </fill>
    <fill>
      <patternFill patternType="solid">
        <fgColor rgb="FFE7F9EF"/>
        <bgColor rgb="FFE7F9EF"/>
      </patternFill>
    </fill>
    <fill>
      <patternFill patternType="solid">
        <fgColor rgb="FFB7E1CD"/>
        <bgColor rgb="FFB7E1CD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2" fontId="3" numFmtId="9" xfId="0" applyFill="1" applyFont="1" applyNumberFormat="1"/>
    <xf borderId="0" fillId="0" fontId="1" numFmtId="2" xfId="0" applyFont="1" applyNumberFormat="1"/>
    <xf borderId="0" fillId="0" fontId="1" numFmtId="0" xfId="0" applyFont="1"/>
    <xf borderId="0" fillId="0" fontId="1" numFmtId="1" xfId="0" applyFont="1" applyNumberFormat="1"/>
    <xf borderId="0" fillId="2" fontId="3" numFmtId="0" xfId="0" applyFont="1"/>
    <xf borderId="0" fillId="0" fontId="2" numFmtId="0" xfId="0" applyAlignment="1" applyFont="1">
      <alignment horizontal="left" readingOrder="0"/>
    </xf>
    <xf borderId="0" fillId="0" fontId="4" numFmtId="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3" fontId="1" numFmtId="0" xfId="0" applyAlignment="1" applyFill="1" applyFont="1">
      <alignment horizontal="left" readingOrder="0"/>
    </xf>
    <xf borderId="0" fillId="3" fontId="1" numFmtId="0" xfId="0" applyAlignment="1" applyFont="1">
      <alignment readingOrder="0"/>
    </xf>
    <xf borderId="0" fillId="3" fontId="5" numFmtId="1" xfId="0" applyAlignment="1" applyFont="1" applyNumberFormat="1">
      <alignment readingOrder="0"/>
    </xf>
    <xf borderId="0" fillId="3" fontId="6" numFmtId="166" xfId="0" applyAlignment="1" applyFont="1" applyNumberFormat="1">
      <alignment readingOrder="0"/>
    </xf>
    <xf borderId="0" fillId="3" fontId="6" numFmtId="0" xfId="0" applyAlignment="1" applyFont="1">
      <alignment readingOrder="0"/>
    </xf>
    <xf borderId="0" fillId="2" fontId="4" numFmtId="0" xfId="0" applyAlignment="1" applyFont="1">
      <alignment horizontal="left" readingOrder="0" vertical="bottom"/>
    </xf>
    <xf borderId="0" fillId="2" fontId="4" numFmtId="1" xfId="0" applyAlignment="1" applyFont="1" applyNumberFormat="1">
      <alignment horizontal="right" vertical="bottom"/>
    </xf>
    <xf borderId="0" fillId="2" fontId="1" numFmtId="0" xfId="0" applyAlignment="1" applyFont="1">
      <alignment readingOrder="0"/>
    </xf>
    <xf borderId="0" fillId="2" fontId="1" numFmtId="1" xfId="0" applyAlignment="1" applyFont="1" applyNumberFormat="1">
      <alignment readingOrder="0"/>
    </xf>
    <xf borderId="0" fillId="2" fontId="4" numFmtId="166" xfId="0" applyFont="1" applyNumberFormat="1"/>
    <xf borderId="0" fillId="2" fontId="1" numFmtId="165" xfId="0" applyFont="1" applyNumberFormat="1"/>
    <xf borderId="0" fillId="2" fontId="1" numFmtId="165" xfId="0" applyAlignment="1" applyFont="1" applyNumberFormat="1">
      <alignment readingOrder="0"/>
    </xf>
    <xf borderId="0" fillId="4" fontId="1" numFmtId="0" xfId="0" applyAlignment="1" applyFill="1" applyFont="1">
      <alignment vertical="bottom"/>
    </xf>
    <xf borderId="0" fillId="4" fontId="1" numFmtId="1" xfId="0" applyAlignment="1" applyFont="1" applyNumberFormat="1">
      <alignment horizontal="right" vertical="bottom"/>
    </xf>
    <xf borderId="0" fillId="4" fontId="1" numFmtId="0" xfId="0" applyAlignment="1" applyFont="1">
      <alignment readingOrder="0"/>
    </xf>
    <xf borderId="0" fillId="4" fontId="1" numFmtId="1" xfId="0" applyAlignment="1" applyFont="1" applyNumberFormat="1">
      <alignment readingOrder="0"/>
    </xf>
    <xf borderId="0" fillId="4" fontId="1" numFmtId="166" xfId="0" applyAlignment="1" applyFont="1" applyNumberFormat="1">
      <alignment readingOrder="0"/>
    </xf>
    <xf borderId="0" fillId="4" fontId="1" numFmtId="165" xfId="0" applyFont="1" applyNumberFormat="1"/>
    <xf borderId="0" fillId="4" fontId="1" numFmtId="165" xfId="0" applyAlignment="1" applyFont="1" applyNumberFormat="1">
      <alignment readingOrder="0"/>
    </xf>
    <xf borderId="0" fillId="2" fontId="1" numFmtId="0" xfId="0" applyAlignment="1" applyFont="1">
      <alignment vertical="bottom"/>
    </xf>
    <xf borderId="0" fillId="2" fontId="1" numFmtId="1" xfId="0" applyAlignment="1" applyFont="1" applyNumberFormat="1">
      <alignment horizontal="right" vertical="bottom"/>
    </xf>
    <xf borderId="0" fillId="2" fontId="1" numFmtId="166" xfId="0" applyAlignment="1" applyFont="1" applyNumberFormat="1">
      <alignment readingOrder="0"/>
    </xf>
    <xf borderId="0" fillId="5" fontId="4" numFmtId="0" xfId="0" applyAlignment="1" applyFill="1" applyFont="1">
      <alignment horizontal="center" readingOrder="0" vertical="bottom"/>
    </xf>
    <xf borderId="0" fillId="5" fontId="4" numFmtId="0" xfId="0" applyAlignment="1" applyFont="1">
      <alignment horizontal="right" readingOrder="0" vertical="bottom"/>
    </xf>
    <xf borderId="0" fillId="5" fontId="1" numFmtId="1" xfId="0" applyAlignment="1" applyFont="1" applyNumberFormat="1">
      <alignment readingOrder="0"/>
    </xf>
    <xf borderId="0" fillId="5" fontId="3" numFmtId="166" xfId="0" applyFont="1" applyNumberFormat="1"/>
    <xf borderId="0" fillId="5" fontId="1" numFmtId="165" xfId="0" applyAlignment="1" applyFont="1" applyNumberFormat="1">
      <alignment readingOrder="0"/>
    </xf>
    <xf borderId="0" fillId="0" fontId="6" numFmtId="1" xfId="0" applyAlignment="1" applyFont="1" applyNumberFormat="1">
      <alignment readingOrder="0"/>
    </xf>
    <xf borderId="0" fillId="2" fontId="7" numFmtId="1" xfId="0" applyFont="1" applyNumberFormat="1"/>
    <xf borderId="0" fillId="0" fontId="6" numFmtId="0" xfId="0" applyAlignment="1" applyFont="1">
      <alignment readingOrder="0"/>
    </xf>
    <xf borderId="0" fillId="0" fontId="6" numFmtId="4" xfId="0" applyAlignment="1" applyFont="1" applyNumberFormat="1">
      <alignment readingOrder="0"/>
    </xf>
    <xf borderId="0" fillId="6" fontId="6" numFmtId="2" xfId="0" applyAlignment="1" applyFill="1" applyFont="1" applyNumberFormat="1">
      <alignment readingOrder="0"/>
    </xf>
    <xf borderId="0" fillId="6" fontId="6" numFmtId="165" xfId="0" applyAlignment="1" applyFont="1" applyNumberFormat="1">
      <alignment readingOrder="0"/>
    </xf>
    <xf borderId="0" fillId="6" fontId="6" numFmtId="4" xfId="0" applyAlignment="1" applyFont="1" applyNumberFormat="1">
      <alignment readingOrder="0"/>
    </xf>
    <xf borderId="0" fillId="5" fontId="6" numFmtId="165" xfId="0" applyAlignment="1" applyFont="1" applyNumberFormat="1">
      <alignment readingOrder="0"/>
    </xf>
    <xf borderId="0" fillId="5" fontId="6" numFmtId="4" xfId="0" applyAlignment="1" applyFont="1" applyNumberFormat="1">
      <alignment readingOrder="0"/>
    </xf>
    <xf borderId="0" fillId="0" fontId="6" numFmtId="4" xfId="0" applyFont="1" applyNumberForma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1.57"/>
    <col customWidth="1" min="2" max="2" width="7.0"/>
    <col customWidth="1" min="3" max="3" width="13.71"/>
    <col customWidth="1" min="4" max="4" width="11.43"/>
    <col customWidth="1" min="5" max="5" width="8.0"/>
    <col customWidth="1" min="6" max="6" width="10.57"/>
    <col customWidth="1" min="7" max="7" width="13.0"/>
  </cols>
  <sheetData>
    <row r="1">
      <c r="A1" s="1" t="s">
        <v>0</v>
      </c>
      <c r="B1" s="2">
        <f>sum(SUMIF(C7:C43,"Done",B7:B43)/E1)</f>
        <v>0.375</v>
      </c>
      <c r="C1" s="3" t="s">
        <v>1</v>
      </c>
      <c r="E1" s="4">
        <v>120.0</v>
      </c>
      <c r="F1" s="5" t="s">
        <v>2</v>
      </c>
      <c r="G1" s="6"/>
    </row>
    <row r="2">
      <c r="A2" s="1" t="s">
        <v>3</v>
      </c>
      <c r="B2" s="7">
        <f>sum(SUMIF(C7:C43,"Done",B7:B43)+SUMIF(C7:C43,"Pending",B7:B43))/E1</f>
        <v>0.375</v>
      </c>
      <c r="C2" s="1" t="s">
        <v>4</v>
      </c>
      <c r="E2" s="8">
        <f>sum(sum(E3-B4)/sum(B3,Hidden1!H2:H37))</f>
        <v>12.77777778</v>
      </c>
      <c r="F2" s="9" t="str">
        <f>IMAGE("https://www.wgu.edu/etc/clientlibs/wgu-marketing/main/images/wgu-national-desktop-logo.png")</f>
        <v/>
      </c>
    </row>
    <row r="3">
      <c r="A3" s="1" t="s">
        <v>5</v>
      </c>
      <c r="B3" s="10">
        <f>sum(E1-sumif(C7:C43,"Done",B7:B43))</f>
        <v>75</v>
      </c>
      <c r="C3" s="1" t="s">
        <v>6</v>
      </c>
      <c r="E3" s="11">
        <f>DAYS(E4,today())</f>
        <v>359</v>
      </c>
    </row>
    <row r="4">
      <c r="A4" s="12" t="s">
        <v>7</v>
      </c>
      <c r="B4" s="13">
        <v>14.0</v>
      </c>
      <c r="C4" s="1" t="s">
        <v>8</v>
      </c>
      <c r="E4" s="14">
        <v>44985.0</v>
      </c>
      <c r="F4" s="3" t="s">
        <v>9</v>
      </c>
      <c r="G4" s="9"/>
    </row>
    <row r="5">
      <c r="A5" s="15" t="s">
        <v>10</v>
      </c>
    </row>
    <row r="6">
      <c r="A6" s="16" t="s">
        <v>11</v>
      </c>
      <c r="B6" s="17" t="s">
        <v>12</v>
      </c>
      <c r="C6" s="17" t="s">
        <v>13</v>
      </c>
      <c r="D6" s="18" t="s">
        <v>14</v>
      </c>
      <c r="E6" s="19" t="s">
        <v>15</v>
      </c>
      <c r="F6" s="20" t="s">
        <v>16</v>
      </c>
      <c r="G6" s="20" t="s">
        <v>17</v>
      </c>
    </row>
    <row r="7">
      <c r="A7" s="21" t="s">
        <v>18</v>
      </c>
      <c r="B7" s="22">
        <v>0.0</v>
      </c>
      <c r="C7" s="23" t="s">
        <v>19</v>
      </c>
      <c r="D7" s="24" t="b">
        <v>1</v>
      </c>
      <c r="E7" s="25">
        <f>IFERROR(__xludf.DUMMYFUNCTION("filter(Hidden1!E2:G43,not(ISBLANK(Hidden1!E2:E43)))"),0.0)</f>
        <v>0</v>
      </c>
      <c r="F7" s="26">
        <f>IFERROR(__xludf.DUMMYFUNCTION("""COMPUTED_VALUE"""),44101.1111111111)</f>
        <v>44101.11111</v>
      </c>
      <c r="G7" s="27">
        <f>IFERROR(__xludf.DUMMYFUNCTION("""COMPUTED_VALUE"""),44101.1111111111)</f>
        <v>44101.11111</v>
      </c>
    </row>
    <row r="8">
      <c r="A8" s="28" t="s">
        <v>20</v>
      </c>
      <c r="B8" s="29">
        <v>4.0</v>
      </c>
      <c r="C8" s="30" t="s">
        <v>19</v>
      </c>
      <c r="D8" s="31" t="b">
        <v>1</v>
      </c>
      <c r="E8" s="32">
        <f>IFERROR(__xludf.DUMMYFUNCTION("""COMPUTED_VALUE"""),0.0)</f>
        <v>0</v>
      </c>
      <c r="F8" s="33">
        <f>IFERROR(__xludf.DUMMYFUNCTION("""COMPUTED_VALUE"""),44101.1111111111)</f>
        <v>44101.11111</v>
      </c>
      <c r="G8" s="34">
        <f>IFERROR(__xludf.DUMMYFUNCTION("""COMPUTED_VALUE"""),44101.1111111111)</f>
        <v>44101.11111</v>
      </c>
    </row>
    <row r="9">
      <c r="A9" s="35" t="s">
        <v>21</v>
      </c>
      <c r="B9" s="36">
        <v>3.0</v>
      </c>
      <c r="C9" s="23" t="s">
        <v>19</v>
      </c>
      <c r="D9" s="24" t="b">
        <v>1</v>
      </c>
      <c r="E9" s="37">
        <f>IFERROR(__xludf.DUMMYFUNCTION("""COMPUTED_VALUE"""),0.0)</f>
        <v>0</v>
      </c>
      <c r="F9" s="26">
        <f>IFERROR(__xludf.DUMMYFUNCTION("""COMPUTED_VALUE"""),44101.1111111111)</f>
        <v>44101.11111</v>
      </c>
      <c r="G9" s="27">
        <f>IFERROR(__xludf.DUMMYFUNCTION("""COMPUTED_VALUE"""),44101.1111111111)</f>
        <v>44101.11111</v>
      </c>
    </row>
    <row r="10">
      <c r="A10" s="28" t="s">
        <v>22</v>
      </c>
      <c r="B10" s="29">
        <v>2.0</v>
      </c>
      <c r="C10" s="30" t="s">
        <v>23</v>
      </c>
      <c r="D10" s="31" t="b">
        <v>0</v>
      </c>
      <c r="E10" s="32">
        <f>IFERROR(__xludf.DUMMYFUNCTION("""COMPUTED_VALUE"""),25.555555555555557)</f>
        <v>25.55555556</v>
      </c>
      <c r="F10" s="33">
        <f>IFERROR(__xludf.DUMMYFUNCTION("""COMPUTED_VALUE"""),44101.1111111111)</f>
        <v>44101.11111</v>
      </c>
      <c r="G10" s="34">
        <f>IFERROR(__xludf.DUMMYFUNCTION("""COMPUTED_VALUE"""),44126.66666666666)</f>
        <v>44126.66667</v>
      </c>
    </row>
    <row r="11">
      <c r="A11" s="35" t="s">
        <v>24</v>
      </c>
      <c r="B11" s="36">
        <v>4.0</v>
      </c>
      <c r="C11" s="23" t="s">
        <v>19</v>
      </c>
      <c r="D11" s="24" t="b">
        <v>1</v>
      </c>
      <c r="E11" s="37">
        <f>IFERROR(__xludf.DUMMYFUNCTION("""COMPUTED_VALUE"""),0.0)</f>
        <v>0</v>
      </c>
      <c r="F11" s="26">
        <f>IFERROR(__xludf.DUMMYFUNCTION("""COMPUTED_VALUE"""),44126.66666666666)</f>
        <v>44126.66667</v>
      </c>
      <c r="G11" s="27">
        <f>IFERROR(__xludf.DUMMYFUNCTION("""COMPUTED_VALUE"""),44126.66666666666)</f>
        <v>44126.66667</v>
      </c>
    </row>
    <row r="12">
      <c r="A12" s="28" t="s">
        <v>25</v>
      </c>
      <c r="B12" s="29">
        <v>4.0</v>
      </c>
      <c r="C12" s="30" t="s">
        <v>23</v>
      </c>
      <c r="D12" s="31" t="b">
        <v>0</v>
      </c>
      <c r="E12" s="32">
        <f>IFERROR(__xludf.DUMMYFUNCTION("""COMPUTED_VALUE"""),51.111111111111114)</f>
        <v>51.11111111</v>
      </c>
      <c r="F12" s="33">
        <f>IFERROR(__xludf.DUMMYFUNCTION("""COMPUTED_VALUE"""),44126.66666666666)</f>
        <v>44126.66667</v>
      </c>
      <c r="G12" s="34">
        <f>IFERROR(__xludf.DUMMYFUNCTION("""COMPUTED_VALUE"""),44177.77777777777)</f>
        <v>44177.77778</v>
      </c>
    </row>
    <row r="13">
      <c r="A13" s="35" t="s">
        <v>26</v>
      </c>
      <c r="B13" s="36">
        <v>4.0</v>
      </c>
      <c r="C13" s="23" t="s">
        <v>19</v>
      </c>
      <c r="D13" s="24" t="b">
        <v>1</v>
      </c>
      <c r="E13" s="37">
        <f>IFERROR(__xludf.DUMMYFUNCTION("""COMPUTED_VALUE"""),0.0)</f>
        <v>0</v>
      </c>
      <c r="F13" s="26">
        <f>IFERROR(__xludf.DUMMYFUNCTION("""COMPUTED_VALUE"""),44177.77777777777)</f>
        <v>44177.77778</v>
      </c>
      <c r="G13" s="27">
        <f>IFERROR(__xludf.DUMMYFUNCTION("""COMPUTED_VALUE"""),44177.77777777777)</f>
        <v>44177.77778</v>
      </c>
    </row>
    <row r="14">
      <c r="A14" s="28" t="s">
        <v>27</v>
      </c>
      <c r="B14" s="29">
        <v>3.0</v>
      </c>
      <c r="C14" s="30" t="s">
        <v>19</v>
      </c>
      <c r="D14" s="31" t="b">
        <v>1</v>
      </c>
      <c r="E14" s="32">
        <f>IFERROR(__xludf.DUMMYFUNCTION("""COMPUTED_VALUE"""),0.0)</f>
        <v>0</v>
      </c>
      <c r="F14" s="33">
        <f>IFERROR(__xludf.DUMMYFUNCTION("""COMPUTED_VALUE"""),44177.77777777777)</f>
        <v>44177.77778</v>
      </c>
      <c r="G14" s="34">
        <f>IFERROR(__xludf.DUMMYFUNCTION("""COMPUTED_VALUE"""),44177.77777777777)</f>
        <v>44177.77778</v>
      </c>
    </row>
    <row r="15">
      <c r="A15" s="35" t="s">
        <v>28</v>
      </c>
      <c r="B15" s="36">
        <v>3.0</v>
      </c>
      <c r="C15" s="23" t="s">
        <v>19</v>
      </c>
      <c r="D15" s="24" t="b">
        <v>1</v>
      </c>
      <c r="E15" s="37">
        <f>IFERROR(__xludf.DUMMYFUNCTION("""COMPUTED_VALUE"""),0.0)</f>
        <v>0</v>
      </c>
      <c r="F15" s="26">
        <f>IFERROR(__xludf.DUMMYFUNCTION("""COMPUTED_VALUE"""),44177.77777777777)</f>
        <v>44177.77778</v>
      </c>
      <c r="G15" s="27">
        <f>IFERROR(__xludf.DUMMYFUNCTION("""COMPUTED_VALUE"""),44177.77777777777)</f>
        <v>44177.77778</v>
      </c>
    </row>
    <row r="16">
      <c r="A16" s="28" t="s">
        <v>29</v>
      </c>
      <c r="B16" s="29">
        <v>3.0</v>
      </c>
      <c r="C16" s="30" t="s">
        <v>19</v>
      </c>
      <c r="D16" s="31" t="b">
        <v>1</v>
      </c>
      <c r="E16" s="32">
        <f>IFERROR(__xludf.DUMMYFUNCTION("""COMPUTED_VALUE"""),0.0)</f>
        <v>0</v>
      </c>
      <c r="F16" s="33">
        <f>IFERROR(__xludf.DUMMYFUNCTION("""COMPUTED_VALUE"""),44177.77777777777)</f>
        <v>44177.77778</v>
      </c>
      <c r="G16" s="34">
        <f>IFERROR(__xludf.DUMMYFUNCTION("""COMPUTED_VALUE"""),44177.77777777777)</f>
        <v>44177.77778</v>
      </c>
    </row>
    <row r="17">
      <c r="A17" s="35" t="s">
        <v>30</v>
      </c>
      <c r="B17" s="36">
        <v>3.0</v>
      </c>
      <c r="C17" s="23" t="s">
        <v>23</v>
      </c>
      <c r="D17" s="24" t="b">
        <v>0</v>
      </c>
      <c r="E17" s="37">
        <f>IFERROR(__xludf.DUMMYFUNCTION("""COMPUTED_VALUE"""),38.333333333333336)</f>
        <v>38.33333333</v>
      </c>
      <c r="F17" s="26">
        <f>IFERROR(__xludf.DUMMYFUNCTION("""COMPUTED_VALUE"""),44177.77777777777)</f>
        <v>44177.77778</v>
      </c>
      <c r="G17" s="27">
        <f>IFERROR(__xludf.DUMMYFUNCTION("""COMPUTED_VALUE"""),44216.1111111111)</f>
        <v>44216.11111</v>
      </c>
    </row>
    <row r="18">
      <c r="A18" s="28" t="s">
        <v>31</v>
      </c>
      <c r="B18" s="29">
        <v>3.0</v>
      </c>
      <c r="C18" s="30" t="s">
        <v>23</v>
      </c>
      <c r="D18" s="31" t="b">
        <v>1</v>
      </c>
      <c r="E18" s="32">
        <f>IFERROR(__xludf.DUMMYFUNCTION("""COMPUTED_VALUE"""),1.0)</f>
        <v>1</v>
      </c>
      <c r="F18" s="33">
        <f>IFERROR(__xludf.DUMMYFUNCTION("""COMPUTED_VALUE"""),44216.1111111111)</f>
        <v>44216.11111</v>
      </c>
      <c r="G18" s="34">
        <f>IFERROR(__xludf.DUMMYFUNCTION("""COMPUTED_VALUE"""),44217.1111111111)</f>
        <v>44217.11111</v>
      </c>
    </row>
    <row r="19">
      <c r="A19" s="35" t="s">
        <v>32</v>
      </c>
      <c r="B19" s="36">
        <v>3.0</v>
      </c>
      <c r="C19" s="23" t="s">
        <v>23</v>
      </c>
      <c r="D19" s="24" t="b">
        <v>0</v>
      </c>
      <c r="E19" s="37">
        <f>IFERROR(__xludf.DUMMYFUNCTION("""COMPUTED_VALUE"""),38.333333333333336)</f>
        <v>38.33333333</v>
      </c>
      <c r="F19" s="26">
        <f>IFERROR(__xludf.DUMMYFUNCTION("""COMPUTED_VALUE"""),44217.1111111111)</f>
        <v>44217.11111</v>
      </c>
      <c r="G19" s="27">
        <f>IFERROR(__xludf.DUMMYFUNCTION("""COMPUTED_VALUE"""),44255.44444444444)</f>
        <v>44255.44444</v>
      </c>
    </row>
    <row r="20">
      <c r="A20" s="28" t="s">
        <v>33</v>
      </c>
      <c r="B20" s="29">
        <v>3.0</v>
      </c>
      <c r="C20" s="30" t="s">
        <v>19</v>
      </c>
      <c r="D20" s="31" t="b">
        <v>1</v>
      </c>
      <c r="E20" s="32">
        <f>IFERROR(__xludf.DUMMYFUNCTION("""COMPUTED_VALUE"""),0.0)</f>
        <v>0</v>
      </c>
      <c r="F20" s="33">
        <f>IFERROR(__xludf.DUMMYFUNCTION("""COMPUTED_VALUE"""),44255.44444444444)</f>
        <v>44255.44444</v>
      </c>
      <c r="G20" s="34">
        <f>IFERROR(__xludf.DUMMYFUNCTION("""COMPUTED_VALUE"""),44255.44444444444)</f>
        <v>44255.44444</v>
      </c>
    </row>
    <row r="21">
      <c r="A21" s="35" t="s">
        <v>34</v>
      </c>
      <c r="B21" s="36">
        <v>3.0</v>
      </c>
      <c r="C21" s="23" t="s">
        <v>19</v>
      </c>
      <c r="D21" s="24" t="b">
        <v>1</v>
      </c>
      <c r="E21" s="37">
        <f>IFERROR(__xludf.DUMMYFUNCTION("""COMPUTED_VALUE"""),0.0)</f>
        <v>0</v>
      </c>
      <c r="F21" s="26">
        <f>IFERROR(__xludf.DUMMYFUNCTION("""COMPUTED_VALUE"""),44255.44444444444)</f>
        <v>44255.44444</v>
      </c>
      <c r="G21" s="27">
        <f>IFERROR(__xludf.DUMMYFUNCTION("""COMPUTED_VALUE"""),44255.44444444444)</f>
        <v>44255.44444</v>
      </c>
    </row>
    <row r="22">
      <c r="A22" s="28" t="s">
        <v>35</v>
      </c>
      <c r="B22" s="29">
        <v>3.0</v>
      </c>
      <c r="C22" s="30" t="s">
        <v>19</v>
      </c>
      <c r="D22" s="31" t="b">
        <v>1</v>
      </c>
      <c r="E22" s="32">
        <f>IFERROR(__xludf.DUMMYFUNCTION("""COMPUTED_VALUE"""),0.0)</f>
        <v>0</v>
      </c>
      <c r="F22" s="33">
        <f>IFERROR(__xludf.DUMMYFUNCTION("""COMPUTED_VALUE"""),44255.44444444444)</f>
        <v>44255.44444</v>
      </c>
      <c r="G22" s="34">
        <f>IFERROR(__xludf.DUMMYFUNCTION("""COMPUTED_VALUE"""),44255.44444444444)</f>
        <v>44255.44444</v>
      </c>
    </row>
    <row r="23">
      <c r="A23" s="35" t="s">
        <v>36</v>
      </c>
      <c r="B23" s="36">
        <v>3.0</v>
      </c>
      <c r="C23" s="23" t="s">
        <v>19</v>
      </c>
      <c r="D23" s="24" t="b">
        <v>1</v>
      </c>
      <c r="E23" s="37">
        <f>IFERROR(__xludf.DUMMYFUNCTION("""COMPUTED_VALUE"""),0.0)</f>
        <v>0</v>
      </c>
      <c r="F23" s="26">
        <f>IFERROR(__xludf.DUMMYFUNCTION("""COMPUTED_VALUE"""),44255.44444444444)</f>
        <v>44255.44444</v>
      </c>
      <c r="G23" s="27">
        <f>IFERROR(__xludf.DUMMYFUNCTION("""COMPUTED_VALUE"""),44255.44444444444)</f>
        <v>44255.44444</v>
      </c>
    </row>
    <row r="24">
      <c r="A24" s="28" t="s">
        <v>37</v>
      </c>
      <c r="B24" s="29">
        <v>6.0</v>
      </c>
      <c r="C24" s="30" t="s">
        <v>23</v>
      </c>
      <c r="D24" s="31" t="b">
        <v>0</v>
      </c>
      <c r="E24" s="32">
        <f>IFERROR(__xludf.DUMMYFUNCTION("""COMPUTED_VALUE"""),76.66666666666667)</f>
        <v>76.66666667</v>
      </c>
      <c r="F24" s="33">
        <f>IFERROR(__xludf.DUMMYFUNCTION("""COMPUTED_VALUE"""),44255.44444444444)</f>
        <v>44255.44444</v>
      </c>
      <c r="G24" s="34">
        <f>IFERROR(__xludf.DUMMYFUNCTION("""COMPUTED_VALUE"""),44332.1111111111)</f>
        <v>44332.11111</v>
      </c>
    </row>
    <row r="25">
      <c r="A25" s="35" t="s">
        <v>38</v>
      </c>
      <c r="B25" s="36">
        <v>3.0</v>
      </c>
      <c r="C25" s="23" t="s">
        <v>19</v>
      </c>
      <c r="D25" s="24" t="b">
        <v>1</v>
      </c>
      <c r="E25" s="37">
        <f>IFERROR(__xludf.DUMMYFUNCTION("""COMPUTED_VALUE"""),0.0)</f>
        <v>0</v>
      </c>
      <c r="F25" s="26">
        <f>IFERROR(__xludf.DUMMYFUNCTION("""COMPUTED_VALUE"""),44332.1111111111)</f>
        <v>44332.11111</v>
      </c>
      <c r="G25" s="27">
        <f>IFERROR(__xludf.DUMMYFUNCTION("""COMPUTED_VALUE"""),44332.1111111111)</f>
        <v>44332.11111</v>
      </c>
    </row>
    <row r="26">
      <c r="A26" s="28" t="s">
        <v>39</v>
      </c>
      <c r="B26" s="29">
        <v>3.0</v>
      </c>
      <c r="C26" s="30" t="s">
        <v>19</v>
      </c>
      <c r="D26" s="31" t="b">
        <v>1</v>
      </c>
      <c r="E26" s="32">
        <f>IFERROR(__xludf.DUMMYFUNCTION("""COMPUTED_VALUE"""),0.0)</f>
        <v>0</v>
      </c>
      <c r="F26" s="33">
        <f>IFERROR(__xludf.DUMMYFUNCTION("""COMPUTED_VALUE"""),44332.1111111111)</f>
        <v>44332.11111</v>
      </c>
      <c r="G26" s="34">
        <f>IFERROR(__xludf.DUMMYFUNCTION("""COMPUTED_VALUE"""),44332.1111111111)</f>
        <v>44332.11111</v>
      </c>
    </row>
    <row r="27">
      <c r="A27" s="35" t="s">
        <v>40</v>
      </c>
      <c r="B27" s="36">
        <v>3.0</v>
      </c>
      <c r="C27" s="23" t="s">
        <v>19</v>
      </c>
      <c r="D27" s="24" t="b">
        <v>1</v>
      </c>
      <c r="E27" s="37">
        <f>IFERROR(__xludf.DUMMYFUNCTION("""COMPUTED_VALUE"""),0.0)</f>
        <v>0</v>
      </c>
      <c r="F27" s="26">
        <f>IFERROR(__xludf.DUMMYFUNCTION("""COMPUTED_VALUE"""),44332.1111111111)</f>
        <v>44332.11111</v>
      </c>
      <c r="G27" s="27">
        <f>IFERROR(__xludf.DUMMYFUNCTION("""COMPUTED_VALUE"""),44332.1111111111)</f>
        <v>44332.11111</v>
      </c>
    </row>
    <row r="28">
      <c r="A28" s="28" t="s">
        <v>41</v>
      </c>
      <c r="B28" s="29">
        <v>4.0</v>
      </c>
      <c r="C28" s="30" t="s">
        <v>23</v>
      </c>
      <c r="D28" s="31" t="b">
        <v>0</v>
      </c>
      <c r="E28" s="32">
        <f>IFERROR(__xludf.DUMMYFUNCTION("""COMPUTED_VALUE"""),51.111111111111114)</f>
        <v>51.11111111</v>
      </c>
      <c r="F28" s="33">
        <f>IFERROR(__xludf.DUMMYFUNCTION("""COMPUTED_VALUE"""),44332.1111111111)</f>
        <v>44332.11111</v>
      </c>
      <c r="G28" s="34">
        <f>IFERROR(__xludf.DUMMYFUNCTION("""COMPUTED_VALUE"""),44383.22222222221)</f>
        <v>44383.22222</v>
      </c>
    </row>
    <row r="29">
      <c r="A29" s="35" t="s">
        <v>42</v>
      </c>
      <c r="B29" s="36">
        <v>3.0</v>
      </c>
      <c r="C29" s="23" t="s">
        <v>23</v>
      </c>
      <c r="D29" s="24" t="b">
        <v>0</v>
      </c>
      <c r="E29" s="37">
        <f>IFERROR(__xludf.DUMMYFUNCTION("""COMPUTED_VALUE"""),38.333333333333336)</f>
        <v>38.33333333</v>
      </c>
      <c r="F29" s="26">
        <f>IFERROR(__xludf.DUMMYFUNCTION("""COMPUTED_VALUE"""),44383.22222222221)</f>
        <v>44383.22222</v>
      </c>
      <c r="G29" s="27">
        <f>IFERROR(__xludf.DUMMYFUNCTION("""COMPUTED_VALUE"""),44421.55555555555)</f>
        <v>44421.55556</v>
      </c>
    </row>
    <row r="30">
      <c r="A30" s="28" t="s">
        <v>43</v>
      </c>
      <c r="B30" s="29">
        <v>3.0</v>
      </c>
      <c r="C30" s="30" t="s">
        <v>23</v>
      </c>
      <c r="D30" s="31" t="b">
        <v>0</v>
      </c>
      <c r="E30" s="32">
        <f>IFERROR(__xludf.DUMMYFUNCTION("""COMPUTED_VALUE"""),38.333333333333336)</f>
        <v>38.33333333</v>
      </c>
      <c r="F30" s="33">
        <f>IFERROR(__xludf.DUMMYFUNCTION("""COMPUTED_VALUE"""),44421.55555555555)</f>
        <v>44421.55556</v>
      </c>
      <c r="G30" s="34">
        <f>IFERROR(__xludf.DUMMYFUNCTION("""COMPUTED_VALUE"""),44459.88888888888)</f>
        <v>44459.88889</v>
      </c>
    </row>
    <row r="31">
      <c r="A31" s="35" t="s">
        <v>44</v>
      </c>
      <c r="B31" s="36">
        <v>3.0</v>
      </c>
      <c r="C31" s="23" t="s">
        <v>23</v>
      </c>
      <c r="D31" s="24" t="b">
        <v>0</v>
      </c>
      <c r="E31" s="37">
        <f>IFERROR(__xludf.DUMMYFUNCTION("""COMPUTED_VALUE"""),38.333333333333336)</f>
        <v>38.33333333</v>
      </c>
      <c r="F31" s="26">
        <f>IFERROR(__xludf.DUMMYFUNCTION("""COMPUTED_VALUE"""),44459.88888888888)</f>
        <v>44459.88889</v>
      </c>
      <c r="G31" s="27">
        <f>IFERROR(__xludf.DUMMYFUNCTION("""COMPUTED_VALUE"""),44498.22222222222)</f>
        <v>44498.22222</v>
      </c>
    </row>
    <row r="32">
      <c r="A32" s="28" t="s">
        <v>45</v>
      </c>
      <c r="B32" s="29">
        <v>4.0</v>
      </c>
      <c r="C32" s="30" t="s">
        <v>23</v>
      </c>
      <c r="D32" s="31" t="b">
        <v>0</v>
      </c>
      <c r="E32" s="32">
        <f>IFERROR(__xludf.DUMMYFUNCTION("""COMPUTED_VALUE"""),51.111111111111114)</f>
        <v>51.11111111</v>
      </c>
      <c r="F32" s="33">
        <f>IFERROR(__xludf.DUMMYFUNCTION("""COMPUTED_VALUE"""),44498.22222222222)</f>
        <v>44498.22222</v>
      </c>
      <c r="G32" s="34">
        <f>IFERROR(__xludf.DUMMYFUNCTION("""COMPUTED_VALUE"""),44549.33333333333)</f>
        <v>44549.33333</v>
      </c>
    </row>
    <row r="33">
      <c r="A33" s="35" t="s">
        <v>46</v>
      </c>
      <c r="B33" s="36">
        <v>4.0</v>
      </c>
      <c r="C33" s="23" t="s">
        <v>23</v>
      </c>
      <c r="D33" s="24" t="b">
        <v>0</v>
      </c>
      <c r="E33" s="37">
        <f>IFERROR(__xludf.DUMMYFUNCTION("""COMPUTED_VALUE"""),51.111111111111114)</f>
        <v>51.11111111</v>
      </c>
      <c r="F33" s="26">
        <f>IFERROR(__xludf.DUMMYFUNCTION("""COMPUTED_VALUE"""),44549.33333333333)</f>
        <v>44549.33333</v>
      </c>
      <c r="G33" s="27">
        <f>IFERROR(__xludf.DUMMYFUNCTION("""COMPUTED_VALUE"""),44600.44444444444)</f>
        <v>44600.44444</v>
      </c>
    </row>
    <row r="34">
      <c r="A34" s="28" t="s">
        <v>47</v>
      </c>
      <c r="B34" s="29">
        <v>3.0</v>
      </c>
      <c r="C34" s="30" t="s">
        <v>23</v>
      </c>
      <c r="D34" s="31" t="b">
        <v>0</v>
      </c>
      <c r="E34" s="32">
        <f>IFERROR(__xludf.DUMMYFUNCTION("""COMPUTED_VALUE"""),38.333333333333336)</f>
        <v>38.33333333</v>
      </c>
      <c r="F34" s="33">
        <f>IFERROR(__xludf.DUMMYFUNCTION("""COMPUTED_VALUE"""),44600.44444444444)</f>
        <v>44600.44444</v>
      </c>
      <c r="G34" s="34">
        <f>IFERROR(__xludf.DUMMYFUNCTION("""COMPUTED_VALUE"""),44638.777777777774)</f>
        <v>44638.77778</v>
      </c>
    </row>
    <row r="35">
      <c r="A35" s="35" t="s">
        <v>48</v>
      </c>
      <c r="B35" s="36">
        <v>4.0</v>
      </c>
      <c r="C35" s="23" t="s">
        <v>23</v>
      </c>
      <c r="D35" s="24" t="b">
        <v>0</v>
      </c>
      <c r="E35" s="37">
        <f>IFERROR(__xludf.DUMMYFUNCTION("""COMPUTED_VALUE"""),51.111111111111114)</f>
        <v>51.11111111</v>
      </c>
      <c r="F35" s="26">
        <f>IFERROR(__xludf.DUMMYFUNCTION("""COMPUTED_VALUE"""),44638.777777777774)</f>
        <v>44638.77778</v>
      </c>
      <c r="G35" s="27">
        <f>IFERROR(__xludf.DUMMYFUNCTION("""COMPUTED_VALUE"""),44689.88888888888)</f>
        <v>44689.88889</v>
      </c>
    </row>
    <row r="36">
      <c r="A36" s="28" t="s">
        <v>49</v>
      </c>
      <c r="B36" s="29">
        <v>2.0</v>
      </c>
      <c r="C36" s="30" t="s">
        <v>23</v>
      </c>
      <c r="D36" s="31" t="b">
        <v>0</v>
      </c>
      <c r="E36" s="32">
        <f>IFERROR(__xludf.DUMMYFUNCTION("""COMPUTED_VALUE"""),25.555555555555557)</f>
        <v>25.55555556</v>
      </c>
      <c r="F36" s="33">
        <f>IFERROR(__xludf.DUMMYFUNCTION("""COMPUTED_VALUE"""),44689.88888888888)</f>
        <v>44689.88889</v>
      </c>
      <c r="G36" s="34">
        <f>IFERROR(__xludf.DUMMYFUNCTION("""COMPUTED_VALUE"""),44715.44444444444)</f>
        <v>44715.44444</v>
      </c>
    </row>
    <row r="37">
      <c r="A37" s="35" t="s">
        <v>50</v>
      </c>
      <c r="B37" s="36">
        <v>4.0</v>
      </c>
      <c r="C37" s="23" t="s">
        <v>23</v>
      </c>
      <c r="D37" s="24" t="b">
        <v>0</v>
      </c>
      <c r="E37" s="37">
        <f>IFERROR(__xludf.DUMMYFUNCTION("""COMPUTED_VALUE"""),51.111111111111114)</f>
        <v>51.11111111</v>
      </c>
      <c r="F37" s="26">
        <f>IFERROR(__xludf.DUMMYFUNCTION("""COMPUTED_VALUE"""),44715.44444444444)</f>
        <v>44715.44444</v>
      </c>
      <c r="G37" s="27">
        <f>IFERROR(__xludf.DUMMYFUNCTION("""COMPUTED_VALUE"""),44766.55555555555)</f>
        <v>44766.55556</v>
      </c>
    </row>
    <row r="38">
      <c r="A38" s="28" t="s">
        <v>51</v>
      </c>
      <c r="B38" s="29">
        <v>3.0</v>
      </c>
      <c r="C38" s="30" t="s">
        <v>23</v>
      </c>
      <c r="D38" s="31" t="b">
        <v>0</v>
      </c>
      <c r="E38" s="32">
        <f>IFERROR(__xludf.DUMMYFUNCTION("""COMPUTED_VALUE"""),38.333333333333336)</f>
        <v>38.33333333</v>
      </c>
      <c r="F38" s="33">
        <f>IFERROR(__xludf.DUMMYFUNCTION("""COMPUTED_VALUE"""),44766.55555555555)</f>
        <v>44766.55556</v>
      </c>
      <c r="G38" s="34">
        <f>IFERROR(__xludf.DUMMYFUNCTION("""COMPUTED_VALUE"""),44804.88888888888)</f>
        <v>44804.88889</v>
      </c>
    </row>
    <row r="39">
      <c r="A39" s="35" t="s">
        <v>52</v>
      </c>
      <c r="B39" s="36">
        <v>4.0</v>
      </c>
      <c r="C39" s="23" t="s">
        <v>23</v>
      </c>
      <c r="D39" s="24" t="b">
        <v>0</v>
      </c>
      <c r="E39" s="37">
        <f>IFERROR(__xludf.DUMMYFUNCTION("""COMPUTED_VALUE"""),51.111111111111114)</f>
        <v>51.11111111</v>
      </c>
      <c r="F39" s="26">
        <f>IFERROR(__xludf.DUMMYFUNCTION("""COMPUTED_VALUE"""),44804.88888888888)</f>
        <v>44804.88889</v>
      </c>
      <c r="G39" s="27">
        <f>IFERROR(__xludf.DUMMYFUNCTION("""COMPUTED_VALUE"""),44855.99999999999)</f>
        <v>44856</v>
      </c>
    </row>
    <row r="40">
      <c r="A40" s="28" t="s">
        <v>53</v>
      </c>
      <c r="B40" s="29">
        <v>3.0</v>
      </c>
      <c r="C40" s="30" t="s">
        <v>23</v>
      </c>
      <c r="D40" s="31" t="b">
        <v>0</v>
      </c>
      <c r="E40" s="32">
        <f>IFERROR(__xludf.DUMMYFUNCTION("""COMPUTED_VALUE"""),38.333333333333336)</f>
        <v>38.33333333</v>
      </c>
      <c r="F40" s="33">
        <f>IFERROR(__xludf.DUMMYFUNCTION("""COMPUTED_VALUE"""),44855.99999999999)</f>
        <v>44856</v>
      </c>
      <c r="G40" s="34">
        <f>IFERROR(__xludf.DUMMYFUNCTION("""COMPUTED_VALUE"""),44894.33333333333)</f>
        <v>44894.33333</v>
      </c>
    </row>
    <row r="41">
      <c r="A41" s="35" t="s">
        <v>54</v>
      </c>
      <c r="B41" s="36">
        <v>3.0</v>
      </c>
      <c r="C41" s="23" t="s">
        <v>23</v>
      </c>
      <c r="D41" s="24" t="b">
        <v>0</v>
      </c>
      <c r="E41" s="37">
        <f>IFERROR(__xludf.DUMMYFUNCTION("""COMPUTED_VALUE"""),38.333333333333336)</f>
        <v>38.33333333</v>
      </c>
      <c r="F41" s="26">
        <f>IFERROR(__xludf.DUMMYFUNCTION("""COMPUTED_VALUE"""),44894.33333333333)</f>
        <v>44894.33333</v>
      </c>
      <c r="G41" s="27">
        <f>IFERROR(__xludf.DUMMYFUNCTION("""COMPUTED_VALUE"""),44932.666666666664)</f>
        <v>44932.66667</v>
      </c>
    </row>
    <row r="42">
      <c r="A42" s="28" t="s">
        <v>55</v>
      </c>
      <c r="B42" s="29">
        <v>3.0</v>
      </c>
      <c r="C42" s="30" t="s">
        <v>23</v>
      </c>
      <c r="D42" s="31" t="b">
        <v>0</v>
      </c>
      <c r="E42" s="32">
        <f>IFERROR(__xludf.DUMMYFUNCTION("""COMPUTED_VALUE"""),38.333333333333336)</f>
        <v>38.33333333</v>
      </c>
      <c r="F42" s="33">
        <f>IFERROR(__xludf.DUMMYFUNCTION("""COMPUTED_VALUE"""),44932.666666666664)</f>
        <v>44932.66667</v>
      </c>
      <c r="G42" s="34">
        <f>IFERROR(__xludf.DUMMYFUNCTION("""COMPUTED_VALUE"""),44971.0)</f>
        <v>44971</v>
      </c>
    </row>
    <row r="43">
      <c r="A43" s="38" t="s">
        <v>56</v>
      </c>
      <c r="B43" s="39">
        <v>0.0</v>
      </c>
      <c r="C43" s="39" t="s">
        <v>57</v>
      </c>
      <c r="D43" s="40" t="b">
        <v>0</v>
      </c>
      <c r="E43" s="41">
        <f>IFERROR(__xludf.DUMMYFUNCTION("""COMPUTED_VALUE"""),14.0)</f>
        <v>14</v>
      </c>
      <c r="F43" s="42">
        <f>IFERROR(__xludf.DUMMYFUNCTION("""COMPUTED_VALUE"""),44971.0)</f>
        <v>44971</v>
      </c>
      <c r="G43" s="42">
        <f>IFERROR(__xludf.DUMMYFUNCTION("""COMPUTED_VALUE"""),44985.0)</f>
        <v>44985</v>
      </c>
    </row>
  </sheetData>
  <autoFilter ref="$A$6:$G$42">
    <sortState ref="A6:G42">
      <sortCondition ref="A6:A42"/>
      <sortCondition ref="C6:C42"/>
    </sortState>
  </autoFilter>
  <mergeCells count="5">
    <mergeCell ref="C1:D1"/>
    <mergeCell ref="F2:G3"/>
    <mergeCell ref="C3:D3"/>
    <mergeCell ref="C4:D4"/>
    <mergeCell ref="A5:G5"/>
  </mergeCells>
  <dataValidations>
    <dataValidation type="list" allowBlank="1" showErrorMessage="1" sqref="C7:C42">
      <formula1>"Done,Pending,Waiting"</formula1>
    </dataValidation>
    <dataValidation type="decimal" operator="greaterThan" allowBlank="1" showDropDown="1" sqref="B4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29"/>
    <col customWidth="1" min="2" max="4" width="11.29"/>
    <col customWidth="1" min="5" max="5" width="7.0"/>
    <col customWidth="1" min="6" max="6" width="8.29"/>
    <col customWidth="1" min="7" max="8" width="9.57"/>
  </cols>
  <sheetData>
    <row r="1">
      <c r="A1" s="43" t="str">
        <f>IFERROR(__xludf.DUMMYFUNCTION("filter(Sheet1!A6:C42,Sheet1!A6:A42&lt;&gt;"""")"),"Course")</f>
        <v>Course</v>
      </c>
      <c r="B1" s="44" t="str">
        <f>IFERROR(__xludf.DUMMYFUNCTION("""COMPUTED_VALUE"""),"CU")</f>
        <v>CU</v>
      </c>
      <c r="C1" s="43" t="str">
        <f>IFERROR(__xludf.DUMMYFUNCTION("""COMPUTED_VALUE"""),"Status")</f>
        <v>Status</v>
      </c>
      <c r="D1" s="43" t="str">
        <f>IFERROR(__xludf.DUMMYFUNCTION("filter(Sheet1!D6:D42,Sheet1!C6:C42&lt;&gt;"""")"),"Pass PA")</f>
        <v>Pass PA</v>
      </c>
      <c r="E1" s="43" t="s">
        <v>15</v>
      </c>
      <c r="F1" s="45" t="s">
        <v>16</v>
      </c>
      <c r="G1" s="45" t="s">
        <v>17</v>
      </c>
      <c r="H1" s="46" t="s">
        <v>58</v>
      </c>
    </row>
    <row r="2">
      <c r="A2" s="47" t="str">
        <f>IFERROR(__xludf.DUMMYFUNCTION("""COMPUTED_VALUE""")," ORA1 - Orientation ")</f>
        <v> ORA1 - Orientation </v>
      </c>
      <c r="B2" s="47">
        <f>IFERROR(__xludf.DUMMYFUNCTION("""COMPUTED_VALUE"""),0.0)</f>
        <v>0</v>
      </c>
      <c r="C2" s="47" t="str">
        <f>IFERROR(__xludf.DUMMYFUNCTION("""COMPUTED_VALUE"""),"Done")</f>
        <v>Done</v>
      </c>
      <c r="D2" s="47" t="b">
        <f>IFERROR(__xludf.DUMMYFUNCTION("""COMPUTED_VALUE"""),TRUE)</f>
        <v>1</v>
      </c>
      <c r="E2" s="47">
        <f>if(C2="Done",0,if(D2=True,1,sum(sum(B2*Sheet1!$E$2))))</f>
        <v>0</v>
      </c>
      <c r="F2" s="48">
        <f t="shared" ref="F2:F38" si="1">SUM(G2-E2)</f>
        <v>44101.11111</v>
      </c>
      <c r="G2" s="48">
        <f t="shared" ref="G2:G37" si="2">F3</f>
        <v>44101.11111</v>
      </c>
      <c r="H2" s="49">
        <f t="shared" ref="H2:H37" si="3">IF(D2=TRUE,if(B2&lt;&gt;"Done",sum(B2*-1),""),"")</f>
        <v>0</v>
      </c>
    </row>
    <row r="3">
      <c r="A3" s="47" t="str">
        <f>IFERROR(__xludf.DUMMYFUNCTION("""COMPUTED_VALUE"""),"Introduction to IT")</f>
        <v>Introduction to IT</v>
      </c>
      <c r="B3" s="47">
        <f>IFERROR(__xludf.DUMMYFUNCTION("""COMPUTED_VALUE"""),4.0)</f>
        <v>4</v>
      </c>
      <c r="C3" s="47" t="str">
        <f>IFERROR(__xludf.DUMMYFUNCTION("""COMPUTED_VALUE"""),"Done")</f>
        <v>Done</v>
      </c>
      <c r="D3" s="47" t="b">
        <f>IFERROR(__xludf.DUMMYFUNCTION("""COMPUTED_VALUE"""),TRUE)</f>
        <v>1</v>
      </c>
      <c r="E3" s="47">
        <f>if(C3="Done",0,if(D3=True,1,sum(sum(B3*Sheet1!$E$2))))</f>
        <v>0</v>
      </c>
      <c r="F3" s="48">
        <f t="shared" si="1"/>
        <v>44101.11111</v>
      </c>
      <c r="G3" s="48">
        <f t="shared" si="2"/>
        <v>44101.11111</v>
      </c>
      <c r="H3" s="49">
        <f t="shared" si="3"/>
        <v>-4</v>
      </c>
    </row>
    <row r="4">
      <c r="A4" s="47" t="str">
        <f>IFERROR(__xludf.DUMMYFUNCTION("""COMPUTED_VALUE"""),"Spreadsheets")</f>
        <v>Spreadsheets</v>
      </c>
      <c r="B4" s="47">
        <f>IFERROR(__xludf.DUMMYFUNCTION("""COMPUTED_VALUE"""),3.0)</f>
        <v>3</v>
      </c>
      <c r="C4" s="47" t="str">
        <f>IFERROR(__xludf.DUMMYFUNCTION("""COMPUTED_VALUE"""),"Done")</f>
        <v>Done</v>
      </c>
      <c r="D4" s="47" t="b">
        <f>IFERROR(__xludf.DUMMYFUNCTION("""COMPUTED_VALUE"""),TRUE)</f>
        <v>1</v>
      </c>
      <c r="E4" s="47">
        <f>if(C4="Done",0,if(D4=True,1,sum(sum(B4*Sheet1!$E$2))))</f>
        <v>0</v>
      </c>
      <c r="F4" s="48">
        <f t="shared" si="1"/>
        <v>44101.11111</v>
      </c>
      <c r="G4" s="48">
        <f t="shared" si="2"/>
        <v>44101.11111</v>
      </c>
      <c r="H4" s="49">
        <f t="shared" si="3"/>
        <v>-3</v>
      </c>
    </row>
    <row r="5">
      <c r="A5" s="47" t="str">
        <f>IFERROR(__xludf.DUMMYFUNCTION("""COMPUTED_VALUE"""),"Emerging Technologies")</f>
        <v>Emerging Technologies</v>
      </c>
      <c r="B5" s="47">
        <f>IFERROR(__xludf.DUMMYFUNCTION("""COMPUTED_VALUE"""),2.0)</f>
        <v>2</v>
      </c>
      <c r="C5" s="47" t="str">
        <f>IFERROR(__xludf.DUMMYFUNCTION("""COMPUTED_VALUE"""),"Waiting")</f>
        <v>Waiting</v>
      </c>
      <c r="D5" s="47" t="b">
        <f>IFERROR(__xludf.DUMMYFUNCTION("""COMPUTED_VALUE"""),FALSE)</f>
        <v>0</v>
      </c>
      <c r="E5" s="47">
        <f>if(C5="Done",0,if(D5=True,1,sum(sum(B5*Sheet1!$E$2))))</f>
        <v>25.55555556</v>
      </c>
      <c r="F5" s="48">
        <f t="shared" si="1"/>
        <v>44101.11111</v>
      </c>
      <c r="G5" s="48">
        <f t="shared" si="2"/>
        <v>44126.66667</v>
      </c>
      <c r="H5" s="49" t="str">
        <f t="shared" si="3"/>
        <v/>
      </c>
    </row>
    <row r="6">
      <c r="A6" s="47" t="str">
        <f>IFERROR(__xludf.DUMMYFUNCTION("""COMPUTED_VALUE"""),"Business of IT - Applications")</f>
        <v>Business of IT - Applications</v>
      </c>
      <c r="B6" s="47">
        <f>IFERROR(__xludf.DUMMYFUNCTION("""COMPUTED_VALUE"""),4.0)</f>
        <v>4</v>
      </c>
      <c r="C6" s="47" t="str">
        <f>IFERROR(__xludf.DUMMYFUNCTION("""COMPUTED_VALUE"""),"Done")</f>
        <v>Done</v>
      </c>
      <c r="D6" s="47" t="b">
        <f>IFERROR(__xludf.DUMMYFUNCTION("""COMPUTED_VALUE"""),TRUE)</f>
        <v>1</v>
      </c>
      <c r="E6" s="47">
        <f>if(C6="Done",0,if(D6=True,1,sum(sum(B6*Sheet1!$E$2))))</f>
        <v>0</v>
      </c>
      <c r="F6" s="48">
        <f t="shared" si="1"/>
        <v>44126.66667</v>
      </c>
      <c r="G6" s="48">
        <f t="shared" si="2"/>
        <v>44126.66667</v>
      </c>
      <c r="H6" s="49">
        <f t="shared" si="3"/>
        <v>-4</v>
      </c>
    </row>
    <row r="7">
      <c r="A7" s="47" t="str">
        <f>IFERROR(__xludf.DUMMYFUNCTION("""COMPUTED_VALUE"""),"Business of IT - Project Management")</f>
        <v>Business of IT - Project Management</v>
      </c>
      <c r="B7" s="47">
        <f>IFERROR(__xludf.DUMMYFUNCTION("""COMPUTED_VALUE"""),4.0)</f>
        <v>4</v>
      </c>
      <c r="C7" s="47" t="str">
        <f>IFERROR(__xludf.DUMMYFUNCTION("""COMPUTED_VALUE"""),"Waiting")</f>
        <v>Waiting</v>
      </c>
      <c r="D7" s="47" t="b">
        <f>IFERROR(__xludf.DUMMYFUNCTION("""COMPUTED_VALUE"""),FALSE)</f>
        <v>0</v>
      </c>
      <c r="E7" s="47">
        <f>if(C7="Done",0,if(D7=True,1,sum(sum(B7*Sheet1!$E$2))))</f>
        <v>51.11111111</v>
      </c>
      <c r="F7" s="48">
        <f t="shared" si="1"/>
        <v>44126.66667</v>
      </c>
      <c r="G7" s="48">
        <f t="shared" si="2"/>
        <v>44177.77778</v>
      </c>
      <c r="H7" s="49" t="str">
        <f t="shared" si="3"/>
        <v/>
      </c>
    </row>
    <row r="8">
      <c r="A8" s="47" t="str">
        <f>IFERROR(__xludf.DUMMYFUNCTION("""COMPUTED_VALUE"""),"Principles of Management")</f>
        <v>Principles of Management</v>
      </c>
      <c r="B8" s="47">
        <f>IFERROR(__xludf.DUMMYFUNCTION("""COMPUTED_VALUE"""),4.0)</f>
        <v>4</v>
      </c>
      <c r="C8" s="47" t="str">
        <f>IFERROR(__xludf.DUMMYFUNCTION("""COMPUTED_VALUE"""),"Done")</f>
        <v>Done</v>
      </c>
      <c r="D8" s="47" t="b">
        <f>IFERROR(__xludf.DUMMYFUNCTION("""COMPUTED_VALUE"""),TRUE)</f>
        <v>1</v>
      </c>
      <c r="E8" s="47">
        <f>if(C8="Done",0,if(D8=True,1,sum(sum(B8*Sheet1!$E$2))))</f>
        <v>0</v>
      </c>
      <c r="F8" s="48">
        <f t="shared" si="1"/>
        <v>44177.77778</v>
      </c>
      <c r="G8" s="48">
        <f t="shared" si="2"/>
        <v>44177.77778</v>
      </c>
      <c r="H8" s="49">
        <f t="shared" si="3"/>
        <v>-4</v>
      </c>
    </row>
    <row r="9">
      <c r="A9" s="47" t="str">
        <f>IFERROR(__xludf.DUMMYFUNCTION("""COMPUTED_VALUE"""),"Organizational Behavior and Leadership")</f>
        <v>Organizational Behavior and Leadership</v>
      </c>
      <c r="B9" s="47">
        <f>IFERROR(__xludf.DUMMYFUNCTION("""COMPUTED_VALUE"""),3.0)</f>
        <v>3</v>
      </c>
      <c r="C9" s="47" t="str">
        <f>IFERROR(__xludf.DUMMYFUNCTION("""COMPUTED_VALUE"""),"Done")</f>
        <v>Done</v>
      </c>
      <c r="D9" s="47" t="b">
        <f>IFERROR(__xludf.DUMMYFUNCTION("""COMPUTED_VALUE"""),TRUE)</f>
        <v>1</v>
      </c>
      <c r="E9" s="47">
        <f>if(C9="Done",0,if(D9=True,1,sum(sum(B9*Sheet1!$E$2))))</f>
        <v>0</v>
      </c>
      <c r="F9" s="48">
        <f t="shared" si="1"/>
        <v>44177.77778</v>
      </c>
      <c r="G9" s="48">
        <f t="shared" si="2"/>
        <v>44177.77778</v>
      </c>
      <c r="H9" s="49">
        <f t="shared" si="3"/>
        <v>-3</v>
      </c>
    </row>
    <row r="10">
      <c r="A10" s="47" t="str">
        <f>IFERROR(__xludf.DUMMYFUNCTION("""COMPUTED_VALUE"""),"American Politics and the US Constitution")</f>
        <v>American Politics and the US Constitution</v>
      </c>
      <c r="B10" s="47">
        <f>IFERROR(__xludf.DUMMYFUNCTION("""COMPUTED_VALUE"""),3.0)</f>
        <v>3</v>
      </c>
      <c r="C10" s="47" t="str">
        <f>IFERROR(__xludf.DUMMYFUNCTION("""COMPUTED_VALUE"""),"Done")</f>
        <v>Done</v>
      </c>
      <c r="D10" s="47" t="b">
        <f>IFERROR(__xludf.DUMMYFUNCTION("""COMPUTED_VALUE"""),TRUE)</f>
        <v>1</v>
      </c>
      <c r="E10" s="47">
        <f>if(C10="Done",0,if(D10=True,1,sum(sum(B10*Sheet1!$E$2))))</f>
        <v>0</v>
      </c>
      <c r="F10" s="48">
        <f t="shared" si="1"/>
        <v>44177.77778</v>
      </c>
      <c r="G10" s="48">
        <f t="shared" si="2"/>
        <v>44177.77778</v>
      </c>
      <c r="H10" s="49">
        <f t="shared" si="3"/>
        <v>-3</v>
      </c>
    </row>
    <row r="11">
      <c r="A11" s="47" t="str">
        <f>IFERROR(__xludf.DUMMYFUNCTION("""COMPUTED_VALUE"""),"Applied Algebra")</f>
        <v>Applied Algebra</v>
      </c>
      <c r="B11" s="47">
        <f>IFERROR(__xludf.DUMMYFUNCTION("""COMPUTED_VALUE"""),3.0)</f>
        <v>3</v>
      </c>
      <c r="C11" s="47" t="str">
        <f>IFERROR(__xludf.DUMMYFUNCTION("""COMPUTED_VALUE"""),"Done")</f>
        <v>Done</v>
      </c>
      <c r="D11" s="47" t="b">
        <f>IFERROR(__xludf.DUMMYFUNCTION("""COMPUTED_VALUE"""),TRUE)</f>
        <v>1</v>
      </c>
      <c r="E11" s="47">
        <f>if(C11="Done",0,if(D11=True,1,sum(sum(B11*Sheet1!$E$2))))</f>
        <v>0</v>
      </c>
      <c r="F11" s="48">
        <f t="shared" si="1"/>
        <v>44177.77778</v>
      </c>
      <c r="G11" s="48">
        <f t="shared" si="2"/>
        <v>44177.77778</v>
      </c>
      <c r="H11" s="49">
        <f t="shared" si="3"/>
        <v>-3</v>
      </c>
    </row>
    <row r="12">
      <c r="A12" s="47" t="str">
        <f>IFERROR(__xludf.DUMMYFUNCTION("""COMPUTED_VALUE"""),"Applied Probability and Statistics")</f>
        <v>Applied Probability and Statistics</v>
      </c>
      <c r="B12" s="47">
        <f>IFERROR(__xludf.DUMMYFUNCTION("""COMPUTED_VALUE"""),3.0)</f>
        <v>3</v>
      </c>
      <c r="C12" s="47" t="str">
        <f>IFERROR(__xludf.DUMMYFUNCTION("""COMPUTED_VALUE"""),"Waiting")</f>
        <v>Waiting</v>
      </c>
      <c r="D12" s="47" t="b">
        <f>IFERROR(__xludf.DUMMYFUNCTION("""COMPUTED_VALUE"""),FALSE)</f>
        <v>0</v>
      </c>
      <c r="E12" s="47">
        <f>if(C12="Done",0,if(D12=True,1,sum(sum(B12*Sheet1!$E$2))))</f>
        <v>38.33333333</v>
      </c>
      <c r="F12" s="48">
        <f t="shared" si="1"/>
        <v>44177.77778</v>
      </c>
      <c r="G12" s="48">
        <f t="shared" si="2"/>
        <v>44216.11111</v>
      </c>
      <c r="H12" s="49" t="str">
        <f t="shared" si="3"/>
        <v/>
      </c>
    </row>
    <row r="13">
      <c r="A13" s="47" t="str">
        <f>IFERROR(__xludf.DUMMYFUNCTION("""COMPUTED_VALUE"""),"Cloud Deployment and Operations")</f>
        <v>Cloud Deployment and Operations</v>
      </c>
      <c r="B13" s="47">
        <f>IFERROR(__xludf.DUMMYFUNCTION("""COMPUTED_VALUE"""),3.0)</f>
        <v>3</v>
      </c>
      <c r="C13" s="47" t="str">
        <f>IFERROR(__xludf.DUMMYFUNCTION("""COMPUTED_VALUE"""),"Waiting")</f>
        <v>Waiting</v>
      </c>
      <c r="D13" s="47" t="b">
        <f>IFERROR(__xludf.DUMMYFUNCTION("""COMPUTED_VALUE"""),TRUE)</f>
        <v>1</v>
      </c>
      <c r="E13" s="47">
        <f>if(C13="Done",0,if(D13=True,1,sum(sum(B13*Sheet1!$E$2))))</f>
        <v>1</v>
      </c>
      <c r="F13" s="48">
        <f t="shared" si="1"/>
        <v>44216.11111</v>
      </c>
      <c r="G13" s="48">
        <f t="shared" si="2"/>
        <v>44217.11111</v>
      </c>
      <c r="H13" s="49">
        <f t="shared" si="3"/>
        <v>-3</v>
      </c>
    </row>
    <row r="14">
      <c r="A14" s="47" t="str">
        <f>IFERROR(__xludf.DUMMYFUNCTION("""COMPUTED_VALUE"""),"Cloud Foundations")</f>
        <v>Cloud Foundations</v>
      </c>
      <c r="B14" s="47">
        <f>IFERROR(__xludf.DUMMYFUNCTION("""COMPUTED_VALUE"""),3.0)</f>
        <v>3</v>
      </c>
      <c r="C14" s="47" t="str">
        <f>IFERROR(__xludf.DUMMYFUNCTION("""COMPUTED_VALUE"""),"Waiting")</f>
        <v>Waiting</v>
      </c>
      <c r="D14" s="47" t="b">
        <f>IFERROR(__xludf.DUMMYFUNCTION("""COMPUTED_VALUE"""),FALSE)</f>
        <v>0</v>
      </c>
      <c r="E14" s="47">
        <f>if(C14="Done",0,if(D14=True,1,sum(sum(B14*Sheet1!$E$2))))</f>
        <v>38.33333333</v>
      </c>
      <c r="F14" s="48">
        <f t="shared" si="1"/>
        <v>44217.11111</v>
      </c>
      <c r="G14" s="48">
        <f t="shared" si="2"/>
        <v>44255.44444</v>
      </c>
      <c r="H14" s="49" t="str">
        <f t="shared" si="3"/>
        <v/>
      </c>
    </row>
    <row r="15">
      <c r="A15" s="47" t="str">
        <f>IFERROR(__xludf.DUMMYFUNCTION("""COMPUTED_VALUE"""),"Data Management - Foundations")</f>
        <v>Data Management - Foundations</v>
      </c>
      <c r="B15" s="47">
        <f>IFERROR(__xludf.DUMMYFUNCTION("""COMPUTED_VALUE"""),3.0)</f>
        <v>3</v>
      </c>
      <c r="C15" s="47" t="str">
        <f>IFERROR(__xludf.DUMMYFUNCTION("""COMPUTED_VALUE"""),"Done")</f>
        <v>Done</v>
      </c>
      <c r="D15" s="47" t="b">
        <f>IFERROR(__xludf.DUMMYFUNCTION("""COMPUTED_VALUE"""),TRUE)</f>
        <v>1</v>
      </c>
      <c r="E15" s="47">
        <f>if(C15="Done",0,if(D15=True,1,sum(sum(B15*Sheet1!$E$2))))</f>
        <v>0</v>
      </c>
      <c r="F15" s="48">
        <f t="shared" si="1"/>
        <v>44255.44444</v>
      </c>
      <c r="G15" s="48">
        <f t="shared" si="2"/>
        <v>44255.44444</v>
      </c>
      <c r="H15" s="49">
        <f t="shared" si="3"/>
        <v>-3</v>
      </c>
    </row>
    <row r="16">
      <c r="A16" s="47" t="str">
        <f>IFERROR(__xludf.DUMMYFUNCTION("""COMPUTED_VALUE"""),"English Composition I")</f>
        <v>English Composition I</v>
      </c>
      <c r="B16" s="47">
        <f>IFERROR(__xludf.DUMMYFUNCTION("""COMPUTED_VALUE"""),3.0)</f>
        <v>3</v>
      </c>
      <c r="C16" s="47" t="str">
        <f>IFERROR(__xludf.DUMMYFUNCTION("""COMPUTED_VALUE"""),"Done")</f>
        <v>Done</v>
      </c>
      <c r="D16" s="47" t="b">
        <f>IFERROR(__xludf.DUMMYFUNCTION("""COMPUTED_VALUE"""),TRUE)</f>
        <v>1</v>
      </c>
      <c r="E16" s="47">
        <f>if(C16="Done",0,if(D16=True,1,sum(sum(B16*Sheet1!$E$2))))</f>
        <v>0</v>
      </c>
      <c r="F16" s="48">
        <f t="shared" si="1"/>
        <v>44255.44444</v>
      </c>
      <c r="G16" s="48">
        <f t="shared" si="2"/>
        <v>44255.44444</v>
      </c>
      <c r="H16" s="49">
        <f t="shared" si="3"/>
        <v>-3</v>
      </c>
    </row>
    <row r="17">
      <c r="A17" s="47" t="str">
        <f>IFERROR(__xludf.DUMMYFUNCTION("""COMPUTED_VALUE"""),"English Composition II")</f>
        <v>English Composition II</v>
      </c>
      <c r="B17" s="47">
        <f>IFERROR(__xludf.DUMMYFUNCTION("""COMPUTED_VALUE"""),3.0)</f>
        <v>3</v>
      </c>
      <c r="C17" s="47" t="str">
        <f>IFERROR(__xludf.DUMMYFUNCTION("""COMPUTED_VALUE"""),"Done")</f>
        <v>Done</v>
      </c>
      <c r="D17" s="47" t="b">
        <f>IFERROR(__xludf.DUMMYFUNCTION("""COMPUTED_VALUE"""),TRUE)</f>
        <v>1</v>
      </c>
      <c r="E17" s="47">
        <f>if(C17="Done",0,if(D17=True,1,sum(sum(B17*Sheet1!$E$2))))</f>
        <v>0</v>
      </c>
      <c r="F17" s="48">
        <f t="shared" si="1"/>
        <v>44255.44444</v>
      </c>
      <c r="G17" s="48">
        <f t="shared" si="2"/>
        <v>44255.44444</v>
      </c>
      <c r="H17" s="49">
        <f t="shared" si="3"/>
        <v>-3</v>
      </c>
    </row>
    <row r="18">
      <c r="A18" s="47" t="str">
        <f>IFERROR(__xludf.DUMMYFUNCTION("""COMPUTED_VALUE"""),"Ethics in Technology")</f>
        <v>Ethics in Technology</v>
      </c>
      <c r="B18" s="47">
        <f>IFERROR(__xludf.DUMMYFUNCTION("""COMPUTED_VALUE"""),3.0)</f>
        <v>3</v>
      </c>
      <c r="C18" s="47" t="str">
        <f>IFERROR(__xludf.DUMMYFUNCTION("""COMPUTED_VALUE"""),"Done")</f>
        <v>Done</v>
      </c>
      <c r="D18" s="47" t="b">
        <f>IFERROR(__xludf.DUMMYFUNCTION("""COMPUTED_VALUE"""),TRUE)</f>
        <v>1</v>
      </c>
      <c r="E18" s="47">
        <f>if(C18="Done",0,if(D18=True,1,sum(sum(B18*Sheet1!$E$2))))</f>
        <v>0</v>
      </c>
      <c r="F18" s="48">
        <f t="shared" si="1"/>
        <v>44255.44444</v>
      </c>
      <c r="G18" s="48">
        <f t="shared" si="2"/>
        <v>44255.44444</v>
      </c>
      <c r="H18" s="49">
        <f t="shared" si="3"/>
        <v>-3</v>
      </c>
    </row>
    <row r="19">
      <c r="A19" s="47" t="str">
        <f>IFERROR(__xludf.DUMMYFUNCTION("""COMPUTED_VALUE"""),"Implementing and Administering Networking Solutions")</f>
        <v>Implementing and Administering Networking Solutions</v>
      </c>
      <c r="B19" s="47">
        <f>IFERROR(__xludf.DUMMYFUNCTION("""COMPUTED_VALUE"""),6.0)</f>
        <v>6</v>
      </c>
      <c r="C19" s="47" t="str">
        <f>IFERROR(__xludf.DUMMYFUNCTION("""COMPUTED_VALUE"""),"Waiting")</f>
        <v>Waiting</v>
      </c>
      <c r="D19" s="47" t="b">
        <f>IFERROR(__xludf.DUMMYFUNCTION("""COMPUTED_VALUE"""),FALSE)</f>
        <v>0</v>
      </c>
      <c r="E19" s="47">
        <f>if(C19="Done",0,if(D19=True,1,sum(sum(B19*Sheet1!$E$2))))</f>
        <v>76.66666667</v>
      </c>
      <c r="F19" s="48">
        <f t="shared" si="1"/>
        <v>44255.44444</v>
      </c>
      <c r="G19" s="48">
        <f t="shared" si="2"/>
        <v>44332.11111</v>
      </c>
      <c r="H19" s="49" t="str">
        <f t="shared" si="3"/>
        <v/>
      </c>
    </row>
    <row r="20">
      <c r="A20" s="47" t="str">
        <f>IFERROR(__xludf.DUMMYFUNCTION("""COMPUTED_VALUE"""),"Integrated Physical Sciences")</f>
        <v>Integrated Physical Sciences</v>
      </c>
      <c r="B20" s="47">
        <f>IFERROR(__xludf.DUMMYFUNCTION("""COMPUTED_VALUE"""),3.0)</f>
        <v>3</v>
      </c>
      <c r="C20" s="47" t="str">
        <f>IFERROR(__xludf.DUMMYFUNCTION("""COMPUTED_VALUE"""),"Done")</f>
        <v>Done</v>
      </c>
      <c r="D20" s="47" t="b">
        <f>IFERROR(__xludf.DUMMYFUNCTION("""COMPUTED_VALUE"""),TRUE)</f>
        <v>1</v>
      </c>
      <c r="E20" s="47">
        <f>if(C20="Done",0,if(D20=True,1,sum(sum(B20*Sheet1!$E$2))))</f>
        <v>0</v>
      </c>
      <c r="F20" s="48">
        <f t="shared" si="1"/>
        <v>44332.11111</v>
      </c>
      <c r="G20" s="48">
        <f t="shared" si="2"/>
        <v>44332.11111</v>
      </c>
      <c r="H20" s="49">
        <f t="shared" si="3"/>
        <v>-3</v>
      </c>
    </row>
    <row r="21">
      <c r="A21" s="47" t="str">
        <f>IFERROR(__xludf.DUMMYFUNCTION("""COMPUTED_VALUE"""),"Introduction to Biology")</f>
        <v>Introduction to Biology</v>
      </c>
      <c r="B21" s="47">
        <f>IFERROR(__xludf.DUMMYFUNCTION("""COMPUTED_VALUE"""),3.0)</f>
        <v>3</v>
      </c>
      <c r="C21" s="47" t="str">
        <f>IFERROR(__xludf.DUMMYFUNCTION("""COMPUTED_VALUE"""),"Done")</f>
        <v>Done</v>
      </c>
      <c r="D21" s="47" t="b">
        <f>IFERROR(__xludf.DUMMYFUNCTION("""COMPUTED_VALUE"""),TRUE)</f>
        <v>1</v>
      </c>
      <c r="E21" s="47">
        <f>if(C21="Done",0,if(D21=True,1,sum(sum(B21*Sheet1!$E$2))))</f>
        <v>0</v>
      </c>
      <c r="F21" s="48">
        <f t="shared" si="1"/>
        <v>44332.11111</v>
      </c>
      <c r="G21" s="48">
        <f t="shared" si="2"/>
        <v>44332.11111</v>
      </c>
      <c r="H21" s="49">
        <f t="shared" si="3"/>
        <v>-3</v>
      </c>
    </row>
    <row r="22">
      <c r="A22" s="47" t="str">
        <f>IFERROR(__xludf.DUMMYFUNCTION("""COMPUTED_VALUE"""),"Introduction to Communication")</f>
        <v>Introduction to Communication</v>
      </c>
      <c r="B22" s="47">
        <f>IFERROR(__xludf.DUMMYFUNCTION("""COMPUTED_VALUE"""),3.0)</f>
        <v>3</v>
      </c>
      <c r="C22" s="47" t="str">
        <f>IFERROR(__xludf.DUMMYFUNCTION("""COMPUTED_VALUE"""),"Done")</f>
        <v>Done</v>
      </c>
      <c r="D22" s="47" t="b">
        <f>IFERROR(__xludf.DUMMYFUNCTION("""COMPUTED_VALUE"""),TRUE)</f>
        <v>1</v>
      </c>
      <c r="E22" s="47">
        <f>if(C22="Done",0,if(D22=True,1,sum(sum(B22*Sheet1!$E$2))))</f>
        <v>0</v>
      </c>
      <c r="F22" s="48">
        <f t="shared" si="1"/>
        <v>44332.11111</v>
      </c>
      <c r="G22" s="48">
        <f t="shared" si="2"/>
        <v>44332.11111</v>
      </c>
      <c r="H22" s="49">
        <f t="shared" si="3"/>
        <v>-3</v>
      </c>
    </row>
    <row r="23">
      <c r="A23" s="47" t="str">
        <f>IFERROR(__xludf.DUMMYFUNCTION("""COMPUTED_VALUE"""),"Introduction to Cryptography")</f>
        <v>Introduction to Cryptography</v>
      </c>
      <c r="B23" s="47">
        <f>IFERROR(__xludf.DUMMYFUNCTION("""COMPUTED_VALUE"""),4.0)</f>
        <v>4</v>
      </c>
      <c r="C23" s="47" t="str">
        <f>IFERROR(__xludf.DUMMYFUNCTION("""COMPUTED_VALUE"""),"Waiting")</f>
        <v>Waiting</v>
      </c>
      <c r="D23" s="47" t="b">
        <f>IFERROR(__xludf.DUMMYFUNCTION("""COMPUTED_VALUE"""),FALSE)</f>
        <v>0</v>
      </c>
      <c r="E23" s="47">
        <f>if(C23="Done",0,if(D23=True,1,sum(sum(B23*Sheet1!$E$2))))</f>
        <v>51.11111111</v>
      </c>
      <c r="F23" s="48">
        <f t="shared" si="1"/>
        <v>44332.11111</v>
      </c>
      <c r="G23" s="48">
        <f t="shared" si="2"/>
        <v>44383.22222</v>
      </c>
      <c r="H23" s="49" t="str">
        <f t="shared" si="3"/>
        <v/>
      </c>
    </row>
    <row r="24">
      <c r="A24" s="47" t="str">
        <f>IFERROR(__xludf.DUMMYFUNCTION("""COMPUTED_VALUE"""),"Introduction to Geography")</f>
        <v>Introduction to Geography</v>
      </c>
      <c r="B24" s="47">
        <f>IFERROR(__xludf.DUMMYFUNCTION("""COMPUTED_VALUE"""),3.0)</f>
        <v>3</v>
      </c>
      <c r="C24" s="47" t="str">
        <f>IFERROR(__xludf.DUMMYFUNCTION("""COMPUTED_VALUE"""),"Waiting")</f>
        <v>Waiting</v>
      </c>
      <c r="D24" s="47" t="b">
        <f>IFERROR(__xludf.DUMMYFUNCTION("""COMPUTED_VALUE"""),FALSE)</f>
        <v>0</v>
      </c>
      <c r="E24" s="47">
        <f>if(C24="Done",0,if(D24=True,1,sum(sum(B24*Sheet1!$E$2))))</f>
        <v>38.33333333</v>
      </c>
      <c r="F24" s="48">
        <f t="shared" si="1"/>
        <v>44383.22222</v>
      </c>
      <c r="G24" s="48">
        <f t="shared" si="2"/>
        <v>44421.55556</v>
      </c>
      <c r="H24" s="49" t="str">
        <f t="shared" si="3"/>
        <v/>
      </c>
    </row>
    <row r="25">
      <c r="A25" s="47" t="str">
        <f>IFERROR(__xludf.DUMMYFUNCTION("""COMPUTED_VALUE"""),"Introduction to Humanities")</f>
        <v>Introduction to Humanities</v>
      </c>
      <c r="B25" s="47">
        <f>IFERROR(__xludf.DUMMYFUNCTION("""COMPUTED_VALUE"""),3.0)</f>
        <v>3</v>
      </c>
      <c r="C25" s="47" t="str">
        <f>IFERROR(__xludf.DUMMYFUNCTION("""COMPUTED_VALUE"""),"Waiting")</f>
        <v>Waiting</v>
      </c>
      <c r="D25" s="47" t="b">
        <f>IFERROR(__xludf.DUMMYFUNCTION("""COMPUTED_VALUE"""),FALSE)</f>
        <v>0</v>
      </c>
      <c r="E25" s="47">
        <f>if(C25="Done",0,if(D25=True,1,sum(sum(B25*Sheet1!$E$2))))</f>
        <v>38.33333333</v>
      </c>
      <c r="F25" s="48">
        <f t="shared" si="1"/>
        <v>44421.55556</v>
      </c>
      <c r="G25" s="48">
        <f t="shared" si="2"/>
        <v>44459.88889</v>
      </c>
      <c r="H25" s="49" t="str">
        <f t="shared" si="3"/>
        <v/>
      </c>
    </row>
    <row r="26">
      <c r="A26" s="47" t="str">
        <f>IFERROR(__xludf.DUMMYFUNCTION("""COMPUTED_VALUE"""),"Introduction to Programming in Python")</f>
        <v>Introduction to Programming in Python</v>
      </c>
      <c r="B26" s="47">
        <f>IFERROR(__xludf.DUMMYFUNCTION("""COMPUTED_VALUE"""),3.0)</f>
        <v>3</v>
      </c>
      <c r="C26" s="47" t="str">
        <f>IFERROR(__xludf.DUMMYFUNCTION("""COMPUTED_VALUE"""),"Waiting")</f>
        <v>Waiting</v>
      </c>
      <c r="D26" s="47" t="b">
        <f>IFERROR(__xludf.DUMMYFUNCTION("""COMPUTED_VALUE"""),FALSE)</f>
        <v>0</v>
      </c>
      <c r="E26" s="47">
        <f>if(C26="Done",0,if(D26=True,1,sum(sum(B26*Sheet1!$E$2))))</f>
        <v>38.33333333</v>
      </c>
      <c r="F26" s="48">
        <f t="shared" si="1"/>
        <v>44459.88889</v>
      </c>
      <c r="G26" s="48">
        <f t="shared" si="2"/>
        <v>44498.22222</v>
      </c>
      <c r="H26" s="49" t="str">
        <f t="shared" si="3"/>
        <v/>
      </c>
    </row>
    <row r="27">
      <c r="A27" s="47" t="str">
        <f>IFERROR(__xludf.DUMMYFUNCTION("""COMPUTED_VALUE"""),"IT Applications")</f>
        <v>IT Applications</v>
      </c>
      <c r="B27" s="47">
        <f>IFERROR(__xludf.DUMMYFUNCTION("""COMPUTED_VALUE"""),4.0)</f>
        <v>4</v>
      </c>
      <c r="C27" s="47" t="str">
        <f>IFERROR(__xludf.DUMMYFUNCTION("""COMPUTED_VALUE"""),"Waiting")</f>
        <v>Waiting</v>
      </c>
      <c r="D27" s="47" t="b">
        <f>IFERROR(__xludf.DUMMYFUNCTION("""COMPUTED_VALUE"""),FALSE)</f>
        <v>0</v>
      </c>
      <c r="E27" s="47">
        <f>if(C27="Done",0,if(D27=True,1,sum(sum(B27*Sheet1!$E$2))))</f>
        <v>51.11111111</v>
      </c>
      <c r="F27" s="48">
        <f t="shared" si="1"/>
        <v>44498.22222</v>
      </c>
      <c r="G27" s="48">
        <f t="shared" si="2"/>
        <v>44549.33333</v>
      </c>
      <c r="H27" s="49" t="str">
        <f t="shared" si="3"/>
        <v/>
      </c>
    </row>
    <row r="28">
      <c r="A28" s="47" t="str">
        <f>IFERROR(__xludf.DUMMYFUNCTION("""COMPUTED_VALUE"""),"IT Foundations")</f>
        <v>IT Foundations</v>
      </c>
      <c r="B28" s="47">
        <f>IFERROR(__xludf.DUMMYFUNCTION("""COMPUTED_VALUE"""),4.0)</f>
        <v>4</v>
      </c>
      <c r="C28" s="47" t="str">
        <f>IFERROR(__xludf.DUMMYFUNCTION("""COMPUTED_VALUE"""),"Waiting")</f>
        <v>Waiting</v>
      </c>
      <c r="D28" s="47" t="b">
        <f>IFERROR(__xludf.DUMMYFUNCTION("""COMPUTED_VALUE"""),FALSE)</f>
        <v>0</v>
      </c>
      <c r="E28" s="47">
        <f>if(C28="Done",0,if(D28=True,1,sum(sum(B28*Sheet1!$E$2))))</f>
        <v>51.11111111</v>
      </c>
      <c r="F28" s="48">
        <f t="shared" si="1"/>
        <v>44549.33333</v>
      </c>
      <c r="G28" s="48">
        <f t="shared" si="2"/>
        <v>44600.44444</v>
      </c>
      <c r="H28" s="49" t="str">
        <f t="shared" si="3"/>
        <v/>
      </c>
    </row>
    <row r="29">
      <c r="A29" s="47" t="str">
        <f>IFERROR(__xludf.DUMMYFUNCTION("""COMPUTED_VALUE"""),"Linux Foundations")</f>
        <v>Linux Foundations</v>
      </c>
      <c r="B29" s="47">
        <f>IFERROR(__xludf.DUMMYFUNCTION("""COMPUTED_VALUE"""),3.0)</f>
        <v>3</v>
      </c>
      <c r="C29" s="47" t="str">
        <f>IFERROR(__xludf.DUMMYFUNCTION("""COMPUTED_VALUE"""),"Waiting")</f>
        <v>Waiting</v>
      </c>
      <c r="D29" s="47" t="b">
        <f>IFERROR(__xludf.DUMMYFUNCTION("""COMPUTED_VALUE"""),FALSE)</f>
        <v>0</v>
      </c>
      <c r="E29" s="47">
        <f>if(C29="Done",0,if(D29=True,1,sum(sum(B29*Sheet1!$E$2))))</f>
        <v>38.33333333</v>
      </c>
      <c r="F29" s="48">
        <f t="shared" si="1"/>
        <v>44600.44444</v>
      </c>
      <c r="G29" s="48">
        <f t="shared" si="2"/>
        <v>44638.77778</v>
      </c>
      <c r="H29" s="49" t="str">
        <f t="shared" si="3"/>
        <v/>
      </c>
    </row>
    <row r="30">
      <c r="A30" s="47" t="str">
        <f>IFERROR(__xludf.DUMMYFUNCTION("""COMPUTED_VALUE"""),"Managing Cloud Security")</f>
        <v>Managing Cloud Security</v>
      </c>
      <c r="B30" s="47">
        <f>IFERROR(__xludf.DUMMYFUNCTION("""COMPUTED_VALUE"""),4.0)</f>
        <v>4</v>
      </c>
      <c r="C30" s="47" t="str">
        <f>IFERROR(__xludf.DUMMYFUNCTION("""COMPUTED_VALUE"""),"Waiting")</f>
        <v>Waiting</v>
      </c>
      <c r="D30" s="47" t="b">
        <f>IFERROR(__xludf.DUMMYFUNCTION("""COMPUTED_VALUE"""),FALSE)</f>
        <v>0</v>
      </c>
      <c r="E30" s="47">
        <f>if(C30="Done",0,if(D30=True,1,sum(sum(B30*Sheet1!$E$2))))</f>
        <v>51.11111111</v>
      </c>
      <c r="F30" s="48">
        <f t="shared" si="1"/>
        <v>44638.77778</v>
      </c>
      <c r="G30" s="48">
        <f t="shared" si="2"/>
        <v>44689.88889</v>
      </c>
      <c r="H30" s="49" t="str">
        <f t="shared" si="3"/>
        <v/>
      </c>
    </row>
    <row r="31">
      <c r="A31" s="47" t="str">
        <f>IFERROR(__xludf.DUMMYFUNCTION("""COMPUTED_VALUE"""),"Natural Science Lab")</f>
        <v>Natural Science Lab</v>
      </c>
      <c r="B31" s="47">
        <f>IFERROR(__xludf.DUMMYFUNCTION("""COMPUTED_VALUE"""),2.0)</f>
        <v>2</v>
      </c>
      <c r="C31" s="47" t="str">
        <f>IFERROR(__xludf.DUMMYFUNCTION("""COMPUTED_VALUE"""),"Waiting")</f>
        <v>Waiting</v>
      </c>
      <c r="D31" s="47" t="b">
        <f>IFERROR(__xludf.DUMMYFUNCTION("""COMPUTED_VALUE"""),FALSE)</f>
        <v>0</v>
      </c>
      <c r="E31" s="47">
        <f>if(C31="Done",0,if(D31=True,1,sum(sum(B31*Sheet1!$E$2))))</f>
        <v>25.55555556</v>
      </c>
      <c r="F31" s="48">
        <f t="shared" si="1"/>
        <v>44689.88889</v>
      </c>
      <c r="G31" s="48">
        <f t="shared" si="2"/>
        <v>44715.44444</v>
      </c>
      <c r="H31" s="49" t="str">
        <f t="shared" si="3"/>
        <v/>
      </c>
    </row>
    <row r="32">
      <c r="A32" s="47" t="str">
        <f>IFERROR(__xludf.DUMMYFUNCTION("""COMPUTED_VALUE"""),"Network and Security - Applications")</f>
        <v>Network and Security - Applications</v>
      </c>
      <c r="B32" s="47">
        <f>IFERROR(__xludf.DUMMYFUNCTION("""COMPUTED_VALUE"""),4.0)</f>
        <v>4</v>
      </c>
      <c r="C32" s="47" t="str">
        <f>IFERROR(__xludf.DUMMYFUNCTION("""COMPUTED_VALUE"""),"Waiting")</f>
        <v>Waiting</v>
      </c>
      <c r="D32" s="47" t="b">
        <f>IFERROR(__xludf.DUMMYFUNCTION("""COMPUTED_VALUE"""),FALSE)</f>
        <v>0</v>
      </c>
      <c r="E32" s="47">
        <f>if(C32="Done",0,if(D32=True,1,sum(sum(B32*Sheet1!$E$2))))</f>
        <v>51.11111111</v>
      </c>
      <c r="F32" s="48">
        <f t="shared" si="1"/>
        <v>44715.44444</v>
      </c>
      <c r="G32" s="48">
        <f t="shared" si="2"/>
        <v>44766.55556</v>
      </c>
      <c r="H32" s="49" t="str">
        <f t="shared" si="3"/>
        <v/>
      </c>
    </row>
    <row r="33">
      <c r="A33" s="47" t="str">
        <f>IFERROR(__xludf.DUMMYFUNCTION("""COMPUTED_VALUE"""),"Network and Security - Foundations")</f>
        <v>Network and Security - Foundations</v>
      </c>
      <c r="B33" s="47">
        <f>IFERROR(__xludf.DUMMYFUNCTION("""COMPUTED_VALUE"""),3.0)</f>
        <v>3</v>
      </c>
      <c r="C33" s="47" t="str">
        <f>IFERROR(__xludf.DUMMYFUNCTION("""COMPUTED_VALUE"""),"Waiting")</f>
        <v>Waiting</v>
      </c>
      <c r="D33" s="47" t="b">
        <f>IFERROR(__xludf.DUMMYFUNCTION("""COMPUTED_VALUE"""),FALSE)</f>
        <v>0</v>
      </c>
      <c r="E33" s="47">
        <f>if(C33="Done",0,if(D33=True,1,sum(sum(B33*Sheet1!$E$2))))</f>
        <v>38.33333333</v>
      </c>
      <c r="F33" s="48">
        <f t="shared" si="1"/>
        <v>44766.55556</v>
      </c>
      <c r="G33" s="48">
        <f t="shared" si="2"/>
        <v>44804.88889</v>
      </c>
      <c r="H33" s="49" t="str">
        <f t="shared" si="3"/>
        <v/>
      </c>
    </row>
    <row r="34">
      <c r="A34" s="47" t="str">
        <f>IFERROR(__xludf.DUMMYFUNCTION("""COMPUTED_VALUE"""),"Networks")</f>
        <v>Networks</v>
      </c>
      <c r="B34" s="47">
        <f>IFERROR(__xludf.DUMMYFUNCTION("""COMPUTED_VALUE"""),4.0)</f>
        <v>4</v>
      </c>
      <c r="C34" s="47" t="str">
        <f>IFERROR(__xludf.DUMMYFUNCTION("""COMPUTED_VALUE"""),"Waiting")</f>
        <v>Waiting</v>
      </c>
      <c r="D34" s="47" t="b">
        <f>IFERROR(__xludf.DUMMYFUNCTION("""COMPUTED_VALUE"""),FALSE)</f>
        <v>0</v>
      </c>
      <c r="E34" s="47">
        <f>if(C34="Done",0,if(D34=True,1,sum(sum(B34*Sheet1!$E$2))))</f>
        <v>51.11111111</v>
      </c>
      <c r="F34" s="48">
        <f t="shared" si="1"/>
        <v>44804.88889</v>
      </c>
      <c r="G34" s="48">
        <f t="shared" si="2"/>
        <v>44856</v>
      </c>
      <c r="H34" s="49" t="str">
        <f t="shared" si="3"/>
        <v/>
      </c>
    </row>
    <row r="35">
      <c r="A35" s="47" t="str">
        <f>IFERROR(__xludf.DUMMYFUNCTION("""COMPUTED_VALUE"""),"Scripting and Programming - Foundations")</f>
        <v>Scripting and Programming - Foundations</v>
      </c>
      <c r="B35" s="47">
        <f>IFERROR(__xludf.DUMMYFUNCTION("""COMPUTED_VALUE"""),3.0)</f>
        <v>3</v>
      </c>
      <c r="C35" s="47" t="str">
        <f>IFERROR(__xludf.DUMMYFUNCTION("""COMPUTED_VALUE"""),"Waiting")</f>
        <v>Waiting</v>
      </c>
      <c r="D35" s="47" t="b">
        <f>IFERROR(__xludf.DUMMYFUNCTION("""COMPUTED_VALUE"""),FALSE)</f>
        <v>0</v>
      </c>
      <c r="E35" s="47">
        <f>if(C35="Done",0,if(D35=True,1,sum(sum(B35*Sheet1!$E$2))))</f>
        <v>38.33333333</v>
      </c>
      <c r="F35" s="48">
        <f t="shared" si="1"/>
        <v>44856</v>
      </c>
      <c r="G35" s="48">
        <f t="shared" si="2"/>
        <v>44894.33333</v>
      </c>
      <c r="H35" s="49" t="str">
        <f t="shared" si="3"/>
        <v/>
      </c>
    </row>
    <row r="36">
      <c r="A36" s="47" t="str">
        <f>IFERROR(__xludf.DUMMYFUNCTION("""COMPUTED_VALUE"""),"Technical Communication")</f>
        <v>Technical Communication</v>
      </c>
      <c r="B36" s="47">
        <f>IFERROR(__xludf.DUMMYFUNCTION("""COMPUTED_VALUE"""),3.0)</f>
        <v>3</v>
      </c>
      <c r="C36" s="47" t="str">
        <f>IFERROR(__xludf.DUMMYFUNCTION("""COMPUTED_VALUE"""),"Waiting")</f>
        <v>Waiting</v>
      </c>
      <c r="D36" s="47" t="b">
        <f>IFERROR(__xludf.DUMMYFUNCTION("""COMPUTED_VALUE"""),FALSE)</f>
        <v>0</v>
      </c>
      <c r="E36" s="47">
        <f>if(C36="Done",0,if(D36=True,1,sum(sum(B36*Sheet1!$E$2))))</f>
        <v>38.33333333</v>
      </c>
      <c r="F36" s="48">
        <f t="shared" si="1"/>
        <v>44894.33333</v>
      </c>
      <c r="G36" s="48">
        <f t="shared" si="2"/>
        <v>44932.66667</v>
      </c>
      <c r="H36" s="49" t="str">
        <f t="shared" si="3"/>
        <v/>
      </c>
    </row>
    <row r="37">
      <c r="A37" s="47" t="str">
        <f>IFERROR(__xludf.DUMMYFUNCTION("""COMPUTED_VALUE"""),"Web Development Foundations")</f>
        <v>Web Development Foundations</v>
      </c>
      <c r="B37" s="47">
        <f>IFERROR(__xludf.DUMMYFUNCTION("""COMPUTED_VALUE"""),3.0)</f>
        <v>3</v>
      </c>
      <c r="C37" s="47" t="str">
        <f>IFERROR(__xludf.DUMMYFUNCTION("""COMPUTED_VALUE"""),"Waiting")</f>
        <v>Waiting</v>
      </c>
      <c r="D37" s="47" t="b">
        <f>IFERROR(__xludf.DUMMYFUNCTION("""COMPUTED_VALUE"""),FALSE)</f>
        <v>0</v>
      </c>
      <c r="E37" s="47">
        <f>if(C37="Done",0,if(D37=True,1,sum(sum(B37*Sheet1!$E$2))))</f>
        <v>38.33333333</v>
      </c>
      <c r="F37" s="48">
        <f t="shared" si="1"/>
        <v>44932.66667</v>
      </c>
      <c r="G37" s="48">
        <f t="shared" si="2"/>
        <v>44971</v>
      </c>
      <c r="H37" s="49" t="str">
        <f t="shared" si="3"/>
        <v/>
      </c>
    </row>
    <row r="38">
      <c r="E38" s="47">
        <f>Sheet1!B4</f>
        <v>14</v>
      </c>
      <c r="F38" s="50">
        <f t="shared" si="1"/>
        <v>44971</v>
      </c>
      <c r="G38" s="50">
        <f>SUM(Sheet1!E4)</f>
        <v>44985</v>
      </c>
      <c r="H38" s="51"/>
    </row>
    <row r="39">
      <c r="H39" s="52"/>
    </row>
  </sheetData>
  <conditionalFormatting sqref="A2:D37 E2:H38">
    <cfRule type="expression" dxfId="1" priority="1">
      <formula>$G2="Done"</formula>
    </cfRule>
  </conditionalFormatting>
  <conditionalFormatting sqref="A2:D37 E2:H38">
    <cfRule type="expression" dxfId="2" priority="2">
      <formula>and($G2="Pending",#REF!&gt;=today())</formula>
    </cfRule>
  </conditionalFormatting>
  <conditionalFormatting sqref="A2:D37 E2:H38">
    <cfRule type="expression" dxfId="3" priority="3">
      <formula>and($G2="Pending",#REF!&lt;today())</formula>
    </cfRule>
  </conditionalFormatting>
  <conditionalFormatting sqref="A2:D37 E2:H38">
    <cfRule type="expression" dxfId="4" priority="4">
      <formula>and($G2="Waiting",#REF!&gt;today())</formula>
    </cfRule>
  </conditionalFormatting>
  <drawing r:id="rId1"/>
</worksheet>
</file>