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1/BUDGET/"/>
    </mc:Choice>
  </mc:AlternateContent>
  <xr:revisionPtr revIDLastSave="0" documentId="12_ncr:500000_{FA1A1438-5681-534C-8414-C00079E0131F}" xr6:coauthVersionLast="31" xr6:coauthVersionMax="31" xr10:uidLastSave="{00000000-0000-0000-0000-000000000000}"/>
  <bookViews>
    <workbookView xWindow="80" yWindow="460" windowWidth="25440" windowHeight="14320" xr2:uid="{EEE0D7DF-9A79-8D45-94FB-780AF6876465}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K13" i="1"/>
  <c r="K3" i="1"/>
  <c r="K4" i="1"/>
  <c r="K5" i="1"/>
  <c r="K6" i="1"/>
  <c r="K7" i="1"/>
  <c r="K8" i="1"/>
  <c r="K9" i="1"/>
  <c r="K10" i="1"/>
  <c r="K11" i="1"/>
  <c r="K12" i="1"/>
  <c r="K2" i="1"/>
  <c r="G13" i="1"/>
  <c r="F13" i="1"/>
  <c r="E13" i="1"/>
  <c r="D13" i="1"/>
  <c r="F2" i="1"/>
  <c r="E2" i="1"/>
  <c r="D2" i="1"/>
  <c r="E12" i="1"/>
  <c r="D12" i="1"/>
  <c r="E10" i="1"/>
  <c r="D10" i="1"/>
  <c r="E9" i="1"/>
  <c r="D9" i="1"/>
  <c r="E8" i="1"/>
  <c r="D8" i="1"/>
  <c r="E7" i="1"/>
  <c r="D7" i="1"/>
  <c r="E6" i="1"/>
  <c r="D6" i="1"/>
  <c r="E4" i="1"/>
  <c r="D4" i="1"/>
  <c r="E11" i="1"/>
  <c r="D11" i="1"/>
  <c r="D5" i="1"/>
  <c r="E5" i="1"/>
  <c r="D3" i="1"/>
  <c r="E3" i="1"/>
  <c r="O3" i="1"/>
  <c r="O4" i="1"/>
  <c r="O5" i="1"/>
  <c r="O6" i="1"/>
  <c r="O7" i="1"/>
  <c r="O8" i="1"/>
  <c r="O9" i="1"/>
  <c r="O10" i="1"/>
  <c r="O11" i="1"/>
  <c r="O12" i="1"/>
  <c r="O2" i="1"/>
  <c r="G3" i="1"/>
  <c r="H3" i="1"/>
  <c r="G5" i="1"/>
  <c r="H5" i="1"/>
  <c r="G11" i="1"/>
  <c r="H11" i="1"/>
  <c r="G4" i="1"/>
  <c r="H4" i="1"/>
  <c r="G6" i="1"/>
  <c r="H6" i="1"/>
  <c r="G7" i="1"/>
  <c r="H7" i="1"/>
  <c r="G8" i="1"/>
  <c r="H8" i="1"/>
  <c r="G9" i="1"/>
  <c r="H9" i="1"/>
  <c r="G10" i="1"/>
  <c r="H10" i="1"/>
  <c r="G12" i="1"/>
  <c r="H12" i="1"/>
  <c r="G2" i="1"/>
  <c r="H2" i="1"/>
  <c r="H13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<sst xmlns="http://schemas.openxmlformats.org/spreadsheetml/2006/main" count="47" uniqueCount="43">
  <si>
    <t>no.</t>
  </si>
  <si>
    <t>Country</t>
  </si>
  <si>
    <r>
      <t>(B)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Other direct costs</t>
    </r>
  </si>
  <si>
    <t>(C) Direct costs of subcontracting</t>
  </si>
  <si>
    <t>(F) Indirect costs (0,25x(A+B))</t>
  </si>
  <si>
    <t>(H) Total estimated eligible costs (A+B+C+F)</t>
  </si>
  <si>
    <t>(I) Reimboursement rate (%)</t>
  </si>
  <si>
    <t>(J) Maximum EU contribution (HxI)</t>
  </si>
  <si>
    <t>(K) Requested EU contribution</t>
  </si>
  <si>
    <t>Spain</t>
  </si>
  <si>
    <t>Germany</t>
  </si>
  <si>
    <t>Italy</t>
  </si>
  <si>
    <t>Czech Republic</t>
  </si>
  <si>
    <t>France</t>
  </si>
  <si>
    <t>Slovakia</t>
  </si>
  <si>
    <t>Bulgaria</t>
  </si>
  <si>
    <t>Belgium</t>
  </si>
  <si>
    <t xml:space="preserve">VITO nv. </t>
  </si>
  <si>
    <t xml:space="preserve">Thales Alenia Space SAS </t>
  </si>
  <si>
    <t xml:space="preserve">ReSAC </t>
  </si>
  <si>
    <t>Insar.sk s.r.o.</t>
  </si>
  <si>
    <t>ICUBE-SERTIT</t>
  </si>
  <si>
    <t>GISAT s.r.o.</t>
  </si>
  <si>
    <t xml:space="preserve">Flyby s.r.k. </t>
  </si>
  <si>
    <t>Deimos Space S.L.U.</t>
  </si>
  <si>
    <t xml:space="preserve">BHO Legal Rechtsanwälte Partnership </t>
  </si>
  <si>
    <t xml:space="preserve">Airbus Defence and Space GmbH </t>
  </si>
  <si>
    <t xml:space="preserve">HIRO </t>
  </si>
  <si>
    <t>(A)  Direct personnel costs</t>
  </si>
  <si>
    <t>components</t>
  </si>
  <si>
    <t>legal support</t>
  </si>
  <si>
    <t>manufacturing</t>
  </si>
  <si>
    <t>theoretical model</t>
  </si>
  <si>
    <t>consultancy and education</t>
  </si>
  <si>
    <t>produce geo information</t>
  </si>
  <si>
    <t>procedures</t>
  </si>
  <si>
    <t>facilitation</t>
  </si>
  <si>
    <t>design integrate and test</t>
  </si>
  <si>
    <t>data rpoducts</t>
  </si>
  <si>
    <t>research and innovation</t>
  </si>
  <si>
    <t>PROJECT BUDGET</t>
  </si>
  <si>
    <t>TOTAL</t>
  </si>
  <si>
    <t>Participant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</si>
</sst>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4"/>
    </xf>
    <xf numFmtId="44" fontId="0" fillId="0" borderId="1" xfId="1" applyFont="1" applyBorder="1" applyAlignment="1">
      <alignment vertical="center" wrapText="1"/>
    </xf>
    <xf numFmtId="44" fontId="0" fillId="0" borderId="1" xfId="0" applyNumberFormat="1" applyBorder="1" applyAlignment="1">
      <alignment vertical="center" wrapText="1"/>
    </xf>
    <xf numFmtId="9" fontId="0" fillId="0" borderId="1" xfId="2" applyFont="1" applyBorder="1" applyAlignment="1">
      <alignment vertical="center" wrapText="1"/>
    </xf>
    <xf numFmtId="44" fontId="0" fillId="0" borderId="0" xfId="0" applyNumberFormat="1"/>
    <xf numFmtId="44" fontId="0" fillId="0" borderId="0" xfId="1" applyFont="1"/>
    <xf numFmtId="0" fontId="0" fillId="0" borderId="2" xfId="0" applyBorder="1" applyAlignment="1">
      <alignment vertical="center" wrapText="1"/>
    </xf>
    <xf numFmtId="44" fontId="0" fillId="0" borderId="2" xfId="1" applyFont="1" applyBorder="1" applyAlignment="1">
      <alignment vertical="center" wrapText="1"/>
    </xf>
    <xf numFmtId="44" fontId="0" fillId="0" borderId="2" xfId="0" applyNumberFormat="1" applyBorder="1" applyAlignment="1">
      <alignment vertical="center" wrapText="1"/>
    </xf>
    <xf numFmtId="9" fontId="0" fillId="0" borderId="2" xfId="2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4" xfId="0" applyNumberFormat="1" applyBorder="1"/>
    <xf numFmtId="44" fontId="2" fillId="0" borderId="4" xfId="0" applyNumberFormat="1" applyFont="1" applyBorder="1"/>
    <xf numFmtId="0" fontId="0" fillId="0" borderId="4" xfId="0" applyBorder="1"/>
    <xf numFmtId="44" fontId="0" fillId="0" borderId="4" xfId="0" applyNumberForma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5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A5C8-EE18-5441-A4D1-00868DE1D10A}">
  <dimension ref="A1:O15"/>
  <sheetViews>
    <sheetView tabSelected="1" workbookViewId="0">
      <selection activeCell="L18" sqref="L18"/>
    </sheetView>
  </sheetViews>
  <sheetFormatPr baseColWidth="10" defaultRowHeight="16"/>
  <cols>
    <col min="1" max="1" width="3.6640625" bestFit="1" customWidth="1"/>
    <col min="2" max="2" width="32.83203125" bestFit="1" customWidth="1"/>
    <col min="3" max="3" width="13.33203125" bestFit="1" customWidth="1"/>
    <col min="4" max="6" width="14.5" bestFit="1" customWidth="1"/>
    <col min="7" max="7" width="12.83203125" bestFit="1" customWidth="1"/>
    <col min="8" max="8" width="14.33203125" bestFit="1" customWidth="1"/>
    <col min="10" max="10" width="14.1640625" bestFit="1" customWidth="1"/>
    <col min="11" max="11" width="14.5" bestFit="1" customWidth="1"/>
    <col min="13" max="13" width="14.5" bestFit="1" customWidth="1"/>
    <col min="15" max="15" width="14.5" bestFit="1" customWidth="1"/>
  </cols>
  <sheetData>
    <row r="1" spans="1:15" ht="113" customHeight="1">
      <c r="A1" s="1" t="s">
        <v>0</v>
      </c>
      <c r="B1" s="18" t="s">
        <v>42</v>
      </c>
      <c r="C1" s="1" t="s">
        <v>1</v>
      </c>
      <c r="D1" s="2" t="s">
        <v>28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O1" t="s">
        <v>41</v>
      </c>
    </row>
    <row r="2" spans="1:15">
      <c r="A2" s="1">
        <v>1</v>
      </c>
      <c r="B2" s="18" t="s">
        <v>27</v>
      </c>
      <c r="C2" s="1" t="s">
        <v>9</v>
      </c>
      <c r="D2" s="3">
        <f>0.7*180000</f>
        <v>125999.99999999999</v>
      </c>
      <c r="E2" s="3">
        <f>0.075*180000</f>
        <v>13500</v>
      </c>
      <c r="F2" s="3">
        <f>0.0325*180000</f>
        <v>5850</v>
      </c>
      <c r="G2" s="3">
        <f>0.25*(D2+E2)</f>
        <v>34875</v>
      </c>
      <c r="H2" s="4">
        <f>D2+E2+F2+G2</f>
        <v>180225</v>
      </c>
      <c r="I2" s="5">
        <v>1</v>
      </c>
      <c r="J2" s="4">
        <f>H2*I2</f>
        <v>180225</v>
      </c>
      <c r="K2" s="3">
        <f>J2</f>
        <v>180225</v>
      </c>
      <c r="L2" t="s">
        <v>39</v>
      </c>
      <c r="N2">
        <v>4.5</v>
      </c>
      <c r="O2" s="6">
        <f>N2*$M$15/100</f>
        <v>180000</v>
      </c>
    </row>
    <row r="3" spans="1:15">
      <c r="A3" s="1">
        <v>2</v>
      </c>
      <c r="B3" s="18" t="s">
        <v>26</v>
      </c>
      <c r="C3" s="1" t="s">
        <v>10</v>
      </c>
      <c r="D3" s="3">
        <f>0.5*400000</f>
        <v>200000</v>
      </c>
      <c r="E3" s="3">
        <f>0.3*400000</f>
        <v>120000</v>
      </c>
      <c r="F3" s="3"/>
      <c r="G3" s="3">
        <f t="shared" ref="G3:G12" si="0">0.25*(D3+E3)</f>
        <v>80000</v>
      </c>
      <c r="H3" s="4">
        <f t="shared" ref="H3:H12" si="1">D3+E3+F3+G3</f>
        <v>400000</v>
      </c>
      <c r="I3" s="5">
        <v>1</v>
      </c>
      <c r="J3" s="4">
        <f t="shared" ref="J3:J13" si="2">H3*I3</f>
        <v>400000</v>
      </c>
      <c r="K3" s="3">
        <f t="shared" ref="K3:K12" si="3">J3</f>
        <v>400000</v>
      </c>
      <c r="L3" t="s">
        <v>29</v>
      </c>
      <c r="N3">
        <v>10</v>
      </c>
      <c r="O3" s="6">
        <f>N3*$M$15/100</f>
        <v>400000</v>
      </c>
    </row>
    <row r="4" spans="1:15">
      <c r="A4" s="1">
        <v>3</v>
      </c>
      <c r="B4" s="18" t="s">
        <v>25</v>
      </c>
      <c r="C4" s="1" t="s">
        <v>10</v>
      </c>
      <c r="D4" s="3">
        <f>0.75*100000</f>
        <v>75000</v>
      </c>
      <c r="E4" s="3">
        <f>0.05*100000</f>
        <v>5000</v>
      </c>
      <c r="F4" s="3"/>
      <c r="G4" s="3">
        <f t="shared" si="0"/>
        <v>20000</v>
      </c>
      <c r="H4" s="4">
        <f t="shared" si="1"/>
        <v>100000</v>
      </c>
      <c r="I4" s="5">
        <v>1</v>
      </c>
      <c r="J4" s="4">
        <f t="shared" si="2"/>
        <v>100000</v>
      </c>
      <c r="K4" s="3">
        <f t="shared" si="3"/>
        <v>100000</v>
      </c>
      <c r="L4" t="s">
        <v>30</v>
      </c>
      <c r="N4">
        <v>2.5</v>
      </c>
      <c r="O4" s="6">
        <f>N4*$M$15/100</f>
        <v>100000</v>
      </c>
    </row>
    <row r="5" spans="1:15">
      <c r="A5" s="1">
        <v>4</v>
      </c>
      <c r="B5" s="18" t="s">
        <v>24</v>
      </c>
      <c r="C5" s="1" t="s">
        <v>9</v>
      </c>
      <c r="D5" s="3">
        <f>0.45*1200000</f>
        <v>540000</v>
      </c>
      <c r="E5" s="3">
        <f>0.35*1200000</f>
        <v>420000</v>
      </c>
      <c r="F5" s="3"/>
      <c r="G5" s="3">
        <f t="shared" si="0"/>
        <v>240000</v>
      </c>
      <c r="H5" s="4">
        <f t="shared" si="1"/>
        <v>1200000</v>
      </c>
      <c r="I5" s="5">
        <v>1</v>
      </c>
      <c r="J5" s="4">
        <f t="shared" si="2"/>
        <v>1200000</v>
      </c>
      <c r="K5" s="3">
        <f t="shared" si="3"/>
        <v>1200000</v>
      </c>
      <c r="L5" t="s">
        <v>31</v>
      </c>
      <c r="N5">
        <v>30</v>
      </c>
      <c r="O5" s="6">
        <f>N5*$M$15/100</f>
        <v>1200000</v>
      </c>
    </row>
    <row r="6" spans="1:15">
      <c r="A6" s="1">
        <v>5</v>
      </c>
      <c r="B6" s="18" t="s">
        <v>23</v>
      </c>
      <c r="C6" s="1" t="s">
        <v>11</v>
      </c>
      <c r="D6" s="3">
        <f>0.75*220000</f>
        <v>165000</v>
      </c>
      <c r="E6" s="3">
        <f>0.05*220000</f>
        <v>11000</v>
      </c>
      <c r="F6" s="3"/>
      <c r="G6" s="3">
        <f t="shared" si="0"/>
        <v>44000</v>
      </c>
      <c r="H6" s="4">
        <f t="shared" si="1"/>
        <v>220000</v>
      </c>
      <c r="I6" s="5">
        <v>1</v>
      </c>
      <c r="J6" s="4">
        <f t="shared" si="2"/>
        <v>220000</v>
      </c>
      <c r="K6" s="3">
        <f t="shared" si="3"/>
        <v>220000</v>
      </c>
      <c r="L6" t="s">
        <v>32</v>
      </c>
      <c r="N6">
        <v>5.5</v>
      </c>
      <c r="O6" s="6">
        <f>N6*$M$15/100</f>
        <v>220000</v>
      </c>
    </row>
    <row r="7" spans="1:15">
      <c r="A7" s="1">
        <v>6</v>
      </c>
      <c r="B7" s="18" t="s">
        <v>22</v>
      </c>
      <c r="C7" s="18" t="s">
        <v>12</v>
      </c>
      <c r="D7" s="3">
        <f>0.775*200000</f>
        <v>155000</v>
      </c>
      <c r="E7" s="3">
        <f>0.025*200000</f>
        <v>5000</v>
      </c>
      <c r="F7" s="3"/>
      <c r="G7" s="3">
        <f t="shared" si="0"/>
        <v>40000</v>
      </c>
      <c r="H7" s="4">
        <f t="shared" si="1"/>
        <v>200000</v>
      </c>
      <c r="I7" s="5">
        <v>1</v>
      </c>
      <c r="J7" s="4">
        <f t="shared" si="2"/>
        <v>200000</v>
      </c>
      <c r="K7" s="3">
        <f t="shared" si="3"/>
        <v>200000</v>
      </c>
      <c r="L7" t="s">
        <v>33</v>
      </c>
      <c r="N7">
        <v>5</v>
      </c>
      <c r="O7" s="6">
        <f>N7*$M$15/100</f>
        <v>200000</v>
      </c>
    </row>
    <row r="8" spans="1:15">
      <c r="A8" s="1">
        <v>7</v>
      </c>
      <c r="B8" s="18" t="s">
        <v>21</v>
      </c>
      <c r="C8" s="1" t="s">
        <v>13</v>
      </c>
      <c r="D8" s="3">
        <f>0.5*400000</f>
        <v>200000</v>
      </c>
      <c r="E8" s="3">
        <f>0.3*400000</f>
        <v>120000</v>
      </c>
      <c r="F8" s="3"/>
      <c r="G8" s="3">
        <f t="shared" si="0"/>
        <v>80000</v>
      </c>
      <c r="H8" s="4">
        <f t="shared" si="1"/>
        <v>400000</v>
      </c>
      <c r="I8" s="5">
        <v>1</v>
      </c>
      <c r="J8" s="4">
        <f t="shared" si="2"/>
        <v>400000</v>
      </c>
      <c r="K8" s="3">
        <f t="shared" si="3"/>
        <v>400000</v>
      </c>
      <c r="L8" t="s">
        <v>34</v>
      </c>
      <c r="N8">
        <v>10</v>
      </c>
      <c r="O8" s="6">
        <f>N8*$M$15/100</f>
        <v>400000</v>
      </c>
    </row>
    <row r="9" spans="1:15">
      <c r="A9" s="1">
        <v>8</v>
      </c>
      <c r="B9" s="18" t="s">
        <v>20</v>
      </c>
      <c r="C9" s="1" t="s">
        <v>14</v>
      </c>
      <c r="D9" s="3">
        <f>0.55*100000</f>
        <v>55000.000000000007</v>
      </c>
      <c r="E9" s="3">
        <f>0.25*100000</f>
        <v>25000</v>
      </c>
      <c r="F9" s="3"/>
      <c r="G9" s="3">
        <f t="shared" si="0"/>
        <v>20000</v>
      </c>
      <c r="H9" s="4">
        <f t="shared" si="1"/>
        <v>100000</v>
      </c>
      <c r="I9" s="5">
        <v>1</v>
      </c>
      <c r="J9" s="4">
        <f t="shared" si="2"/>
        <v>100000</v>
      </c>
      <c r="K9" s="3">
        <f t="shared" si="3"/>
        <v>100000</v>
      </c>
      <c r="L9" t="s">
        <v>35</v>
      </c>
      <c r="N9">
        <v>2.5</v>
      </c>
      <c r="O9" s="6">
        <f>N9*$M$15/100</f>
        <v>100000</v>
      </c>
    </row>
    <row r="10" spans="1:15">
      <c r="A10" s="1">
        <v>9</v>
      </c>
      <c r="B10" s="18" t="s">
        <v>19</v>
      </c>
      <c r="C10" s="1" t="s">
        <v>15</v>
      </c>
      <c r="D10" s="3">
        <f>0.45*100000</f>
        <v>45000</v>
      </c>
      <c r="E10" s="3">
        <f>0.35*100000</f>
        <v>35000</v>
      </c>
      <c r="F10" s="3"/>
      <c r="G10" s="3">
        <f t="shared" si="0"/>
        <v>20000</v>
      </c>
      <c r="H10" s="4">
        <f t="shared" si="1"/>
        <v>100000</v>
      </c>
      <c r="I10" s="5">
        <v>1</v>
      </c>
      <c r="J10" s="4">
        <f t="shared" si="2"/>
        <v>100000</v>
      </c>
      <c r="K10" s="3">
        <f t="shared" si="3"/>
        <v>100000</v>
      </c>
      <c r="L10" t="s">
        <v>36</v>
      </c>
      <c r="N10">
        <v>2.5</v>
      </c>
      <c r="O10" s="6">
        <f>N10*$M$15/100</f>
        <v>100000</v>
      </c>
    </row>
    <row r="11" spans="1:15">
      <c r="A11" s="1">
        <v>10</v>
      </c>
      <c r="B11" s="18" t="s">
        <v>18</v>
      </c>
      <c r="C11" s="1" t="s">
        <v>13</v>
      </c>
      <c r="D11" s="3">
        <f>0.6*900000</f>
        <v>540000</v>
      </c>
      <c r="E11" s="3">
        <f>0.2*900000</f>
        <v>180000</v>
      </c>
      <c r="F11" s="3"/>
      <c r="G11" s="3">
        <f t="shared" si="0"/>
        <v>180000</v>
      </c>
      <c r="H11" s="4">
        <f t="shared" si="1"/>
        <v>900000</v>
      </c>
      <c r="I11" s="5">
        <v>1</v>
      </c>
      <c r="J11" s="4">
        <f t="shared" si="2"/>
        <v>900000</v>
      </c>
      <c r="K11" s="3">
        <f t="shared" si="3"/>
        <v>900000</v>
      </c>
      <c r="L11" t="s">
        <v>37</v>
      </c>
      <c r="N11">
        <v>22.5</v>
      </c>
      <c r="O11" s="6">
        <f>N11*$M$15/100</f>
        <v>900000</v>
      </c>
    </row>
    <row r="12" spans="1:15" ht="17" thickBot="1">
      <c r="A12" s="8">
        <v>11</v>
      </c>
      <c r="B12" s="19" t="s">
        <v>17</v>
      </c>
      <c r="C12" s="8" t="s">
        <v>16</v>
      </c>
      <c r="D12" s="9">
        <f>0.45*200000</f>
        <v>90000</v>
      </c>
      <c r="E12" s="9">
        <f>0.35*200000</f>
        <v>70000</v>
      </c>
      <c r="F12" s="9"/>
      <c r="G12" s="9">
        <f t="shared" si="0"/>
        <v>40000</v>
      </c>
      <c r="H12" s="10">
        <f t="shared" si="1"/>
        <v>200000</v>
      </c>
      <c r="I12" s="11">
        <v>1</v>
      </c>
      <c r="J12" s="10">
        <f t="shared" si="2"/>
        <v>200000</v>
      </c>
      <c r="K12" s="3">
        <f t="shared" si="3"/>
        <v>200000</v>
      </c>
      <c r="L12" t="s">
        <v>38</v>
      </c>
      <c r="N12">
        <v>5</v>
      </c>
      <c r="O12" s="6">
        <f>N12*$M$15/100</f>
        <v>200000</v>
      </c>
    </row>
    <row r="13" spans="1:15" ht="17" thickBot="1">
      <c r="A13" s="12" t="s">
        <v>41</v>
      </c>
      <c r="B13" s="13"/>
      <c r="C13" s="13"/>
      <c r="D13" s="14">
        <f>SUM(D2:D12)</f>
        <v>2191000</v>
      </c>
      <c r="E13" s="14">
        <f>SUM(E2:E12)</f>
        <v>1004500</v>
      </c>
      <c r="F13" s="14">
        <f>SUM(F2:F12)</f>
        <v>5850</v>
      </c>
      <c r="G13" s="14">
        <f>SUM(G2:G12)</f>
        <v>798875</v>
      </c>
      <c r="H13" s="15">
        <f>SUM(H2:H12)</f>
        <v>4000225</v>
      </c>
      <c r="I13" s="16"/>
      <c r="J13" s="17">
        <f>SUM(J2:J12)</f>
        <v>4000225</v>
      </c>
      <c r="K13" s="20">
        <f>SUM(K2:K12)</f>
        <v>4000225</v>
      </c>
    </row>
    <row r="15" spans="1:15">
      <c r="L15" t="s">
        <v>40</v>
      </c>
      <c r="M15" s="7">
        <v>4000000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2018-03-09T21:46:59Z</dcterms:created>
  <dcterms:modified xsi:type="dcterms:W3CDTF">2018-03-09T22:24:42Z</dcterms:modified>
</cp:coreProperties>
</file>