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KyleSheppard/Desktop/data_projects/ncaa/auction/"/>
    </mc:Choice>
  </mc:AlternateContent>
  <xr:revisionPtr revIDLastSave="0" documentId="8_{C83A05D2-A658-0148-979D-E907FD04B0D5}" xr6:coauthVersionLast="46" xr6:coauthVersionMax="46" xr10:uidLastSave="{00000000-0000-0000-0000-000000000000}"/>
  <bookViews>
    <workbookView xWindow="0" yWindow="500" windowWidth="25600" windowHeight="16060" tabRatio="500" activeTab="1" xr2:uid="{00000000-000D-0000-FFFF-FFFF00000000}"/>
  </bookViews>
  <sheets>
    <sheet name="Auction" sheetId="1" r:id="rId1"/>
    <sheet name="538" sheetId="2" r:id="rId2"/>
    <sheet name="Draft_results" sheetId="3" r:id="rId3"/>
    <sheet name="Kenpom" sheetId="4" r:id="rId4"/>
    <sheet name="Last draft" sheetId="5" r:id="rId5"/>
  </sheets>
  <definedNames>
    <definedName name="kenpom" localSheetId="3">Kenpom!$A$1:$O$69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0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J69" i="5"/>
  <c r="F69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G69" i="5"/>
  <c r="H69" i="5"/>
  <c r="D69" i="5"/>
  <c r="B69" i="5"/>
  <c r="J68" i="5"/>
  <c r="F68" i="5"/>
  <c r="G68" i="5"/>
  <c r="H68" i="5"/>
  <c r="D68" i="5"/>
  <c r="J67" i="5"/>
  <c r="F67" i="5"/>
  <c r="G67" i="5"/>
  <c r="H67" i="5"/>
  <c r="D67" i="5"/>
  <c r="J66" i="5"/>
  <c r="F66" i="5"/>
  <c r="G66" i="5"/>
  <c r="H66" i="5"/>
  <c r="D66" i="5"/>
  <c r="J65" i="5"/>
  <c r="F65" i="5"/>
  <c r="G65" i="5"/>
  <c r="H65" i="5"/>
  <c r="D65" i="5"/>
  <c r="J64" i="5"/>
  <c r="F64" i="5"/>
  <c r="G64" i="5"/>
  <c r="H64" i="5"/>
  <c r="D64" i="5"/>
  <c r="J63" i="5"/>
  <c r="F63" i="5"/>
  <c r="G63" i="5"/>
  <c r="H63" i="5"/>
  <c r="D63" i="5"/>
  <c r="J62" i="5"/>
  <c r="F62" i="5"/>
  <c r="G62" i="5"/>
  <c r="H62" i="5"/>
  <c r="D62" i="5"/>
  <c r="J61" i="5"/>
  <c r="F61" i="5"/>
  <c r="G61" i="5"/>
  <c r="H61" i="5"/>
  <c r="D61" i="5"/>
  <c r="J60" i="5"/>
  <c r="F60" i="5"/>
  <c r="G60" i="5"/>
  <c r="H60" i="5"/>
  <c r="D60" i="5"/>
  <c r="J59" i="5"/>
  <c r="F59" i="5"/>
  <c r="G59" i="5"/>
  <c r="H59" i="5"/>
  <c r="D59" i="5"/>
  <c r="J58" i="5"/>
  <c r="F58" i="5"/>
  <c r="G58" i="5"/>
  <c r="H58" i="5"/>
  <c r="D58" i="5"/>
  <c r="J57" i="5"/>
  <c r="F57" i="5"/>
  <c r="G57" i="5"/>
  <c r="H57" i="5"/>
  <c r="D57" i="5"/>
  <c r="J56" i="5"/>
  <c r="F56" i="5"/>
  <c r="G56" i="5"/>
  <c r="H56" i="5"/>
  <c r="D56" i="5"/>
  <c r="J55" i="5"/>
  <c r="F55" i="5"/>
  <c r="G55" i="5"/>
  <c r="H55" i="5"/>
  <c r="D55" i="5"/>
  <c r="J54" i="5"/>
  <c r="F54" i="5"/>
  <c r="G54" i="5"/>
  <c r="H54" i="5"/>
  <c r="D54" i="5"/>
  <c r="J53" i="5"/>
  <c r="F53" i="5"/>
  <c r="G53" i="5"/>
  <c r="H53" i="5"/>
  <c r="D53" i="5"/>
  <c r="J52" i="5"/>
  <c r="F52" i="5"/>
  <c r="G52" i="5"/>
  <c r="H52" i="5"/>
  <c r="D52" i="5"/>
  <c r="J51" i="5"/>
  <c r="F51" i="5"/>
  <c r="G51" i="5"/>
  <c r="H51" i="5"/>
  <c r="D51" i="5"/>
  <c r="J50" i="5"/>
  <c r="F50" i="5"/>
  <c r="G50" i="5"/>
  <c r="H50" i="5"/>
  <c r="D50" i="5"/>
  <c r="J49" i="5"/>
  <c r="F49" i="5"/>
  <c r="G49" i="5"/>
  <c r="H49" i="5"/>
  <c r="D49" i="5"/>
  <c r="J48" i="5"/>
  <c r="F48" i="5"/>
  <c r="G48" i="5"/>
  <c r="H48" i="5"/>
  <c r="D48" i="5"/>
  <c r="J47" i="5"/>
  <c r="F47" i="5"/>
  <c r="G47" i="5"/>
  <c r="H47" i="5"/>
  <c r="D47" i="5"/>
  <c r="J46" i="5"/>
  <c r="F46" i="5"/>
  <c r="G46" i="5"/>
  <c r="H46" i="5"/>
  <c r="D46" i="5"/>
  <c r="J45" i="5"/>
  <c r="F45" i="5"/>
  <c r="G45" i="5"/>
  <c r="H45" i="5"/>
  <c r="D45" i="5"/>
  <c r="J44" i="5"/>
  <c r="F44" i="5"/>
  <c r="G44" i="5"/>
  <c r="H44" i="5"/>
  <c r="D44" i="5"/>
  <c r="J43" i="5"/>
  <c r="F43" i="5"/>
  <c r="G43" i="5"/>
  <c r="H43" i="5"/>
  <c r="D43" i="5"/>
  <c r="J42" i="5"/>
  <c r="F42" i="5"/>
  <c r="G42" i="5"/>
  <c r="H42" i="5"/>
  <c r="D42" i="5"/>
  <c r="J41" i="5"/>
  <c r="F41" i="5"/>
  <c r="G41" i="5"/>
  <c r="H41" i="5"/>
  <c r="D41" i="5"/>
  <c r="J40" i="5"/>
  <c r="F40" i="5"/>
  <c r="G40" i="5"/>
  <c r="H40" i="5"/>
  <c r="D40" i="5"/>
  <c r="J39" i="5"/>
  <c r="F39" i="5"/>
  <c r="G39" i="5"/>
  <c r="H39" i="5"/>
  <c r="D39" i="5"/>
  <c r="J38" i="5"/>
  <c r="F38" i="5"/>
  <c r="G38" i="5"/>
  <c r="H38" i="5"/>
  <c r="D38" i="5"/>
  <c r="J37" i="5"/>
  <c r="F37" i="5"/>
  <c r="G37" i="5"/>
  <c r="H37" i="5"/>
  <c r="D37" i="5"/>
  <c r="J36" i="5"/>
  <c r="F36" i="5"/>
  <c r="G36" i="5"/>
  <c r="H36" i="5"/>
  <c r="D36" i="5"/>
  <c r="J35" i="5"/>
  <c r="F35" i="5"/>
  <c r="G35" i="5"/>
  <c r="H35" i="5"/>
  <c r="D35" i="5"/>
  <c r="J34" i="5"/>
  <c r="F34" i="5"/>
  <c r="G34" i="5"/>
  <c r="H34" i="5"/>
  <c r="D34" i="5"/>
  <c r="J33" i="5"/>
  <c r="F33" i="5"/>
  <c r="G33" i="5"/>
  <c r="H33" i="5"/>
  <c r="D33" i="5"/>
  <c r="J32" i="5"/>
  <c r="F32" i="5"/>
  <c r="G32" i="5"/>
  <c r="H32" i="5"/>
  <c r="D32" i="5"/>
  <c r="J31" i="5"/>
  <c r="F31" i="5"/>
  <c r="G31" i="5"/>
  <c r="H31" i="5"/>
  <c r="D31" i="5"/>
  <c r="J30" i="5"/>
  <c r="F30" i="5"/>
  <c r="G30" i="5"/>
  <c r="H30" i="5"/>
  <c r="D30" i="5"/>
  <c r="J29" i="5"/>
  <c r="F29" i="5"/>
  <c r="G29" i="5"/>
  <c r="H29" i="5"/>
  <c r="D29" i="5"/>
  <c r="J28" i="5"/>
  <c r="F28" i="5"/>
  <c r="G28" i="5"/>
  <c r="H28" i="5"/>
  <c r="D28" i="5"/>
  <c r="J27" i="5"/>
  <c r="F27" i="5"/>
  <c r="G27" i="5"/>
  <c r="H27" i="5"/>
  <c r="D27" i="5"/>
  <c r="J26" i="5"/>
  <c r="F26" i="5"/>
  <c r="G26" i="5"/>
  <c r="H26" i="5"/>
  <c r="D26" i="5"/>
  <c r="J25" i="5"/>
  <c r="F25" i="5"/>
  <c r="G25" i="5"/>
  <c r="H25" i="5"/>
  <c r="D25" i="5"/>
  <c r="J24" i="5"/>
  <c r="F24" i="5"/>
  <c r="G24" i="5"/>
  <c r="H24" i="5"/>
  <c r="D24" i="5"/>
  <c r="J23" i="5"/>
  <c r="F23" i="5"/>
  <c r="G23" i="5"/>
  <c r="H23" i="5"/>
  <c r="D23" i="5"/>
  <c r="J22" i="5"/>
  <c r="F22" i="5"/>
  <c r="G22" i="5"/>
  <c r="H22" i="5"/>
  <c r="D22" i="5"/>
  <c r="J21" i="5"/>
  <c r="F21" i="5"/>
  <c r="G21" i="5"/>
  <c r="H21" i="5"/>
  <c r="D21" i="5"/>
  <c r="J20" i="5"/>
  <c r="F20" i="5"/>
  <c r="G20" i="5"/>
  <c r="H20" i="5"/>
  <c r="D20" i="5"/>
  <c r="J19" i="5"/>
  <c r="F19" i="5"/>
  <c r="G19" i="5"/>
  <c r="H19" i="5"/>
  <c r="D19" i="5"/>
  <c r="J18" i="5"/>
  <c r="F18" i="5"/>
  <c r="G18" i="5"/>
  <c r="H18" i="5"/>
  <c r="D18" i="5"/>
  <c r="J17" i="5"/>
  <c r="F17" i="5"/>
  <c r="G17" i="5"/>
  <c r="H17" i="5"/>
  <c r="D17" i="5"/>
  <c r="J16" i="5"/>
  <c r="F16" i="5"/>
  <c r="G16" i="5"/>
  <c r="H16" i="5"/>
  <c r="D16" i="5"/>
  <c r="J15" i="5"/>
  <c r="F15" i="5"/>
  <c r="G15" i="5"/>
  <c r="H15" i="5"/>
  <c r="D15" i="5"/>
  <c r="J14" i="5"/>
  <c r="F14" i="5"/>
  <c r="G14" i="5"/>
  <c r="H14" i="5"/>
  <c r="D14" i="5"/>
  <c r="J13" i="5"/>
  <c r="F13" i="5"/>
  <c r="G13" i="5"/>
  <c r="H13" i="5"/>
  <c r="D13" i="5"/>
  <c r="J12" i="5"/>
  <c r="F12" i="5"/>
  <c r="G12" i="5"/>
  <c r="H12" i="5"/>
  <c r="D12" i="5"/>
  <c r="J11" i="5"/>
  <c r="F11" i="5"/>
  <c r="G11" i="5"/>
  <c r="H11" i="5"/>
  <c r="D11" i="5"/>
  <c r="J10" i="5"/>
  <c r="F10" i="5"/>
  <c r="G10" i="5"/>
  <c r="H10" i="5"/>
  <c r="D10" i="5"/>
  <c r="J9" i="5"/>
  <c r="F9" i="5"/>
  <c r="G9" i="5"/>
  <c r="H9" i="5"/>
  <c r="D9" i="5"/>
  <c r="J8" i="5"/>
  <c r="F8" i="5"/>
  <c r="G8" i="5"/>
  <c r="H8" i="5"/>
  <c r="D8" i="5"/>
  <c r="J7" i="5"/>
  <c r="F7" i="5"/>
  <c r="G7" i="5"/>
  <c r="H7" i="5"/>
  <c r="D7" i="5"/>
  <c r="J6" i="5"/>
  <c r="F6" i="5"/>
  <c r="G6" i="5"/>
  <c r="H6" i="5"/>
  <c r="D6" i="5"/>
  <c r="J5" i="5"/>
  <c r="F5" i="5"/>
  <c r="G5" i="5"/>
  <c r="H5" i="5"/>
  <c r="D5" i="5"/>
  <c r="J4" i="5"/>
  <c r="F4" i="5"/>
  <c r="G4" i="5"/>
  <c r="H4" i="5"/>
  <c r="D4" i="5"/>
  <c r="J3" i="5"/>
  <c r="F3" i="5"/>
  <c r="G3" i="5"/>
  <c r="H3" i="5"/>
  <c r="D3" i="5"/>
  <c r="M2" i="5"/>
  <c r="J2" i="5"/>
  <c r="F2" i="5"/>
  <c r="G2" i="5"/>
  <c r="H2" i="5"/>
  <c r="D2" i="5"/>
  <c r="B2" i="1"/>
  <c r="B3" i="1"/>
  <c r="B4" i="1"/>
  <c r="B5" i="1"/>
  <c r="C2" i="1"/>
  <c r="D2" i="1"/>
  <c r="L2" i="1"/>
  <c r="M2" i="1"/>
  <c r="E2" i="1"/>
  <c r="N2" i="1"/>
  <c r="F2" i="1"/>
  <c r="O2" i="1"/>
  <c r="G2" i="1"/>
  <c r="H2" i="1"/>
  <c r="P2" i="1"/>
  <c r="Q2" i="1"/>
  <c r="R2" i="1"/>
  <c r="S2" i="1"/>
  <c r="J2" i="1"/>
  <c r="K2" i="1"/>
  <c r="C3" i="1"/>
  <c r="I3" i="1"/>
  <c r="D3" i="1"/>
  <c r="L3" i="1"/>
  <c r="M3" i="1"/>
  <c r="E3" i="1"/>
  <c r="N3" i="1"/>
  <c r="F3" i="1"/>
  <c r="O3" i="1"/>
  <c r="G3" i="1"/>
  <c r="H3" i="1"/>
  <c r="P3" i="1"/>
  <c r="Q3" i="1"/>
  <c r="R3" i="1"/>
  <c r="S3" i="1"/>
  <c r="J3" i="1"/>
  <c r="K3" i="1"/>
  <c r="C4" i="1"/>
  <c r="I4" i="1"/>
  <c r="D4" i="1"/>
  <c r="L4" i="1"/>
  <c r="M4" i="1"/>
  <c r="E4" i="1"/>
  <c r="N4" i="1"/>
  <c r="F4" i="1"/>
  <c r="O4" i="1"/>
  <c r="G4" i="1"/>
  <c r="H4" i="1"/>
  <c r="P4" i="1"/>
  <c r="Q4" i="1"/>
  <c r="R4" i="1"/>
  <c r="S4" i="1"/>
  <c r="J4" i="1"/>
  <c r="K4" i="1"/>
  <c r="C5" i="1"/>
  <c r="I6" i="1"/>
  <c r="D5" i="1"/>
  <c r="L5" i="1"/>
  <c r="M5" i="1"/>
  <c r="E5" i="1"/>
  <c r="N5" i="1"/>
  <c r="F5" i="1"/>
  <c r="O5" i="1"/>
  <c r="G5" i="1"/>
  <c r="H5" i="1"/>
  <c r="I5" i="1"/>
  <c r="P5" i="1"/>
  <c r="Q5" i="1"/>
  <c r="R5" i="1"/>
  <c r="S5" i="1"/>
  <c r="J5" i="1"/>
  <c r="K5" i="1"/>
  <c r="B6" i="1"/>
  <c r="C6" i="1"/>
  <c r="I7" i="1"/>
  <c r="D6" i="1"/>
  <c r="L6" i="1"/>
  <c r="M6" i="1"/>
  <c r="E6" i="1"/>
  <c r="N6" i="1"/>
  <c r="F6" i="1"/>
  <c r="O6" i="1"/>
  <c r="G6" i="1"/>
  <c r="H6" i="1"/>
  <c r="P6" i="1"/>
  <c r="Q6" i="1"/>
  <c r="R6" i="1"/>
  <c r="S6" i="1"/>
  <c r="J6" i="1"/>
  <c r="K6" i="1"/>
  <c r="B7" i="1"/>
  <c r="C7" i="1"/>
  <c r="I9" i="1"/>
  <c r="D7" i="1"/>
  <c r="L7" i="1"/>
  <c r="M7" i="1"/>
  <c r="E7" i="1"/>
  <c r="N7" i="1"/>
  <c r="F7" i="1"/>
  <c r="O7" i="1"/>
  <c r="G7" i="1"/>
  <c r="H7" i="1"/>
  <c r="P7" i="1"/>
  <c r="Q7" i="1"/>
  <c r="R7" i="1"/>
  <c r="S7" i="1"/>
  <c r="J7" i="1"/>
  <c r="K7" i="1"/>
  <c r="B8" i="1"/>
  <c r="C8" i="1"/>
  <c r="I10" i="1"/>
  <c r="D8" i="1"/>
  <c r="L8" i="1"/>
  <c r="M8" i="1"/>
  <c r="E8" i="1"/>
  <c r="N8" i="1"/>
  <c r="F8" i="1"/>
  <c r="O8" i="1"/>
  <c r="G8" i="1"/>
  <c r="H8" i="1"/>
  <c r="I8" i="1"/>
  <c r="P8" i="1"/>
  <c r="Q8" i="1"/>
  <c r="R8" i="1"/>
  <c r="S8" i="1"/>
  <c r="J8" i="1"/>
  <c r="K8" i="1"/>
  <c r="B9" i="1"/>
  <c r="C9" i="1"/>
  <c r="D9" i="1"/>
  <c r="L9" i="1"/>
  <c r="M9" i="1"/>
  <c r="E9" i="1"/>
  <c r="N9" i="1"/>
  <c r="F9" i="1"/>
  <c r="O9" i="1"/>
  <c r="G9" i="1"/>
  <c r="H9" i="1"/>
  <c r="P9" i="1"/>
  <c r="Q9" i="1"/>
  <c r="R9" i="1"/>
  <c r="S9" i="1"/>
  <c r="J9" i="1"/>
  <c r="K9" i="1"/>
  <c r="B10" i="1"/>
  <c r="C10" i="1"/>
  <c r="I14" i="1"/>
  <c r="D10" i="1"/>
  <c r="L10" i="1"/>
  <c r="M10" i="1"/>
  <c r="E10" i="1"/>
  <c r="N10" i="1"/>
  <c r="F10" i="1"/>
  <c r="O10" i="1"/>
  <c r="G10" i="1"/>
  <c r="H10" i="1"/>
  <c r="P10" i="1"/>
  <c r="Q10" i="1"/>
  <c r="R10" i="1"/>
  <c r="S10" i="1"/>
  <c r="J10" i="1"/>
  <c r="K10" i="1"/>
  <c r="B11" i="1"/>
  <c r="C11" i="1"/>
  <c r="D11" i="1"/>
  <c r="L11" i="1"/>
  <c r="M11" i="1"/>
  <c r="E11" i="1"/>
  <c r="N11" i="1"/>
  <c r="F11" i="1"/>
  <c r="O11" i="1"/>
  <c r="G11" i="1"/>
  <c r="H11" i="1"/>
  <c r="I11" i="1"/>
  <c r="P11" i="1"/>
  <c r="Q11" i="1"/>
  <c r="R11" i="1"/>
  <c r="S11" i="1"/>
  <c r="J11" i="1"/>
  <c r="K11" i="1"/>
  <c r="B12" i="1"/>
  <c r="C12" i="1"/>
  <c r="D12" i="1"/>
  <c r="L12" i="1"/>
  <c r="M12" i="1"/>
  <c r="E12" i="1"/>
  <c r="N12" i="1"/>
  <c r="F12" i="1"/>
  <c r="O12" i="1"/>
  <c r="G12" i="1"/>
  <c r="H12" i="1"/>
  <c r="I12" i="1"/>
  <c r="P12" i="1"/>
  <c r="Q12" i="1"/>
  <c r="R12" i="1"/>
  <c r="S12" i="1"/>
  <c r="J12" i="1"/>
  <c r="K12" i="1"/>
  <c r="B13" i="1"/>
  <c r="C13" i="1"/>
  <c r="D13" i="1"/>
  <c r="L13" i="1"/>
  <c r="M13" i="1"/>
  <c r="E13" i="1"/>
  <c r="N13" i="1"/>
  <c r="F13" i="1"/>
  <c r="O13" i="1"/>
  <c r="G13" i="1"/>
  <c r="H13" i="1"/>
  <c r="I13" i="1"/>
  <c r="P13" i="1"/>
  <c r="Q13" i="1"/>
  <c r="R13" i="1"/>
  <c r="S13" i="1"/>
  <c r="J13" i="1"/>
  <c r="K13" i="1"/>
  <c r="B14" i="1"/>
  <c r="C14" i="1"/>
  <c r="I18" i="1"/>
  <c r="D14" i="1"/>
  <c r="L14" i="1"/>
  <c r="M14" i="1"/>
  <c r="E14" i="1"/>
  <c r="N14" i="1"/>
  <c r="F14" i="1"/>
  <c r="O14" i="1"/>
  <c r="G14" i="1"/>
  <c r="H14" i="1"/>
  <c r="P14" i="1"/>
  <c r="Q14" i="1"/>
  <c r="R14" i="1"/>
  <c r="S14" i="1"/>
  <c r="J14" i="1"/>
  <c r="K14" i="1"/>
  <c r="B15" i="1"/>
  <c r="C15" i="1"/>
  <c r="D15" i="1"/>
  <c r="L15" i="1"/>
  <c r="M15" i="1"/>
  <c r="E15" i="1"/>
  <c r="N15" i="1"/>
  <c r="F15" i="1"/>
  <c r="O15" i="1"/>
  <c r="G15" i="1"/>
  <c r="H15" i="1"/>
  <c r="I15" i="1"/>
  <c r="P15" i="1"/>
  <c r="Q15" i="1"/>
  <c r="R15" i="1"/>
  <c r="S15" i="1"/>
  <c r="J15" i="1"/>
  <c r="K15" i="1"/>
  <c r="B16" i="1"/>
  <c r="C16" i="1"/>
  <c r="I19" i="1"/>
  <c r="D16" i="1"/>
  <c r="L16" i="1"/>
  <c r="M16" i="1"/>
  <c r="E16" i="1"/>
  <c r="N16" i="1"/>
  <c r="F16" i="1"/>
  <c r="O16" i="1"/>
  <c r="G16" i="1"/>
  <c r="H16" i="1"/>
  <c r="I16" i="1"/>
  <c r="P16" i="1"/>
  <c r="Q16" i="1"/>
  <c r="R16" i="1"/>
  <c r="S16" i="1"/>
  <c r="J16" i="1"/>
  <c r="K16" i="1"/>
  <c r="B17" i="1"/>
  <c r="C17" i="1"/>
  <c r="I22" i="1"/>
  <c r="D17" i="1"/>
  <c r="L17" i="1"/>
  <c r="M17" i="1"/>
  <c r="E17" i="1"/>
  <c r="N17" i="1"/>
  <c r="F17" i="1"/>
  <c r="O17" i="1"/>
  <c r="G17" i="1"/>
  <c r="H17" i="1"/>
  <c r="I17" i="1"/>
  <c r="P17" i="1"/>
  <c r="Q17" i="1"/>
  <c r="R17" i="1"/>
  <c r="S17" i="1"/>
  <c r="J17" i="1"/>
  <c r="K17" i="1"/>
  <c r="B18" i="1"/>
  <c r="C18" i="1"/>
  <c r="D18" i="1"/>
  <c r="L18" i="1"/>
  <c r="M18" i="1"/>
  <c r="E18" i="1"/>
  <c r="N18" i="1"/>
  <c r="F18" i="1"/>
  <c r="O18" i="1"/>
  <c r="G18" i="1"/>
  <c r="H18" i="1"/>
  <c r="P18" i="1"/>
  <c r="Q18" i="1"/>
  <c r="R18" i="1"/>
  <c r="S18" i="1"/>
  <c r="J18" i="1"/>
  <c r="K18" i="1"/>
  <c r="B19" i="1"/>
  <c r="C19" i="1"/>
  <c r="D19" i="1"/>
  <c r="L19" i="1"/>
  <c r="M19" i="1"/>
  <c r="E19" i="1"/>
  <c r="N19" i="1"/>
  <c r="F19" i="1"/>
  <c r="O19" i="1"/>
  <c r="G19" i="1"/>
  <c r="H19" i="1"/>
  <c r="P19" i="1"/>
  <c r="Q19" i="1"/>
  <c r="R19" i="1"/>
  <c r="S19" i="1"/>
  <c r="J19" i="1"/>
  <c r="K19" i="1"/>
  <c r="B20" i="1"/>
  <c r="C20" i="1"/>
  <c r="I38" i="1"/>
  <c r="D20" i="1"/>
  <c r="L20" i="1"/>
  <c r="M20" i="1"/>
  <c r="E20" i="1"/>
  <c r="N20" i="1"/>
  <c r="F20" i="1"/>
  <c r="O20" i="1"/>
  <c r="G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1"/>
  <c r="M21" i="1"/>
  <c r="E21" i="1"/>
  <c r="N21" i="1"/>
  <c r="F21" i="1"/>
  <c r="O21" i="1"/>
  <c r="G21" i="1"/>
  <c r="H21" i="1"/>
  <c r="I21" i="1"/>
  <c r="P21" i="1"/>
  <c r="Q21" i="1"/>
  <c r="R21" i="1"/>
  <c r="S21" i="1"/>
  <c r="J21" i="1"/>
  <c r="K21" i="1"/>
  <c r="B22" i="1"/>
  <c r="C22" i="1"/>
  <c r="D22" i="1"/>
  <c r="L22" i="1"/>
  <c r="M22" i="1"/>
  <c r="E22" i="1"/>
  <c r="N22" i="1"/>
  <c r="F22" i="1"/>
  <c r="O22" i="1"/>
  <c r="G22" i="1"/>
  <c r="H22" i="1"/>
  <c r="P22" i="1"/>
  <c r="Q22" i="1"/>
  <c r="R22" i="1"/>
  <c r="S22" i="1"/>
  <c r="J22" i="1"/>
  <c r="K22" i="1"/>
  <c r="B23" i="1"/>
  <c r="C23" i="1"/>
  <c r="I45" i="1"/>
  <c r="D23" i="1"/>
  <c r="L23" i="1"/>
  <c r="M23" i="1"/>
  <c r="E23" i="1"/>
  <c r="N23" i="1"/>
  <c r="F23" i="1"/>
  <c r="O23" i="1"/>
  <c r="G23" i="1"/>
  <c r="H23" i="1"/>
  <c r="P23" i="1"/>
  <c r="Q23" i="1"/>
  <c r="R23" i="1"/>
  <c r="S23" i="1"/>
  <c r="J23" i="1"/>
  <c r="K23" i="1"/>
  <c r="B24" i="1"/>
  <c r="C24" i="1"/>
  <c r="I34" i="1"/>
  <c r="D24" i="1"/>
  <c r="L24" i="1"/>
  <c r="M24" i="1"/>
  <c r="E24" i="1"/>
  <c r="N24" i="1"/>
  <c r="F24" i="1"/>
  <c r="O24" i="1"/>
  <c r="G24" i="1"/>
  <c r="H24" i="1"/>
  <c r="I24" i="1"/>
  <c r="P24" i="1"/>
  <c r="Q24" i="1"/>
  <c r="R24" i="1"/>
  <c r="S24" i="1"/>
  <c r="J24" i="1"/>
  <c r="K24" i="1"/>
  <c r="B25" i="1"/>
  <c r="C25" i="1"/>
  <c r="D25" i="1"/>
  <c r="L25" i="1"/>
  <c r="M25" i="1"/>
  <c r="E25" i="1"/>
  <c r="N25" i="1"/>
  <c r="F25" i="1"/>
  <c r="O25" i="1"/>
  <c r="G25" i="1"/>
  <c r="H25" i="1"/>
  <c r="I25" i="1"/>
  <c r="P25" i="1"/>
  <c r="Q25" i="1"/>
  <c r="R25" i="1"/>
  <c r="S25" i="1"/>
  <c r="J25" i="1"/>
  <c r="K25" i="1"/>
  <c r="B26" i="1"/>
  <c r="C26" i="1"/>
  <c r="I60" i="1"/>
  <c r="D26" i="1"/>
  <c r="L26" i="1"/>
  <c r="M26" i="1"/>
  <c r="E26" i="1"/>
  <c r="N26" i="1"/>
  <c r="F26" i="1"/>
  <c r="O26" i="1"/>
  <c r="G26" i="1"/>
  <c r="H26" i="1"/>
  <c r="I26" i="1"/>
  <c r="P26" i="1"/>
  <c r="Q26" i="1"/>
  <c r="R26" i="1"/>
  <c r="S26" i="1"/>
  <c r="J26" i="1"/>
  <c r="K26" i="1"/>
  <c r="B27" i="1"/>
  <c r="C27" i="1"/>
  <c r="D27" i="1"/>
  <c r="L27" i="1"/>
  <c r="M27" i="1"/>
  <c r="E27" i="1"/>
  <c r="N27" i="1"/>
  <c r="F27" i="1"/>
  <c r="O27" i="1"/>
  <c r="G27" i="1"/>
  <c r="H27" i="1"/>
  <c r="I27" i="1"/>
  <c r="P27" i="1"/>
  <c r="Q27" i="1"/>
  <c r="R27" i="1"/>
  <c r="S27" i="1"/>
  <c r="J27" i="1"/>
  <c r="K27" i="1"/>
  <c r="B28" i="1"/>
  <c r="C28" i="1"/>
  <c r="I30" i="1"/>
  <c r="D28" i="1"/>
  <c r="L28" i="1"/>
  <c r="M28" i="1"/>
  <c r="E28" i="1"/>
  <c r="N28" i="1"/>
  <c r="F28" i="1"/>
  <c r="O28" i="1"/>
  <c r="G28" i="1"/>
  <c r="H28" i="1"/>
  <c r="I28" i="1"/>
  <c r="P28" i="1"/>
  <c r="Q28" i="1"/>
  <c r="R28" i="1"/>
  <c r="S28" i="1"/>
  <c r="J28" i="1"/>
  <c r="K28" i="1"/>
  <c r="B29" i="1"/>
  <c r="C29" i="1"/>
  <c r="I39" i="1"/>
  <c r="D29" i="1"/>
  <c r="L29" i="1"/>
  <c r="M29" i="1"/>
  <c r="E29" i="1"/>
  <c r="N29" i="1"/>
  <c r="F29" i="1"/>
  <c r="O29" i="1"/>
  <c r="G29" i="1"/>
  <c r="H29" i="1"/>
  <c r="I29" i="1"/>
  <c r="P29" i="1"/>
  <c r="Q29" i="1"/>
  <c r="R29" i="1"/>
  <c r="S29" i="1"/>
  <c r="J29" i="1"/>
  <c r="K29" i="1"/>
  <c r="B30" i="1"/>
  <c r="C30" i="1"/>
  <c r="I43" i="1"/>
  <c r="D30" i="1"/>
  <c r="L30" i="1"/>
  <c r="M30" i="1"/>
  <c r="E30" i="1"/>
  <c r="N30" i="1"/>
  <c r="F30" i="1"/>
  <c r="O30" i="1"/>
  <c r="G30" i="1"/>
  <c r="H30" i="1"/>
  <c r="P30" i="1"/>
  <c r="Q30" i="1"/>
  <c r="R30" i="1"/>
  <c r="S30" i="1"/>
  <c r="J30" i="1"/>
  <c r="K30" i="1"/>
  <c r="B31" i="1"/>
  <c r="C31" i="1"/>
  <c r="I42" i="1"/>
  <c r="D31" i="1"/>
  <c r="L31" i="1"/>
  <c r="M31" i="1"/>
  <c r="E31" i="1"/>
  <c r="N31" i="1"/>
  <c r="F31" i="1"/>
  <c r="O31" i="1"/>
  <c r="G31" i="1"/>
  <c r="H31" i="1"/>
  <c r="I31" i="1"/>
  <c r="P31" i="1"/>
  <c r="Q31" i="1"/>
  <c r="R31" i="1"/>
  <c r="S31" i="1"/>
  <c r="J31" i="1"/>
  <c r="K31" i="1"/>
  <c r="B32" i="1"/>
  <c r="C32" i="1"/>
  <c r="D32" i="1"/>
  <c r="L32" i="1"/>
  <c r="M32" i="1"/>
  <c r="E32" i="1"/>
  <c r="N32" i="1"/>
  <c r="F32" i="1"/>
  <c r="O32" i="1"/>
  <c r="G32" i="1"/>
  <c r="H32" i="1"/>
  <c r="I32" i="1"/>
  <c r="P32" i="1"/>
  <c r="Q32" i="1"/>
  <c r="R32" i="1"/>
  <c r="S32" i="1"/>
  <c r="J32" i="1"/>
  <c r="K32" i="1"/>
  <c r="B33" i="1"/>
  <c r="C33" i="1"/>
  <c r="I50" i="1"/>
  <c r="D33" i="1"/>
  <c r="L33" i="1"/>
  <c r="M33" i="1"/>
  <c r="E33" i="1"/>
  <c r="N33" i="1"/>
  <c r="F33" i="1"/>
  <c r="O33" i="1"/>
  <c r="G33" i="1"/>
  <c r="H33" i="1"/>
  <c r="I33" i="1"/>
  <c r="P33" i="1"/>
  <c r="Q33" i="1"/>
  <c r="R33" i="1"/>
  <c r="S33" i="1"/>
  <c r="J33" i="1"/>
  <c r="K33" i="1"/>
  <c r="B34" i="1"/>
  <c r="C34" i="1"/>
  <c r="I44" i="1"/>
  <c r="D34" i="1"/>
  <c r="L34" i="1"/>
  <c r="M34" i="1"/>
  <c r="E34" i="1"/>
  <c r="N34" i="1"/>
  <c r="F34" i="1"/>
  <c r="O34" i="1"/>
  <c r="G34" i="1"/>
  <c r="H34" i="1"/>
  <c r="P34" i="1"/>
  <c r="Q34" i="1"/>
  <c r="R34" i="1"/>
  <c r="S34" i="1"/>
  <c r="J34" i="1"/>
  <c r="K34" i="1"/>
  <c r="B35" i="1"/>
  <c r="C35" i="1"/>
  <c r="D35" i="1"/>
  <c r="L35" i="1"/>
  <c r="M35" i="1"/>
  <c r="E35" i="1"/>
  <c r="N35" i="1"/>
  <c r="F35" i="1"/>
  <c r="O35" i="1"/>
  <c r="G35" i="1"/>
  <c r="H35" i="1"/>
  <c r="I35" i="1"/>
  <c r="P35" i="1"/>
  <c r="Q35" i="1"/>
  <c r="R35" i="1"/>
  <c r="S35" i="1"/>
  <c r="J35" i="1"/>
  <c r="K35" i="1"/>
  <c r="B36" i="1"/>
  <c r="C36" i="1"/>
  <c r="D36" i="1"/>
  <c r="L36" i="1"/>
  <c r="M36" i="1"/>
  <c r="E36" i="1"/>
  <c r="N36" i="1"/>
  <c r="F36" i="1"/>
  <c r="O36" i="1"/>
  <c r="G36" i="1"/>
  <c r="H36" i="1"/>
  <c r="I36" i="1"/>
  <c r="P36" i="1"/>
  <c r="Q36" i="1"/>
  <c r="R36" i="1"/>
  <c r="S36" i="1"/>
  <c r="J36" i="1"/>
  <c r="K36" i="1"/>
  <c r="B37" i="1"/>
  <c r="C37" i="1"/>
  <c r="I64" i="1"/>
  <c r="D37" i="1"/>
  <c r="L37" i="1"/>
  <c r="M37" i="1"/>
  <c r="E37" i="1"/>
  <c r="N37" i="1"/>
  <c r="F37" i="1"/>
  <c r="O37" i="1"/>
  <c r="G37" i="1"/>
  <c r="H37" i="1"/>
  <c r="I37" i="1"/>
  <c r="P37" i="1"/>
  <c r="Q37" i="1"/>
  <c r="R37" i="1"/>
  <c r="S37" i="1"/>
  <c r="J37" i="1"/>
  <c r="K37" i="1"/>
  <c r="B38" i="1"/>
  <c r="C38" i="1"/>
  <c r="I48" i="1"/>
  <c r="D38" i="1"/>
  <c r="L38" i="1"/>
  <c r="M38" i="1"/>
  <c r="E38" i="1"/>
  <c r="N38" i="1"/>
  <c r="F38" i="1"/>
  <c r="O38" i="1"/>
  <c r="G38" i="1"/>
  <c r="H38" i="1"/>
  <c r="P38" i="1"/>
  <c r="Q38" i="1"/>
  <c r="R38" i="1"/>
  <c r="S38" i="1"/>
  <c r="J38" i="1"/>
  <c r="K38" i="1"/>
  <c r="B39" i="1"/>
  <c r="C39" i="1"/>
  <c r="D39" i="1"/>
  <c r="L39" i="1"/>
  <c r="M39" i="1"/>
  <c r="E39" i="1"/>
  <c r="N39" i="1"/>
  <c r="F39" i="1"/>
  <c r="O39" i="1"/>
  <c r="G39" i="1"/>
  <c r="H39" i="1"/>
  <c r="P39" i="1"/>
  <c r="Q39" i="1"/>
  <c r="R39" i="1"/>
  <c r="S39" i="1"/>
  <c r="J39" i="1"/>
  <c r="K39" i="1"/>
  <c r="B40" i="1"/>
  <c r="C40" i="1"/>
  <c r="I53" i="1"/>
  <c r="D40" i="1"/>
  <c r="L40" i="1"/>
  <c r="M40" i="1"/>
  <c r="E40" i="1"/>
  <c r="N40" i="1"/>
  <c r="F40" i="1"/>
  <c r="O40" i="1"/>
  <c r="G40" i="1"/>
  <c r="H40" i="1"/>
  <c r="I40" i="1"/>
  <c r="P40" i="1"/>
  <c r="Q40" i="1"/>
  <c r="R40" i="1"/>
  <c r="S40" i="1"/>
  <c r="J40" i="1"/>
  <c r="K40" i="1"/>
  <c r="B41" i="1"/>
  <c r="C41" i="1"/>
  <c r="I41" i="1"/>
  <c r="D41" i="1"/>
  <c r="L41" i="1"/>
  <c r="M41" i="1"/>
  <c r="E41" i="1"/>
  <c r="N41" i="1"/>
  <c r="F41" i="1"/>
  <c r="O41" i="1"/>
  <c r="G41" i="1"/>
  <c r="H41" i="1"/>
  <c r="P41" i="1"/>
  <c r="Q41" i="1"/>
  <c r="R41" i="1"/>
  <c r="S41" i="1"/>
  <c r="J41" i="1"/>
  <c r="K41" i="1"/>
  <c r="B42" i="1"/>
  <c r="C42" i="1"/>
  <c r="I54" i="1"/>
  <c r="D42" i="1"/>
  <c r="L42" i="1"/>
  <c r="M42" i="1"/>
  <c r="E42" i="1"/>
  <c r="N42" i="1"/>
  <c r="F42" i="1"/>
  <c r="O42" i="1"/>
  <c r="G42" i="1"/>
  <c r="H42" i="1"/>
  <c r="P42" i="1"/>
  <c r="Q42" i="1"/>
  <c r="R42" i="1"/>
  <c r="S42" i="1"/>
  <c r="J42" i="1"/>
  <c r="K42" i="1"/>
  <c r="B43" i="1"/>
  <c r="C43" i="1"/>
  <c r="I65" i="1"/>
  <c r="D43" i="1"/>
  <c r="L43" i="1"/>
  <c r="M43" i="1"/>
  <c r="E43" i="1"/>
  <c r="N43" i="1"/>
  <c r="F43" i="1"/>
  <c r="O43" i="1"/>
  <c r="G43" i="1"/>
  <c r="H43" i="1"/>
  <c r="P43" i="1"/>
  <c r="Q43" i="1"/>
  <c r="R43" i="1"/>
  <c r="S43" i="1"/>
  <c r="J43" i="1"/>
  <c r="K43" i="1"/>
  <c r="B44" i="1"/>
  <c r="C44" i="1"/>
  <c r="D44" i="1"/>
  <c r="L44" i="1"/>
  <c r="M44" i="1"/>
  <c r="E44" i="1"/>
  <c r="N44" i="1"/>
  <c r="F44" i="1"/>
  <c r="O44" i="1"/>
  <c r="G44" i="1"/>
  <c r="H44" i="1"/>
  <c r="P44" i="1"/>
  <c r="Q44" i="1"/>
  <c r="R44" i="1"/>
  <c r="S44" i="1"/>
  <c r="J44" i="1"/>
  <c r="K44" i="1"/>
  <c r="B45" i="1"/>
  <c r="C45" i="1"/>
  <c r="I46" i="1"/>
  <c r="D45" i="1"/>
  <c r="L45" i="1"/>
  <c r="M45" i="1"/>
  <c r="E45" i="1"/>
  <c r="N45" i="1"/>
  <c r="F45" i="1"/>
  <c r="O45" i="1"/>
  <c r="G45" i="1"/>
  <c r="H45" i="1"/>
  <c r="P45" i="1"/>
  <c r="Q45" i="1"/>
  <c r="R45" i="1"/>
  <c r="S45" i="1"/>
  <c r="J45" i="1"/>
  <c r="K45" i="1"/>
  <c r="B46" i="1"/>
  <c r="C46" i="1"/>
  <c r="I61" i="1"/>
  <c r="D46" i="1"/>
  <c r="L46" i="1"/>
  <c r="M46" i="1"/>
  <c r="E46" i="1"/>
  <c r="N46" i="1"/>
  <c r="F46" i="1"/>
  <c r="O46" i="1"/>
  <c r="G46" i="1"/>
  <c r="H46" i="1"/>
  <c r="P46" i="1"/>
  <c r="Q46" i="1"/>
  <c r="R46" i="1"/>
  <c r="S46" i="1"/>
  <c r="J46" i="1"/>
  <c r="K46" i="1"/>
  <c r="B47" i="1"/>
  <c r="C47" i="1"/>
  <c r="D47" i="1"/>
  <c r="L47" i="1"/>
  <c r="M47" i="1"/>
  <c r="E47" i="1"/>
  <c r="N47" i="1"/>
  <c r="F47" i="1"/>
  <c r="O47" i="1"/>
  <c r="G47" i="1"/>
  <c r="H47" i="1"/>
  <c r="I47" i="1"/>
  <c r="P47" i="1"/>
  <c r="Q47" i="1"/>
  <c r="R47" i="1"/>
  <c r="S47" i="1"/>
  <c r="J47" i="1"/>
  <c r="K47" i="1"/>
  <c r="B48" i="1"/>
  <c r="C48" i="1"/>
  <c r="I55" i="1"/>
  <c r="D48" i="1"/>
  <c r="L48" i="1"/>
  <c r="M48" i="1"/>
  <c r="E48" i="1"/>
  <c r="N48" i="1"/>
  <c r="F48" i="1"/>
  <c r="O48" i="1"/>
  <c r="G48" i="1"/>
  <c r="H48" i="1"/>
  <c r="P48" i="1"/>
  <c r="Q48" i="1"/>
  <c r="R48" i="1"/>
  <c r="S48" i="1"/>
  <c r="J48" i="1"/>
  <c r="K48" i="1"/>
  <c r="B49" i="1"/>
  <c r="C49" i="1"/>
  <c r="D49" i="1"/>
  <c r="L49" i="1"/>
  <c r="M49" i="1"/>
  <c r="E49" i="1"/>
  <c r="N49" i="1"/>
  <c r="F49" i="1"/>
  <c r="O49" i="1"/>
  <c r="G49" i="1"/>
  <c r="H49" i="1"/>
  <c r="I49" i="1"/>
  <c r="P49" i="1"/>
  <c r="Q49" i="1"/>
  <c r="R49" i="1"/>
  <c r="S49" i="1"/>
  <c r="J49" i="1"/>
  <c r="K49" i="1"/>
  <c r="B50" i="1"/>
  <c r="C50" i="1"/>
  <c r="I56" i="1"/>
  <c r="D50" i="1"/>
  <c r="L50" i="1"/>
  <c r="M50" i="1"/>
  <c r="E50" i="1"/>
  <c r="N50" i="1"/>
  <c r="F50" i="1"/>
  <c r="O50" i="1"/>
  <c r="G50" i="1"/>
  <c r="H50" i="1"/>
  <c r="P50" i="1"/>
  <c r="Q50" i="1"/>
  <c r="R50" i="1"/>
  <c r="S50" i="1"/>
  <c r="J50" i="1"/>
  <c r="K50" i="1"/>
  <c r="B51" i="1"/>
  <c r="C51" i="1"/>
  <c r="I52" i="1"/>
  <c r="D51" i="1"/>
  <c r="L51" i="1"/>
  <c r="M51" i="1"/>
  <c r="E51" i="1"/>
  <c r="N51" i="1"/>
  <c r="F51" i="1"/>
  <c r="O51" i="1"/>
  <c r="G51" i="1"/>
  <c r="H51" i="1"/>
  <c r="I51" i="1"/>
  <c r="P51" i="1"/>
  <c r="Q51" i="1"/>
  <c r="R51" i="1"/>
  <c r="S51" i="1"/>
  <c r="J51" i="1"/>
  <c r="K51" i="1"/>
  <c r="B52" i="1"/>
  <c r="C52" i="1"/>
  <c r="D52" i="1"/>
  <c r="L52" i="1"/>
  <c r="M52" i="1"/>
  <c r="E52" i="1"/>
  <c r="N52" i="1"/>
  <c r="F52" i="1"/>
  <c r="O52" i="1"/>
  <c r="G52" i="1"/>
  <c r="H52" i="1"/>
  <c r="P52" i="1"/>
  <c r="Q52" i="1"/>
  <c r="R52" i="1"/>
  <c r="S52" i="1"/>
  <c r="J52" i="1"/>
  <c r="K52" i="1"/>
  <c r="B53" i="1"/>
  <c r="C53" i="1"/>
  <c r="D53" i="1"/>
  <c r="L53" i="1"/>
  <c r="M53" i="1"/>
  <c r="E53" i="1"/>
  <c r="N53" i="1"/>
  <c r="F53" i="1"/>
  <c r="O53" i="1"/>
  <c r="G53" i="1"/>
  <c r="H53" i="1"/>
  <c r="P53" i="1"/>
  <c r="Q53" i="1"/>
  <c r="R53" i="1"/>
  <c r="S53" i="1"/>
  <c r="J53" i="1"/>
  <c r="K53" i="1"/>
  <c r="B54" i="1"/>
  <c r="C54" i="1"/>
  <c r="D54" i="1"/>
  <c r="L54" i="1"/>
  <c r="M54" i="1"/>
  <c r="E54" i="1"/>
  <c r="N54" i="1"/>
  <c r="F54" i="1"/>
  <c r="O54" i="1"/>
  <c r="G54" i="1"/>
  <c r="H54" i="1"/>
  <c r="P54" i="1"/>
  <c r="Q54" i="1"/>
  <c r="R54" i="1"/>
  <c r="S54" i="1"/>
  <c r="J54" i="1"/>
  <c r="K54" i="1"/>
  <c r="B55" i="1"/>
  <c r="C55" i="1"/>
  <c r="D55" i="1"/>
  <c r="L55" i="1"/>
  <c r="M55" i="1"/>
  <c r="E55" i="1"/>
  <c r="N55" i="1"/>
  <c r="F55" i="1"/>
  <c r="O55" i="1"/>
  <c r="G55" i="1"/>
  <c r="H55" i="1"/>
  <c r="P55" i="1"/>
  <c r="Q55" i="1"/>
  <c r="R55" i="1"/>
  <c r="S55" i="1"/>
  <c r="J55" i="1"/>
  <c r="K55" i="1"/>
  <c r="B56" i="1"/>
  <c r="C56" i="1"/>
  <c r="I69" i="1"/>
  <c r="D56" i="1"/>
  <c r="L56" i="1"/>
  <c r="M56" i="1"/>
  <c r="E56" i="1"/>
  <c r="N56" i="1"/>
  <c r="F56" i="1"/>
  <c r="O56" i="1"/>
  <c r="G56" i="1"/>
  <c r="H56" i="1"/>
  <c r="P56" i="1"/>
  <c r="Q56" i="1"/>
  <c r="R56" i="1"/>
  <c r="S56" i="1"/>
  <c r="J56" i="1"/>
  <c r="K56" i="1"/>
  <c r="B57" i="1"/>
  <c r="C57" i="1"/>
  <c r="D57" i="1"/>
  <c r="L57" i="1"/>
  <c r="M57" i="1"/>
  <c r="E57" i="1"/>
  <c r="N57" i="1"/>
  <c r="F57" i="1"/>
  <c r="O57" i="1"/>
  <c r="G57" i="1"/>
  <c r="H57" i="1"/>
  <c r="I57" i="1"/>
  <c r="P57" i="1"/>
  <c r="Q57" i="1"/>
  <c r="R57" i="1"/>
  <c r="S57" i="1"/>
  <c r="J57" i="1"/>
  <c r="K57" i="1"/>
  <c r="B58" i="1"/>
  <c r="C58" i="1"/>
  <c r="D58" i="1"/>
  <c r="L58" i="1"/>
  <c r="M58" i="1"/>
  <c r="E58" i="1"/>
  <c r="N58" i="1"/>
  <c r="F58" i="1"/>
  <c r="O58" i="1"/>
  <c r="G58" i="1"/>
  <c r="H58" i="1"/>
  <c r="I58" i="1"/>
  <c r="P58" i="1"/>
  <c r="Q58" i="1"/>
  <c r="R58" i="1"/>
  <c r="S58" i="1"/>
  <c r="J58" i="1"/>
  <c r="K58" i="1"/>
  <c r="B59" i="1"/>
  <c r="C59" i="1"/>
  <c r="I63" i="1"/>
  <c r="D59" i="1"/>
  <c r="L59" i="1"/>
  <c r="M59" i="1"/>
  <c r="E59" i="1"/>
  <c r="N59" i="1"/>
  <c r="F59" i="1"/>
  <c r="O59" i="1"/>
  <c r="G59" i="1"/>
  <c r="H59" i="1"/>
  <c r="I59" i="1"/>
  <c r="P59" i="1"/>
  <c r="Q59" i="1"/>
  <c r="R59" i="1"/>
  <c r="S59" i="1"/>
  <c r="J59" i="1"/>
  <c r="K59" i="1"/>
  <c r="B60" i="1"/>
  <c r="C60" i="1"/>
  <c r="D60" i="1"/>
  <c r="L60" i="1"/>
  <c r="M60" i="1"/>
  <c r="E60" i="1"/>
  <c r="N60" i="1"/>
  <c r="F60" i="1"/>
  <c r="O60" i="1"/>
  <c r="G60" i="1"/>
  <c r="H60" i="1"/>
  <c r="P60" i="1"/>
  <c r="Q60" i="1"/>
  <c r="R60" i="1"/>
  <c r="S60" i="1"/>
  <c r="J60" i="1"/>
  <c r="K60" i="1"/>
  <c r="B61" i="1"/>
  <c r="C61" i="1"/>
  <c r="D61" i="1"/>
  <c r="L61" i="1"/>
  <c r="M61" i="1"/>
  <c r="E61" i="1"/>
  <c r="N61" i="1"/>
  <c r="F61" i="1"/>
  <c r="O61" i="1"/>
  <c r="G61" i="1"/>
  <c r="H61" i="1"/>
  <c r="P61" i="1"/>
  <c r="Q61" i="1"/>
  <c r="R61" i="1"/>
  <c r="S61" i="1"/>
  <c r="J61" i="1"/>
  <c r="K61" i="1"/>
  <c r="B62" i="1"/>
  <c r="C62" i="1"/>
  <c r="I68" i="1"/>
  <c r="D62" i="1"/>
  <c r="L62" i="1"/>
  <c r="M62" i="1"/>
  <c r="E62" i="1"/>
  <c r="N62" i="1"/>
  <c r="F62" i="1"/>
  <c r="O62" i="1"/>
  <c r="G62" i="1"/>
  <c r="H62" i="1"/>
  <c r="I62" i="1"/>
  <c r="P62" i="1"/>
  <c r="Q62" i="1"/>
  <c r="R62" i="1"/>
  <c r="S62" i="1"/>
  <c r="J62" i="1"/>
  <c r="K62" i="1"/>
  <c r="B63" i="1"/>
  <c r="C63" i="1"/>
  <c r="D63" i="1"/>
  <c r="L63" i="1"/>
  <c r="M63" i="1"/>
  <c r="E63" i="1"/>
  <c r="N63" i="1"/>
  <c r="F63" i="1"/>
  <c r="O63" i="1"/>
  <c r="G63" i="1"/>
  <c r="H63" i="1"/>
  <c r="P63" i="1"/>
  <c r="Q63" i="1"/>
  <c r="R63" i="1"/>
  <c r="S63" i="1"/>
  <c r="J63" i="1"/>
  <c r="K63" i="1"/>
  <c r="B64" i="1"/>
  <c r="C64" i="1"/>
  <c r="D64" i="1"/>
  <c r="L64" i="1"/>
  <c r="M64" i="1"/>
  <c r="E64" i="1"/>
  <c r="N64" i="1"/>
  <c r="F64" i="1"/>
  <c r="O64" i="1"/>
  <c r="G64" i="1"/>
  <c r="H64" i="1"/>
  <c r="P64" i="1"/>
  <c r="Q64" i="1"/>
  <c r="R64" i="1"/>
  <c r="S64" i="1"/>
  <c r="J64" i="1"/>
  <c r="K64" i="1"/>
  <c r="B65" i="1"/>
  <c r="C65" i="1"/>
  <c r="D65" i="1"/>
  <c r="L65" i="1"/>
  <c r="M65" i="1"/>
  <c r="E65" i="1"/>
  <c r="N65" i="1"/>
  <c r="F65" i="1"/>
  <c r="O65" i="1"/>
  <c r="G65" i="1"/>
  <c r="H65" i="1"/>
  <c r="P65" i="1"/>
  <c r="Q65" i="1"/>
  <c r="R65" i="1"/>
  <c r="S65" i="1"/>
  <c r="J65" i="1"/>
  <c r="K65" i="1"/>
  <c r="B66" i="1"/>
  <c r="C66" i="1"/>
  <c r="D66" i="1"/>
  <c r="L66" i="1"/>
  <c r="M66" i="1"/>
  <c r="E66" i="1"/>
  <c r="N66" i="1"/>
  <c r="F66" i="1"/>
  <c r="O66" i="1"/>
  <c r="G66" i="1"/>
  <c r="H66" i="1"/>
  <c r="I66" i="1"/>
  <c r="P66" i="1"/>
  <c r="Q66" i="1"/>
  <c r="R66" i="1"/>
  <c r="S66" i="1"/>
  <c r="J66" i="1"/>
  <c r="K66" i="1"/>
  <c r="B67" i="1"/>
  <c r="C67" i="1"/>
  <c r="I67" i="1"/>
  <c r="D67" i="1"/>
  <c r="L67" i="1"/>
  <c r="M67" i="1"/>
  <c r="E67" i="1"/>
  <c r="N67" i="1"/>
  <c r="F67" i="1"/>
  <c r="O67" i="1"/>
  <c r="G67" i="1"/>
  <c r="H67" i="1"/>
  <c r="P67" i="1"/>
  <c r="Q67" i="1"/>
  <c r="R67" i="1"/>
  <c r="S67" i="1"/>
  <c r="J67" i="1"/>
  <c r="K67" i="1"/>
  <c r="B68" i="1"/>
  <c r="C68" i="1"/>
  <c r="D68" i="1"/>
  <c r="L68" i="1"/>
  <c r="M68" i="1"/>
  <c r="E68" i="1"/>
  <c r="N68" i="1"/>
  <c r="F68" i="1"/>
  <c r="O68" i="1"/>
  <c r="G68" i="1"/>
  <c r="H68" i="1"/>
  <c r="P68" i="1"/>
  <c r="Q68" i="1"/>
  <c r="R68" i="1"/>
  <c r="S68" i="1"/>
  <c r="J68" i="1"/>
  <c r="K68" i="1"/>
  <c r="B69" i="1"/>
  <c r="C69" i="1"/>
  <c r="D69" i="1"/>
  <c r="L69" i="1"/>
  <c r="M69" i="1"/>
  <c r="E69" i="1"/>
  <c r="N69" i="1"/>
  <c r="F69" i="1"/>
  <c r="O69" i="1"/>
  <c r="G69" i="1"/>
  <c r="H69" i="1"/>
  <c r="P69" i="1"/>
  <c r="Q69" i="1"/>
  <c r="R69" i="1"/>
  <c r="S69" i="1"/>
  <c r="J69" i="1"/>
  <c r="K69" i="1"/>
  <c r="C71" i="1"/>
  <c r="B71" i="1"/>
  <c r="C72" i="1"/>
  <c r="J71" i="1"/>
  <c r="D71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S1" i="1"/>
  <c r="R1" i="1"/>
  <c r="Q1" i="1"/>
  <c r="P1" i="1"/>
</calcChain>
</file>

<file path=xl/sharedStrings.xml><?xml version="1.0" encoding="utf-8"?>
<sst xmlns="http://schemas.openxmlformats.org/spreadsheetml/2006/main" count="333" uniqueCount="206">
  <si>
    <t>Seed</t>
  </si>
  <si>
    <t>Team</t>
  </si>
  <si>
    <t>Buy line</t>
  </si>
  <si>
    <t>Equivalent price last year</t>
  </si>
  <si>
    <t>Odds of EE finish</t>
  </si>
  <si>
    <t>FF</t>
  </si>
  <si>
    <t>Finals</t>
  </si>
  <si>
    <t>Champ</t>
  </si>
  <si>
    <t>Expected total pool</t>
  </si>
  <si>
    <t>Expected return</t>
  </si>
  <si>
    <t>Expected profit (%)</t>
  </si>
  <si>
    <t>Odds of reaching EE</t>
  </si>
  <si>
    <t>PTS</t>
  </si>
  <si>
    <t>KBS</t>
  </si>
  <si>
    <t>team_name</t>
  </si>
  <si>
    <t>team_rating</t>
  </si>
  <si>
    <t>team_seed</t>
  </si>
  <si>
    <t>team_slot</t>
  </si>
  <si>
    <t>rd1_win</t>
  </si>
  <si>
    <t>rd2_win</t>
  </si>
  <si>
    <t>rd3_win</t>
  </si>
  <si>
    <t>rd4_win</t>
  </si>
  <si>
    <t>rd5_win</t>
  </si>
  <si>
    <t>rd6_win</t>
  </si>
  <si>
    <t>rd7_win</t>
  </si>
  <si>
    <t>results_to</t>
  </si>
  <si>
    <t>team_alive</t>
  </si>
  <si>
    <t>team_id</t>
  </si>
  <si>
    <t>tie3_odds</t>
  </si>
  <si>
    <t>cost</t>
  </si>
  <si>
    <t>only_odds</t>
  </si>
  <si>
    <t>Duke</t>
  </si>
  <si>
    <t>Virginia</t>
  </si>
  <si>
    <t>Gonzaga</t>
  </si>
  <si>
    <t>North Carolina</t>
  </si>
  <si>
    <t>Michigan State</t>
  </si>
  <si>
    <t>Tennessee</t>
  </si>
  <si>
    <t>Kentucky</t>
  </si>
  <si>
    <t>Michigan</t>
  </si>
  <si>
    <t>Texas Tech</t>
  </si>
  <si>
    <t>Purdue</t>
  </si>
  <si>
    <t>Virginia Tech</t>
  </si>
  <si>
    <t>Auburn</t>
  </si>
  <si>
    <t>Houston</t>
  </si>
  <si>
    <t>Florida State</t>
  </si>
  <si>
    <t>Kansas</t>
  </si>
  <si>
    <t>Iowa State</t>
  </si>
  <si>
    <t>Wisconsin</t>
  </si>
  <si>
    <t>Villanova</t>
  </si>
  <si>
    <t>Kansas State</t>
  </si>
  <si>
    <t>Louisiana State</t>
  </si>
  <si>
    <t>Mississippi State</t>
  </si>
  <si>
    <t>Louisville</t>
  </si>
  <si>
    <t>Nevada</t>
  </si>
  <si>
    <t>Cincinnati</t>
  </si>
  <si>
    <t>Maryland</t>
  </si>
  <si>
    <t>Marquette</t>
  </si>
  <si>
    <t>Buffalo</t>
  </si>
  <si>
    <t>Wofford</t>
  </si>
  <si>
    <t>Syracuse</t>
  </si>
  <si>
    <t>Florida</t>
  </si>
  <si>
    <t>Oregon</t>
  </si>
  <si>
    <t>Ohio State</t>
  </si>
  <si>
    <t>Oklahoma</t>
  </si>
  <si>
    <t>Iowa</t>
  </si>
  <si>
    <t>Baylor</t>
  </si>
  <si>
    <t>Virginia Commonwealth</t>
  </si>
  <si>
    <t>Seton Hall</t>
  </si>
  <si>
    <t>Saint Mary's (CA)</t>
  </si>
  <si>
    <t>Utah State</t>
  </si>
  <si>
    <t>Minnesota</t>
  </si>
  <si>
    <t>Mississippi</t>
  </si>
  <si>
    <t>Washington</t>
  </si>
  <si>
    <t>Belmont</t>
  </si>
  <si>
    <t>Murray State</t>
  </si>
  <si>
    <t>Arizona State</t>
  </si>
  <si>
    <t>Central Florida</t>
  </si>
  <si>
    <t>New Mexico State</t>
  </si>
  <si>
    <t>Temple</t>
  </si>
  <si>
    <t>Vermont</t>
  </si>
  <si>
    <t>St. John's (NY)</t>
  </si>
  <si>
    <t>Northeastern</t>
  </si>
  <si>
    <t>Liberty</t>
  </si>
  <si>
    <t>UC-Irvine</t>
  </si>
  <si>
    <t>Saint Louis</t>
  </si>
  <si>
    <t>Yale</t>
  </si>
  <si>
    <t>Northern Kentucky</t>
  </si>
  <si>
    <t>Old Dominion</t>
  </si>
  <si>
    <t>Georgia State</t>
  </si>
  <si>
    <t>Montana</t>
  </si>
  <si>
    <t>Colgate</t>
  </si>
  <si>
    <t>Bradley</t>
  </si>
  <si>
    <t>Gardner-Webb</t>
  </si>
  <si>
    <t>Abilene Christian</t>
  </si>
  <si>
    <t>Iona</t>
  </si>
  <si>
    <t>North Dakota State</t>
  </si>
  <si>
    <t>Prairie View</t>
  </si>
  <si>
    <t>Fairleigh Dickinson</t>
  </si>
  <si>
    <t>North Carolina Central</t>
  </si>
  <si>
    <t>Alabama</t>
  </si>
  <si>
    <t>Arizona</t>
  </si>
  <si>
    <t>Arkansas</t>
  </si>
  <si>
    <t>Bucknell</t>
  </si>
  <si>
    <t>Butler</t>
  </si>
  <si>
    <t>Cal State Fullerton</t>
  </si>
  <si>
    <t>Clemson</t>
  </si>
  <si>
    <t>College of Charleston</t>
  </si>
  <si>
    <t>Creighton</t>
  </si>
  <si>
    <t>Davidson</t>
  </si>
  <si>
    <t>Lipscomb</t>
  </si>
  <si>
    <t>Long Island University</t>
  </si>
  <si>
    <t>Loyola (IL)</t>
  </si>
  <si>
    <t>Marshall</t>
  </si>
  <si>
    <t>Miami (FL)</t>
  </si>
  <si>
    <t>Missouri</t>
  </si>
  <si>
    <t>North Carolina State</t>
  </si>
  <si>
    <t>Pennsylvania</t>
  </si>
  <si>
    <t>Providence</t>
  </si>
  <si>
    <t>Radford</t>
  </si>
  <si>
    <t>Rhode Island</t>
  </si>
  <si>
    <t>San Diego State</t>
  </si>
  <si>
    <t>South Dakota State</t>
  </si>
  <si>
    <t>St. Bonaventure</t>
  </si>
  <si>
    <t>Stephen F. Austin</t>
  </si>
  <si>
    <t>Texas</t>
  </si>
  <si>
    <t>Texas A&amp;M</t>
  </si>
  <si>
    <t>Texas Christian University</t>
  </si>
  <si>
    <t>Texas Southern</t>
  </si>
  <si>
    <t>UCLA</t>
  </si>
  <si>
    <t>Maryland-Baltimore County</t>
  </si>
  <si>
    <t>North Carolina-Greensboro</t>
  </si>
  <si>
    <t>West Virginia</t>
  </si>
  <si>
    <t>Wichita State</t>
  </si>
  <si>
    <t>Wright State</t>
  </si>
  <si>
    <t>Xavier</t>
  </si>
  <si>
    <t>Rank</t>
  </si>
  <si>
    <t>Conference</t>
  </si>
  <si>
    <t>Wins</t>
  </si>
  <si>
    <t>Losses</t>
  </si>
  <si>
    <t>Pyth</t>
  </si>
  <si>
    <t>AdjustO</t>
  </si>
  <si>
    <t>AdjustO Rank</t>
  </si>
  <si>
    <t>AdjustD</t>
  </si>
  <si>
    <t>AdjustD Rank</t>
  </si>
  <si>
    <t>AdjustT</t>
  </si>
  <si>
    <t>AdjustT Rank</t>
  </si>
  <si>
    <t>SOS Pyth</t>
  </si>
  <si>
    <t>SOS Pyth Rank</t>
  </si>
  <si>
    <t>ACC</t>
  </si>
  <si>
    <t>BE</t>
  </si>
  <si>
    <t>Amer</t>
  </si>
  <si>
    <t>B10</t>
  </si>
  <si>
    <t>Michigan St.</t>
  </si>
  <si>
    <t>WCC</t>
  </si>
  <si>
    <t>B12</t>
  </si>
  <si>
    <t>SEC</t>
  </si>
  <si>
    <t>Ohio St.</t>
  </si>
  <si>
    <t>Wichita St.</t>
  </si>
  <si>
    <t>P12</t>
  </si>
  <si>
    <t>TCU</t>
  </si>
  <si>
    <t>MWC</t>
  </si>
  <si>
    <t>Florida St.</t>
  </si>
  <si>
    <t>Miami FL</t>
  </si>
  <si>
    <t>Loyola Chicago</t>
  </si>
  <si>
    <t>MVC</t>
  </si>
  <si>
    <t>North Carolina St.</t>
  </si>
  <si>
    <t>A10</t>
  </si>
  <si>
    <t>Kansas St.</t>
  </si>
  <si>
    <t>Arizona St.</t>
  </si>
  <si>
    <t>San Diego St.</t>
  </si>
  <si>
    <t>New Mexico St.</t>
  </si>
  <si>
    <t>WAC</t>
  </si>
  <si>
    <t>Murray St.</t>
  </si>
  <si>
    <t>OVC</t>
  </si>
  <si>
    <t>BSky</t>
  </si>
  <si>
    <t>South Dakota St.</t>
  </si>
  <si>
    <t>Sum</t>
  </si>
  <si>
    <t>MAC</t>
  </si>
  <si>
    <t>UNC Greensboro</t>
  </si>
  <si>
    <t>SC</t>
  </si>
  <si>
    <t>Georgia St.</t>
  </si>
  <si>
    <t>SB</t>
  </si>
  <si>
    <t>Pat</t>
  </si>
  <si>
    <t>Slnd</t>
  </si>
  <si>
    <t>CUSA</t>
  </si>
  <si>
    <t>CAA</t>
  </si>
  <si>
    <t>Penn</t>
  </si>
  <si>
    <t>Ivy</t>
  </si>
  <si>
    <t>MAAC</t>
  </si>
  <si>
    <t>Wright St.</t>
  </si>
  <si>
    <t>Horz</t>
  </si>
  <si>
    <t>Cal St. Fullerton</t>
  </si>
  <si>
    <t>BW</t>
  </si>
  <si>
    <t>ASun</t>
  </si>
  <si>
    <t>BSth</t>
  </si>
  <si>
    <t>UMBC</t>
  </si>
  <si>
    <t>AE</t>
  </si>
  <si>
    <t>SWAC</t>
  </si>
  <si>
    <t>LIU Brooklyn</t>
  </si>
  <si>
    <t>NEC</t>
  </si>
  <si>
    <t>MEAC</t>
  </si>
  <si>
    <t>Amount</t>
  </si>
  <si>
    <t>Percent</t>
  </si>
  <si>
    <t>Actual</t>
  </si>
  <si>
    <t>Total so far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</si>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</sst>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ourier"/>
      <family val="1"/>
    </font>
    <font>
      <sz val="12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/>
    <xf numFmtId="0" fontId="1" fillId="0" borderId="0"/>
    <xf numFmtId="0" fontId="3" fillId="0" borderId="0"/>
    <xf numFmtId="0" fontId="4" fillId="0" borderId="0"/>
  </cellStyleXfs>
  <cellXfs count="25">
    <xf numFmtId="0" fontId="0" fillId="0" borderId="0" xfId="0"/>
    <xf numFmtId="11" fontId="0" fillId="0" borderId="0" xfId="0" applyNumberFormat="1"/>
    <xf numFmtId="0" fontId="7" fillId="0" borderId="0" xfId="0" applyFont="1" applyAlignment="1">
      <alignment vertical="center"/>
    </xf>
    <xf numFmtId="0" fontId="2" fillId="2" borderId="0" xfId="0" applyFont="1" applyFill="1"/>
    <xf numFmtId="0" fontId="0" fillId="2" borderId="0" xfId="0" applyFill="1"/>
    <xf numFmtId="0" fontId="6" fillId="3" borderId="0" xfId="0" applyFont="1" applyFill="1"/>
    <xf numFmtId="0" fontId="8" fillId="3" borderId="0" xfId="0" applyFont="1" applyFill="1"/>
    <xf numFmtId="9" fontId="0" fillId="0" borderId="0" xfId="2" applyNumberFormat="1" applyFont="1"/>
    <xf numFmtId="0" fontId="1" fillId="0" borderId="0" xfId="2"/>
    <xf numFmtId="9" fontId="8" fillId="0" borderId="0" xfId="2" applyNumberFormat="1" applyFont="1"/>
    <xf numFmtId="10" fontId="1" fillId="0" borderId="0" xfId="2" applyNumberFormat="1"/>
    <xf numFmtId="0" fontId="8" fillId="0" borderId="0" xfId="0" applyFont="1"/>
    <xf numFmtId="10" fontId="8" fillId="0" borderId="0" xfId="0" applyNumberFormat="1" applyFont="1"/>
    <xf numFmtId="0" fontId="0" fillId="0" borderId="0" xfId="0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top"/>
    </xf>
    <xf numFmtId="44" fontId="0" fillId="0" borderId="0" xfId="1" applyFont="1"/>
    <xf numFmtId="44" fontId="1" fillId="0" borderId="0" xfId="1"/>
    <xf numFmtId="164" fontId="5" fillId="0" borderId="0" xfId="1" applyNumberFormat="1" applyFont="1"/>
    <xf numFmtId="44" fontId="6" fillId="3" borderId="0" xfId="1" applyFont="1" applyFill="1"/>
    <xf numFmtId="164" fontId="8" fillId="0" borderId="0" xfId="1" applyNumberFormat="1" applyFont="1"/>
    <xf numFmtId="44" fontId="2" fillId="3" borderId="0" xfId="1" applyFont="1" applyFill="1"/>
    <xf numFmtId="44" fontId="9" fillId="0" borderId="0" xfId="1" applyFont="1" applyAlignment="1">
      <alignment horizontal="center"/>
    </xf>
    <xf numFmtId="44" fontId="9" fillId="0" borderId="0" xfId="1" applyFont="1"/>
    <xf numFmtId="0" fontId="11" fillId="0" borderId="2" xfId="0" applyFont="1" applyBorder="1" applyAlignment="1">
      <alignment horizontal="center" vertical="top"/>
    </xf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0"/>
  <sheetViews>
    <sheetView workbookViewId="0">
      <selection activeCell="A3" sqref="A3"/>
    </sheetView>
  </sheetViews>
  <sheetFormatPr baseColWidth="10" defaultRowHeight="16" x14ac:dyDescent="0.2"/>
  <cols>
    <col min="2" max="2" width="23" style="13" customWidth="1"/>
    <col min="3" max="3" width="12.83203125" style="13" customWidth="1"/>
    <col min="4" max="4" width="21.6640625" style="16" hidden="1" customWidth="1"/>
    <col min="5" max="5" width="10.83203125" style="13" hidden="1" customWidth="1"/>
    <col min="6" max="6" width="5.1640625" style="13" hidden="1" customWidth="1"/>
    <col min="7" max="7" width="6.83203125" style="13" hidden="1" customWidth="1"/>
    <col min="8" max="8" width="7.5" style="13" hidden="1" customWidth="1"/>
    <col min="9" max="9" width="17.5" style="13" hidden="1" customWidth="1"/>
    <col min="10" max="10" width="14.5" style="6" customWidth="1"/>
    <col min="11" max="11" width="19" style="11" customWidth="1"/>
    <col min="12" max="12" width="17.83203125" style="13" hidden="1" customWidth="1"/>
    <col min="13" max="15" width="0" style="13" hidden="1"/>
    <col min="16" max="16" width="11" style="13" bestFit="1" customWidth="1"/>
    <col min="17" max="18" width="11" style="13" hidden="1" customWidth="1"/>
    <col min="19" max="19" width="12.1640625" style="13" hidden="1" customWidth="1"/>
  </cols>
  <sheetData>
    <row r="1" spans="1:19" x14ac:dyDescent="0.2">
      <c r="A1" t="s">
        <v>0</v>
      </c>
      <c r="B1" t="s">
        <v>1</v>
      </c>
      <c r="C1" s="17" t="s">
        <v>2</v>
      </c>
      <c r="D1" s="1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s="11" t="s">
        <v>10</v>
      </c>
      <c r="L1" t="s">
        <v>11</v>
      </c>
      <c r="M1" t="s">
        <v>5</v>
      </c>
      <c r="N1" t="s">
        <v>6</v>
      </c>
      <c r="O1" t="s">
        <v>7</v>
      </c>
      <c r="P1" t="str">
        <f>'538'!R1</f>
        <v>only_odds</v>
      </c>
      <c r="Q1" t="str">
        <f>'538'!N1</f>
        <v>team_alive</v>
      </c>
      <c r="R1" t="str">
        <f>'538'!O1</f>
        <v>team_id</v>
      </c>
      <c r="S1" t="str">
        <f>'538'!P1</f>
        <v>tie3_odds</v>
      </c>
    </row>
    <row r="2" spans="1:19" x14ac:dyDescent="0.2">
      <c r="A2">
        <f>'538'!E2</f>
        <v>0</v>
      </c>
      <c r="B2">
        <f>'538'!C2</f>
        <v>96.3</v>
      </c>
      <c r="C2" s="17">
        <f>'538'!Q2</f>
        <v>575</v>
      </c>
      <c r="D2" s="16">
        <f>'Last draft'!B2*Auction!I2</f>
        <v>695.95015576323988</v>
      </c>
      <c r="E2" s="7">
        <f t="shared" ref="E2:E33" si="0">L2-M2</f>
        <v>0.19196564749100009</v>
      </c>
      <c r="F2" s="7">
        <f t="shared" ref="F2:F33" si="1">M2-N2</f>
        <v>0.20386915916199994</v>
      </c>
      <c r="G2" s="7">
        <f t="shared" ref="G2:G33" si="2">N2-O2</f>
        <v>0.12928541248199998</v>
      </c>
      <c r="H2" s="7">
        <f t="shared" ref="H2:H33" si="3">O2</f>
        <v>0.193606781743</v>
      </c>
      <c r="I2" s="18">
        <v>5585</v>
      </c>
      <c r="J2" s="19">
        <f t="shared" ref="J2:J33" si="4">(E2*0.05+F2*0.12+G2*0.19+H2*0.27+0.05*(P2+0.5*Q2+R2/3+S2/4))*I2</f>
        <v>14721.505079516868</v>
      </c>
      <c r="K2" s="9">
        <f t="shared" ref="K2:K33" si="5">(J2-C2)/C2</f>
        <v>24.602617529594554</v>
      </c>
      <c r="L2" s="7">
        <f>'538'!I2</f>
        <v>0.71872700087800001</v>
      </c>
      <c r="M2" s="7">
        <f>'538'!J2</f>
        <v>0.52676135338699992</v>
      </c>
      <c r="N2" s="7">
        <f>'538'!K2</f>
        <v>0.32289219422499998</v>
      </c>
      <c r="O2" s="7">
        <f>'538'!L2</f>
        <v>0.193606781743</v>
      </c>
      <c r="P2">
        <f>'538'!R2</f>
        <v>0</v>
      </c>
      <c r="Q2" s="8">
        <f>'538'!N2</f>
        <v>1</v>
      </c>
      <c r="R2" s="8">
        <f>'538'!O2</f>
        <v>150</v>
      </c>
      <c r="S2" s="8">
        <f>'538'!P2</f>
        <v>0</v>
      </c>
    </row>
    <row r="3" spans="1:19" x14ac:dyDescent="0.2">
      <c r="A3">
        <f>'538'!E3</f>
        <v>96</v>
      </c>
      <c r="B3">
        <f>'538'!C3</f>
        <v>95.2</v>
      </c>
      <c r="C3" s="17">
        <f>'538'!Q3</f>
        <v>275</v>
      </c>
      <c r="D3" s="16">
        <f>'Last draft'!B3*Auction!I3</f>
        <v>434.96884735202491</v>
      </c>
      <c r="E3" s="7">
        <f t="shared" si="0"/>
        <v>0.23766905699599999</v>
      </c>
      <c r="F3" s="7">
        <f t="shared" si="1"/>
        <v>0.17476776262400001</v>
      </c>
      <c r="G3" s="7">
        <f t="shared" si="2"/>
        <v>0.14048854511200001</v>
      </c>
      <c r="H3" s="7">
        <f t="shared" si="3"/>
        <v>0.17018628467999999</v>
      </c>
      <c r="I3" s="20">
        <f t="shared" ref="I3:I34" si="6">$I$2</f>
        <v>5585</v>
      </c>
      <c r="J3" s="19">
        <f t="shared" si="4"/>
        <v>24744.335266305545</v>
      </c>
      <c r="K3" s="9">
        <f t="shared" si="5"/>
        <v>88.9794009683838</v>
      </c>
      <c r="L3" s="7">
        <f>'538'!I3</f>
        <v>0.72311164941200001</v>
      </c>
      <c r="M3" s="7">
        <f>'538'!J3</f>
        <v>0.48544259241600002</v>
      </c>
      <c r="N3" s="7">
        <f>'538'!K3</f>
        <v>0.31067482979200001</v>
      </c>
      <c r="O3" s="7">
        <f>'538'!L3</f>
        <v>0.17018628467999999</v>
      </c>
      <c r="P3">
        <f>'538'!R3</f>
        <v>0</v>
      </c>
      <c r="Q3" s="8">
        <f>'538'!N3</f>
        <v>1</v>
      </c>
      <c r="R3" s="8">
        <f>'538'!O3</f>
        <v>258</v>
      </c>
      <c r="S3" s="8">
        <f>'538'!P3</f>
        <v>0</v>
      </c>
    </row>
    <row r="4" spans="1:19" x14ac:dyDescent="0.2">
      <c r="A4">
        <f>'538'!E4</f>
        <v>32</v>
      </c>
      <c r="B4">
        <f>'538'!C4</f>
        <v>95</v>
      </c>
      <c r="C4" s="17">
        <f>'538'!Q4</f>
        <v>600</v>
      </c>
      <c r="D4" s="16">
        <f>'Last draft'!B4*Auction!I4</f>
        <v>318.97715472481826</v>
      </c>
      <c r="E4" s="7">
        <f t="shared" si="0"/>
        <v>0.2153411558079999</v>
      </c>
      <c r="F4" s="7">
        <f t="shared" si="1"/>
        <v>0.22699505451399998</v>
      </c>
      <c r="G4" s="7">
        <f t="shared" si="2"/>
        <v>0.11232437244400001</v>
      </c>
      <c r="H4" s="7">
        <f t="shared" si="3"/>
        <v>0.14555192045199999</v>
      </c>
      <c r="I4" s="20">
        <f t="shared" si="6"/>
        <v>5585</v>
      </c>
      <c r="J4" s="21">
        <f t="shared" si="4"/>
        <v>210128.06912955921</v>
      </c>
      <c r="K4" s="9">
        <f t="shared" si="5"/>
        <v>349.21344854926537</v>
      </c>
      <c r="L4" s="7">
        <f>'538'!I4</f>
        <v>0.70021250321799988</v>
      </c>
      <c r="M4" s="7">
        <f>'538'!J4</f>
        <v>0.48487134740999999</v>
      </c>
      <c r="N4" s="7">
        <f>'538'!K4</f>
        <v>0.257876292896</v>
      </c>
      <c r="O4" s="7">
        <f>'538'!L4</f>
        <v>0.14555192045199999</v>
      </c>
      <c r="P4">
        <f>'538'!R4</f>
        <v>0</v>
      </c>
      <c r="Q4" s="8">
        <f>'538'!N4</f>
        <v>1</v>
      </c>
      <c r="R4" s="8">
        <f>'538'!O4</f>
        <v>2250</v>
      </c>
      <c r="S4" s="8">
        <f>'538'!P4</f>
        <v>0</v>
      </c>
    </row>
    <row r="5" spans="1:19" x14ac:dyDescent="0.2">
      <c r="A5">
        <f>'538'!E5</f>
        <v>64</v>
      </c>
      <c r="B5">
        <f>'538'!C5</f>
        <v>93.25</v>
      </c>
      <c r="C5" s="17">
        <f>'538'!Q5</f>
        <v>275</v>
      </c>
      <c r="D5" s="16">
        <f>'Last draft'!B6*Auction!I6</f>
        <v>463.96677050882658</v>
      </c>
      <c r="E5" s="7">
        <f t="shared" si="0"/>
        <v>0.22046703116299998</v>
      </c>
      <c r="F5" s="7">
        <f t="shared" si="1"/>
        <v>0.17471692162499999</v>
      </c>
      <c r="G5" s="7">
        <f t="shared" si="2"/>
        <v>9.1470942062999994E-2</v>
      </c>
      <c r="H5" s="7">
        <f t="shared" si="3"/>
        <v>8.7819811499000006E-2</v>
      </c>
      <c r="I5" s="20">
        <f t="shared" si="6"/>
        <v>5585</v>
      </c>
      <c r="J5" s="19">
        <f t="shared" si="4"/>
        <v>14789.527974245413</v>
      </c>
      <c r="K5" s="9">
        <f t="shared" si="5"/>
        <v>52.780101724528777</v>
      </c>
      <c r="L5" s="7">
        <f>'538'!I5</f>
        <v>0.57447470634999998</v>
      </c>
      <c r="M5" s="7">
        <f>'538'!J5</f>
        <v>0.35400767518699999</v>
      </c>
      <c r="N5" s="7">
        <f>'538'!K5</f>
        <v>0.179290753562</v>
      </c>
      <c r="O5" s="7">
        <f>'538'!L5</f>
        <v>8.7819811499000006E-2</v>
      </c>
      <c r="P5">
        <f>'538'!R5</f>
        <v>0</v>
      </c>
      <c r="Q5" s="8">
        <f>'538'!N5</f>
        <v>1</v>
      </c>
      <c r="R5" s="8">
        <f>'538'!O5</f>
        <v>153</v>
      </c>
      <c r="S5" s="8">
        <f>'538'!P5</f>
        <v>0</v>
      </c>
    </row>
    <row r="6" spans="1:19" x14ac:dyDescent="0.2">
      <c r="A6">
        <f>'538'!E6</f>
        <v>28</v>
      </c>
      <c r="B6">
        <f>'538'!C6</f>
        <v>92.19</v>
      </c>
      <c r="C6" s="17">
        <f>'538'!Q6</f>
        <v>300</v>
      </c>
      <c r="D6" s="16">
        <f>'Last draft'!B7*Auction!I7</f>
        <v>347.97507788161994</v>
      </c>
      <c r="E6" s="7">
        <f t="shared" si="0"/>
        <v>0.31333654786600001</v>
      </c>
      <c r="F6" s="7">
        <f t="shared" si="1"/>
        <v>0.10038707280100001</v>
      </c>
      <c r="G6" s="7">
        <f t="shared" si="2"/>
        <v>5.5874633744999999E-2</v>
      </c>
      <c r="H6" s="7">
        <f t="shared" si="3"/>
        <v>6.5443733015999997E-2</v>
      </c>
      <c r="I6" s="20">
        <f t="shared" si="6"/>
        <v>5585</v>
      </c>
      <c r="J6" s="19">
        <f t="shared" si="4"/>
        <v>12273.964225316131</v>
      </c>
      <c r="K6" s="9">
        <f t="shared" si="5"/>
        <v>39.9132140843871</v>
      </c>
      <c r="L6" s="7">
        <f>'538'!I6</f>
        <v>0.53504198742800002</v>
      </c>
      <c r="M6" s="7">
        <f>'538'!J6</f>
        <v>0.22170543956200001</v>
      </c>
      <c r="N6" s="7">
        <f>'538'!K6</f>
        <v>0.121318366761</v>
      </c>
      <c r="O6" s="7">
        <f>'538'!L6</f>
        <v>6.5443733015999997E-2</v>
      </c>
      <c r="P6">
        <f>'538'!R6</f>
        <v>0</v>
      </c>
      <c r="Q6" s="8">
        <f>'538'!N6</f>
        <v>1</v>
      </c>
      <c r="R6" s="8">
        <f>'538'!O6</f>
        <v>127</v>
      </c>
      <c r="S6" s="8">
        <f>'538'!P6</f>
        <v>0</v>
      </c>
    </row>
    <row r="7" spans="1:19" x14ac:dyDescent="0.2">
      <c r="A7">
        <f>'538'!E7</f>
        <v>124</v>
      </c>
      <c r="B7">
        <f>'538'!C7</f>
        <v>91.65</v>
      </c>
      <c r="C7" s="17">
        <f>'538'!Q7</f>
        <v>225</v>
      </c>
      <c r="D7" s="16">
        <f>'Last draft'!B9*Auction!I9</f>
        <v>139.19003115264798</v>
      </c>
      <c r="E7" s="7">
        <f t="shared" si="0"/>
        <v>0.24095592913099997</v>
      </c>
      <c r="F7" s="7">
        <f t="shared" si="1"/>
        <v>9.9490102418000007E-2</v>
      </c>
      <c r="G7" s="7">
        <f t="shared" si="2"/>
        <v>6.4705801994000001E-2</v>
      </c>
      <c r="H7" s="7">
        <f t="shared" si="3"/>
        <v>5.5291750761999998E-2</v>
      </c>
      <c r="I7" s="20">
        <f t="shared" si="6"/>
        <v>5585</v>
      </c>
      <c r="J7" s="19">
        <f t="shared" si="4"/>
        <v>245514.04663386452</v>
      </c>
      <c r="K7" s="9">
        <f t="shared" si="5"/>
        <v>1090.1735405949535</v>
      </c>
      <c r="L7" s="7">
        <f>'538'!I7</f>
        <v>0.46044358430499999</v>
      </c>
      <c r="M7" s="7">
        <f>'538'!J7</f>
        <v>0.21948765517400001</v>
      </c>
      <c r="N7" s="7">
        <f>'538'!K7</f>
        <v>0.11999755275600001</v>
      </c>
      <c r="O7" s="7">
        <f>'538'!L7</f>
        <v>5.5291750761999998E-2</v>
      </c>
      <c r="P7">
        <f>'538'!R7</f>
        <v>0</v>
      </c>
      <c r="Q7" s="8">
        <f>'538'!N7</f>
        <v>1</v>
      </c>
      <c r="R7" s="8">
        <f>'538'!O7</f>
        <v>2633</v>
      </c>
      <c r="S7" s="8">
        <f>'538'!P7</f>
        <v>0</v>
      </c>
    </row>
    <row r="8" spans="1:19" x14ac:dyDescent="0.2">
      <c r="A8">
        <f>'538'!E8</f>
        <v>92</v>
      </c>
      <c r="B8">
        <f>'538'!C8</f>
        <v>91.24</v>
      </c>
      <c r="C8" s="17">
        <f>'538'!Q8</f>
        <v>200</v>
      </c>
      <c r="D8" s="16">
        <f>'Last draft'!B10*Auction!I10</f>
        <v>231.98338525441329</v>
      </c>
      <c r="E8" s="7">
        <f t="shared" si="0"/>
        <v>0.22753641272799999</v>
      </c>
      <c r="F8" s="7">
        <f t="shared" si="1"/>
        <v>0.128583649922</v>
      </c>
      <c r="G8" s="7">
        <f t="shared" si="2"/>
        <v>6.1516152944999992E-2</v>
      </c>
      <c r="H8" s="7">
        <f t="shared" si="3"/>
        <v>5.1192609945000002E-2</v>
      </c>
      <c r="I8" s="20">
        <f t="shared" si="6"/>
        <v>5585</v>
      </c>
      <c r="J8" s="19">
        <f t="shared" si="4"/>
        <v>9367.8150672961674</v>
      </c>
      <c r="K8" s="9">
        <f t="shared" si="5"/>
        <v>45.839075336480839</v>
      </c>
      <c r="L8" s="7">
        <f>'538'!I8</f>
        <v>0.46882882553999999</v>
      </c>
      <c r="M8" s="7">
        <f>'538'!J8</f>
        <v>0.24129241281200001</v>
      </c>
      <c r="N8" s="7">
        <f>'538'!K8</f>
        <v>0.11270876288999999</v>
      </c>
      <c r="O8" s="7">
        <f>'538'!L8</f>
        <v>5.1192609945000002E-2</v>
      </c>
      <c r="P8">
        <f>'538'!R8</f>
        <v>0</v>
      </c>
      <c r="Q8" s="8">
        <f>'538'!N8</f>
        <v>1</v>
      </c>
      <c r="R8" s="8">
        <f>'538'!O8</f>
        <v>96</v>
      </c>
      <c r="S8" s="8">
        <f>'538'!P8</f>
        <v>0</v>
      </c>
    </row>
    <row r="9" spans="1:19" x14ac:dyDescent="0.2">
      <c r="A9">
        <f>'538'!E9</f>
        <v>60</v>
      </c>
      <c r="B9">
        <f>'538'!C9</f>
        <v>91.13</v>
      </c>
      <c r="C9" s="17">
        <f>'538'!Q9</f>
        <v>80</v>
      </c>
      <c r="D9" s="16">
        <f>'Last draft'!B8*Auction!I8</f>
        <v>243.58255451713396</v>
      </c>
      <c r="E9" s="7">
        <f t="shared" si="0"/>
        <v>0.23136972992400001</v>
      </c>
      <c r="F9" s="7">
        <f t="shared" si="1"/>
        <v>8.9280713259E-2</v>
      </c>
      <c r="G9" s="7">
        <f t="shared" si="2"/>
        <v>3.9471376385999998E-2</v>
      </c>
      <c r="H9" s="7">
        <f t="shared" si="3"/>
        <v>4.1586103040000003E-2</v>
      </c>
      <c r="I9" s="20">
        <f t="shared" si="6"/>
        <v>5585</v>
      </c>
      <c r="J9" s="19">
        <f t="shared" si="4"/>
        <v>12469.499079571966</v>
      </c>
      <c r="K9" s="9">
        <f t="shared" si="5"/>
        <v>154.86873849464956</v>
      </c>
      <c r="L9" s="7">
        <f>'538'!I9</f>
        <v>0.40170792260900001</v>
      </c>
      <c r="M9" s="7">
        <f>'538'!J9</f>
        <v>0.170338192685</v>
      </c>
      <c r="N9" s="7">
        <f>'538'!K9</f>
        <v>8.1057479426000001E-2</v>
      </c>
      <c r="O9" s="7">
        <f>'538'!L9</f>
        <v>4.1586103040000003E-2</v>
      </c>
      <c r="P9">
        <f>'538'!R9</f>
        <v>0</v>
      </c>
      <c r="Q9" s="8">
        <f>'538'!N9</f>
        <v>1</v>
      </c>
      <c r="R9" s="8">
        <f>'538'!O9</f>
        <v>130</v>
      </c>
      <c r="S9" s="8">
        <f>'538'!P9</f>
        <v>0</v>
      </c>
    </row>
    <row r="10" spans="1:19" x14ac:dyDescent="0.2">
      <c r="A10">
        <f>'538'!E10</f>
        <v>52</v>
      </c>
      <c r="B10">
        <f>'538'!C10</f>
        <v>89.65</v>
      </c>
      <c r="C10" s="17">
        <f>'538'!Q10</f>
        <v>300</v>
      </c>
      <c r="D10" s="16">
        <f>'Last draft'!B14*Auction!I14</f>
        <v>202.98546209761162</v>
      </c>
      <c r="E10" s="7">
        <f t="shared" si="0"/>
        <v>0.199324499668</v>
      </c>
      <c r="F10" s="7">
        <f t="shared" si="1"/>
        <v>8.4827107161999996E-2</v>
      </c>
      <c r="G10" s="7">
        <f t="shared" si="2"/>
        <v>3.1653733067999998E-2</v>
      </c>
      <c r="H10" s="7">
        <f t="shared" si="3"/>
        <v>2.5153733215000001E-2</v>
      </c>
      <c r="I10" s="20">
        <f t="shared" si="6"/>
        <v>5585</v>
      </c>
      <c r="J10" s="19">
        <f t="shared" si="4"/>
        <v>246156.74075793228</v>
      </c>
      <c r="K10" s="9">
        <f t="shared" si="5"/>
        <v>819.52246919310755</v>
      </c>
      <c r="L10" s="7">
        <f>'538'!I10</f>
        <v>0.340959073113</v>
      </c>
      <c r="M10" s="7">
        <f>'538'!J10</f>
        <v>0.14163457344499999</v>
      </c>
      <c r="N10" s="7">
        <f>'538'!K10</f>
        <v>5.6807466282999999E-2</v>
      </c>
      <c r="O10" s="7">
        <f>'538'!L10</f>
        <v>2.5153733215000001E-2</v>
      </c>
      <c r="P10">
        <f>'538'!R10</f>
        <v>0</v>
      </c>
      <c r="Q10" s="8">
        <f>'538'!N10</f>
        <v>1</v>
      </c>
      <c r="R10" s="8">
        <f>'538'!O10</f>
        <v>2641</v>
      </c>
      <c r="S10" s="8">
        <f>'538'!P10</f>
        <v>0</v>
      </c>
    </row>
    <row r="11" spans="1:19" x14ac:dyDescent="0.2">
      <c r="A11">
        <f>'538'!E11</f>
        <v>116</v>
      </c>
      <c r="B11">
        <f>'538'!C11</f>
        <v>89.09</v>
      </c>
      <c r="C11" s="17">
        <f>'538'!Q11</f>
        <v>100</v>
      </c>
      <c r="D11" s="16">
        <f>'Last draft'!B5*Auction!I5</f>
        <v>289.97923156801664</v>
      </c>
      <c r="E11" s="7">
        <f t="shared" si="0"/>
        <v>0.143085738111</v>
      </c>
      <c r="F11" s="7">
        <f t="shared" si="1"/>
        <v>5.0262866886000013E-2</v>
      </c>
      <c r="G11" s="7">
        <f t="shared" si="2"/>
        <v>2.9862933171999988E-2</v>
      </c>
      <c r="H11" s="7">
        <f t="shared" si="3"/>
        <v>2.2299532053999999E-2</v>
      </c>
      <c r="I11" s="20">
        <f t="shared" si="6"/>
        <v>5585</v>
      </c>
      <c r="J11" s="19">
        <f t="shared" si="4"/>
        <v>233824.66682998411</v>
      </c>
      <c r="K11" s="9">
        <f t="shared" si="5"/>
        <v>2337.2466682998411</v>
      </c>
      <c r="L11" s="7">
        <f>'538'!I11</f>
        <v>0.24551107022300001</v>
      </c>
      <c r="M11" s="7">
        <f>'538'!J11</f>
        <v>0.102425332112</v>
      </c>
      <c r="N11" s="7">
        <f>'538'!K11</f>
        <v>5.2162465225999988E-2</v>
      </c>
      <c r="O11" s="7">
        <f>'538'!L11</f>
        <v>2.2299532053999999E-2</v>
      </c>
      <c r="P11">
        <f>'538'!R11</f>
        <v>0</v>
      </c>
      <c r="Q11" s="8">
        <f>'538'!N11</f>
        <v>1</v>
      </c>
      <c r="R11" s="8">
        <f>'538'!O11</f>
        <v>2509</v>
      </c>
      <c r="S11" s="8">
        <f>'538'!P11</f>
        <v>0</v>
      </c>
    </row>
    <row r="12" spans="1:19" x14ac:dyDescent="0.2">
      <c r="A12">
        <f>'538'!E12</f>
        <v>12</v>
      </c>
      <c r="B12">
        <f>'538'!C12</f>
        <v>88.74</v>
      </c>
      <c r="C12" s="17">
        <f>'538'!Q12</f>
        <v>200</v>
      </c>
      <c r="D12" s="16">
        <f>'Last draft'!B11*Auction!I11</f>
        <v>156.58878504672896</v>
      </c>
      <c r="E12" s="7">
        <f t="shared" si="0"/>
        <v>7.4011043959000017E-2</v>
      </c>
      <c r="F12" s="7">
        <f t="shared" si="1"/>
        <v>4.9716156271999989E-2</v>
      </c>
      <c r="G12" s="7">
        <f t="shared" si="2"/>
        <v>2.0995751978999999E-2</v>
      </c>
      <c r="H12" s="7">
        <f t="shared" si="3"/>
        <v>1.5727426677E-2</v>
      </c>
      <c r="I12" s="20">
        <f t="shared" si="6"/>
        <v>5585</v>
      </c>
      <c r="J12" s="19">
        <f t="shared" si="4"/>
        <v>24348.19150056248</v>
      </c>
      <c r="K12" s="9">
        <f t="shared" si="5"/>
        <v>120.74095750281239</v>
      </c>
      <c r="L12" s="7">
        <f>'538'!I12</f>
        <v>0.16045037888700001</v>
      </c>
      <c r="M12" s="7">
        <f>'538'!J12</f>
        <v>8.6439334927999989E-2</v>
      </c>
      <c r="N12" s="7">
        <f>'538'!K12</f>
        <v>3.6723178656E-2</v>
      </c>
      <c r="O12" s="7">
        <f>'538'!L12</f>
        <v>1.5727426677E-2</v>
      </c>
      <c r="P12">
        <f>'538'!R12</f>
        <v>0</v>
      </c>
      <c r="Q12" s="8">
        <f>'538'!N12</f>
        <v>1</v>
      </c>
      <c r="R12" s="8">
        <f>'538'!O12</f>
        <v>259</v>
      </c>
      <c r="S12" s="8">
        <f>'538'!P12</f>
        <v>0</v>
      </c>
    </row>
    <row r="13" spans="1:19" x14ac:dyDescent="0.2">
      <c r="A13">
        <f>'538'!E13</f>
        <v>72</v>
      </c>
      <c r="B13">
        <f>'538'!C13</f>
        <v>88.65</v>
      </c>
      <c r="C13" s="17">
        <f>'538'!Q13</f>
        <v>400</v>
      </c>
      <c r="D13" s="16">
        <f>'Last draft'!B12*Auction!I12</f>
        <v>127.59086188992731</v>
      </c>
      <c r="E13" s="7">
        <f t="shared" si="0"/>
        <v>9.6251031520000016E-2</v>
      </c>
      <c r="F13" s="7">
        <f t="shared" si="1"/>
        <v>5.9971722128999989E-2</v>
      </c>
      <c r="G13" s="7">
        <f t="shared" si="2"/>
        <v>2.4173835010000005E-2</v>
      </c>
      <c r="H13" s="7">
        <f t="shared" si="3"/>
        <v>1.5618335759999999E-2</v>
      </c>
      <c r="I13" s="20">
        <f t="shared" si="6"/>
        <v>5585</v>
      </c>
      <c r="J13" s="19">
        <f t="shared" si="4"/>
        <v>442.0665498196359</v>
      </c>
      <c r="K13" s="9">
        <f t="shared" si="5"/>
        <v>0.10516637454908974</v>
      </c>
      <c r="L13" s="7">
        <f>'538'!I13</f>
        <v>0.19601492441900001</v>
      </c>
      <c r="M13" s="7">
        <f>'538'!J13</f>
        <v>9.9763892898999992E-2</v>
      </c>
      <c r="N13" s="7">
        <f>'538'!K13</f>
        <v>3.9792170770000003E-2</v>
      </c>
      <c r="O13" s="7">
        <f>'538'!L13</f>
        <v>1.5618335759999999E-2</v>
      </c>
      <c r="P13">
        <f>'538'!R13</f>
        <v>0</v>
      </c>
      <c r="Q13" s="8">
        <f>'538'!N13</f>
        <v>1</v>
      </c>
      <c r="R13" s="8">
        <f>'538'!O13</f>
        <v>2</v>
      </c>
      <c r="S13" s="8">
        <f>'538'!P13</f>
        <v>0</v>
      </c>
    </row>
    <row r="14" spans="1:19" x14ac:dyDescent="0.2">
      <c r="A14">
        <f>'538'!E14</f>
        <v>84</v>
      </c>
      <c r="B14">
        <f>'538'!C14</f>
        <v>88.13</v>
      </c>
      <c r="C14" s="17">
        <f>'538'!Q14</f>
        <v>150</v>
      </c>
      <c r="D14" s="16">
        <f>'Last draft'!B18*Auction!I18</f>
        <v>150.78920041536864</v>
      </c>
      <c r="E14" s="7">
        <f t="shared" si="0"/>
        <v>0.14225452736600003</v>
      </c>
      <c r="F14" s="7">
        <f t="shared" si="1"/>
        <v>6.4612707360999999E-2</v>
      </c>
      <c r="G14" s="7">
        <f t="shared" si="2"/>
        <v>2.3807144156999999E-2</v>
      </c>
      <c r="H14" s="7">
        <f t="shared" si="3"/>
        <v>1.357280829E-2</v>
      </c>
      <c r="I14" s="20">
        <f t="shared" si="6"/>
        <v>5585</v>
      </c>
      <c r="J14" s="19">
        <f t="shared" si="4"/>
        <v>23353.049747190078</v>
      </c>
      <c r="K14" s="9">
        <f t="shared" si="5"/>
        <v>154.68699831460052</v>
      </c>
      <c r="L14" s="7">
        <f>'538'!I14</f>
        <v>0.24424718717400001</v>
      </c>
      <c r="M14" s="7">
        <f>'538'!J14</f>
        <v>0.101992659808</v>
      </c>
      <c r="N14" s="7">
        <f>'538'!K14</f>
        <v>3.7379952447000001E-2</v>
      </c>
      <c r="O14" s="7">
        <f>'538'!L14</f>
        <v>1.357280829E-2</v>
      </c>
      <c r="P14">
        <f>'538'!R14</f>
        <v>0</v>
      </c>
      <c r="Q14" s="8">
        <f>'538'!N14</f>
        <v>1</v>
      </c>
      <c r="R14" s="8">
        <f>'538'!O14</f>
        <v>248</v>
      </c>
      <c r="S14" s="8">
        <f>'538'!P14</f>
        <v>0</v>
      </c>
    </row>
    <row r="15" spans="1:19" x14ac:dyDescent="0.2">
      <c r="A15">
        <f>'538'!E15</f>
        <v>44</v>
      </c>
      <c r="B15">
        <f>'538'!C15</f>
        <v>88.39</v>
      </c>
      <c r="C15" s="17">
        <f>'538'!Q15</f>
        <v>150</v>
      </c>
      <c r="D15" s="16">
        <f>'Last draft'!B13*Auction!I13</f>
        <v>139.19003115264798</v>
      </c>
      <c r="E15" s="7">
        <f t="shared" si="0"/>
        <v>7.8342696386000013E-2</v>
      </c>
      <c r="F15" s="7">
        <f t="shared" si="1"/>
        <v>4.3616389427999995E-2</v>
      </c>
      <c r="G15" s="7">
        <f t="shared" si="2"/>
        <v>1.5254867116999998E-2</v>
      </c>
      <c r="H15" s="7">
        <f t="shared" si="3"/>
        <v>1.0961687785E-2</v>
      </c>
      <c r="I15" s="20">
        <f t="shared" si="6"/>
        <v>5585</v>
      </c>
      <c r="J15" s="19">
        <f t="shared" si="4"/>
        <v>5063.7846148303643</v>
      </c>
      <c r="K15" s="9">
        <f t="shared" si="5"/>
        <v>32.758564098869094</v>
      </c>
      <c r="L15" s="7">
        <f>'538'!I15</f>
        <v>0.14817564071600001</v>
      </c>
      <c r="M15" s="7">
        <f>'538'!J15</f>
        <v>6.9832944329999994E-2</v>
      </c>
      <c r="N15" s="7">
        <f>'538'!K15</f>
        <v>2.6216554901999999E-2</v>
      </c>
      <c r="O15" s="7">
        <f>'538'!L15</f>
        <v>1.0961687785E-2</v>
      </c>
      <c r="P15">
        <f>'538'!R15</f>
        <v>0</v>
      </c>
      <c r="Q15" s="8">
        <f>'538'!N15</f>
        <v>1</v>
      </c>
      <c r="R15" s="8">
        <f>'538'!O15</f>
        <v>52</v>
      </c>
      <c r="S15" s="8">
        <f>'538'!P15</f>
        <v>0</v>
      </c>
    </row>
    <row r="16" spans="1:19" x14ac:dyDescent="0.2">
      <c r="A16">
        <f>'538'!E16</f>
        <v>76</v>
      </c>
      <c r="B16">
        <f>'538'!C16</f>
        <v>86.3</v>
      </c>
      <c r="C16" s="17">
        <f>'538'!Q16</f>
        <v>25</v>
      </c>
      <c r="D16" s="16">
        <f>'Last draft'!B19*Auction!I19</f>
        <v>144.98961578400832</v>
      </c>
      <c r="E16" s="7">
        <f t="shared" si="0"/>
        <v>7.9857836761999992E-2</v>
      </c>
      <c r="F16" s="7">
        <f t="shared" si="1"/>
        <v>5.2634858473000007E-2</v>
      </c>
      <c r="G16" s="7">
        <f t="shared" si="2"/>
        <v>1.8361829794000001E-2</v>
      </c>
      <c r="H16" s="7">
        <f t="shared" si="3"/>
        <v>9.7210035240000003E-3</v>
      </c>
      <c r="I16" s="20">
        <f t="shared" si="6"/>
        <v>5585</v>
      </c>
      <c r="J16" s="19">
        <f t="shared" si="4"/>
        <v>214788.4279593477</v>
      </c>
      <c r="K16" s="9">
        <f t="shared" si="5"/>
        <v>8590.537118373908</v>
      </c>
      <c r="L16" s="7">
        <f>'538'!I16</f>
        <v>0.160575528553</v>
      </c>
      <c r="M16" s="7">
        <f>'538'!J16</f>
        <v>8.071769179100001E-2</v>
      </c>
      <c r="N16" s="7">
        <f>'538'!K16</f>
        <v>2.8082833317999999E-2</v>
      </c>
      <c r="O16" s="7">
        <f>'538'!L16</f>
        <v>9.7210035240000003E-3</v>
      </c>
      <c r="P16">
        <f>'538'!R16</f>
        <v>0</v>
      </c>
      <c r="Q16" s="8">
        <f>'538'!N16</f>
        <v>1</v>
      </c>
      <c r="R16" s="8">
        <f>'538'!O16</f>
        <v>2305</v>
      </c>
      <c r="S16" s="8">
        <f>'538'!P16</f>
        <v>0</v>
      </c>
    </row>
    <row r="17" spans="1:19" x14ac:dyDescent="0.2">
      <c r="A17">
        <f>'538'!E17</f>
        <v>80</v>
      </c>
      <c r="B17">
        <f>'538'!C17</f>
        <v>86.16</v>
      </c>
      <c r="C17" s="17">
        <f>'538'!Q17</f>
        <v>50</v>
      </c>
      <c r="D17" s="16">
        <f>'Last draft'!B22*Auction!I22</f>
        <v>57.995846313603323</v>
      </c>
      <c r="E17" s="7">
        <f t="shared" si="0"/>
        <v>8.4296459098999979E-2</v>
      </c>
      <c r="F17" s="7">
        <f t="shared" si="1"/>
        <v>3.6416312202000013E-2</v>
      </c>
      <c r="G17" s="7">
        <f t="shared" si="2"/>
        <v>1.4129773420999999E-2</v>
      </c>
      <c r="H17" s="7">
        <f t="shared" si="3"/>
        <v>8.6521033450000003E-3</v>
      </c>
      <c r="I17" s="20">
        <f t="shared" si="6"/>
        <v>5585</v>
      </c>
      <c r="J17" s="19">
        <f t="shared" si="4"/>
        <v>6359.1117469459632</v>
      </c>
      <c r="K17" s="9">
        <f t="shared" si="5"/>
        <v>126.18223493891927</v>
      </c>
      <c r="L17" s="7">
        <f>'538'!I17</f>
        <v>0.14349464806699999</v>
      </c>
      <c r="M17" s="7">
        <f>'538'!J17</f>
        <v>5.9198188968000012E-2</v>
      </c>
      <c r="N17" s="7">
        <f>'538'!K17</f>
        <v>2.2781876765999999E-2</v>
      </c>
      <c r="O17" s="7">
        <f>'538'!L17</f>
        <v>8.6521033450000003E-3</v>
      </c>
      <c r="P17">
        <f>'538'!R17</f>
        <v>0</v>
      </c>
      <c r="Q17" s="8">
        <f>'538'!N17</f>
        <v>1</v>
      </c>
      <c r="R17" s="8">
        <f>'538'!O17</f>
        <v>66</v>
      </c>
      <c r="S17" s="8">
        <f>'538'!P17</f>
        <v>0</v>
      </c>
    </row>
    <row r="18" spans="1:19" x14ac:dyDescent="0.2">
      <c r="A18">
        <f>'538'!E18</f>
        <v>104</v>
      </c>
      <c r="B18">
        <f>'538'!C18</f>
        <v>86.7</v>
      </c>
      <c r="C18" s="17">
        <f>'538'!Q18</f>
        <v>225</v>
      </c>
      <c r="D18" s="16">
        <f>'Last draft'!B15*Auction!I15</f>
        <v>115.99169262720665</v>
      </c>
      <c r="E18" s="7">
        <f t="shared" si="0"/>
        <v>4.8063813637000012E-2</v>
      </c>
      <c r="F18" s="7">
        <f t="shared" si="1"/>
        <v>1.8913948804000002E-2</v>
      </c>
      <c r="G18" s="7">
        <f t="shared" si="2"/>
        <v>1.0584490257E-2</v>
      </c>
      <c r="H18" s="7">
        <f t="shared" si="3"/>
        <v>7.2540909050000007E-3</v>
      </c>
      <c r="I18" s="20">
        <f t="shared" si="6"/>
        <v>5585</v>
      </c>
      <c r="J18" s="19">
        <f t="shared" si="4"/>
        <v>25785.810153329647</v>
      </c>
      <c r="K18" s="9">
        <f t="shared" si="5"/>
        <v>113.6036006814651</v>
      </c>
      <c r="L18" s="7">
        <f>'538'!I18</f>
        <v>8.4816343603000013E-2</v>
      </c>
      <c r="M18" s="7">
        <f>'538'!J18</f>
        <v>3.6752529966000001E-2</v>
      </c>
      <c r="N18" s="7">
        <f>'538'!K18</f>
        <v>1.7838581161999999E-2</v>
      </c>
      <c r="O18" s="7">
        <f>'538'!L18</f>
        <v>7.2540909050000007E-3</v>
      </c>
      <c r="P18">
        <f>'538'!R18</f>
        <v>0</v>
      </c>
      <c r="Q18" s="8">
        <f>'538'!N18</f>
        <v>1</v>
      </c>
      <c r="R18" s="8">
        <f>'538'!O18</f>
        <v>275</v>
      </c>
      <c r="S18" s="8">
        <f>'538'!P18</f>
        <v>0</v>
      </c>
    </row>
    <row r="19" spans="1:19" x14ac:dyDescent="0.2">
      <c r="A19">
        <f>'538'!E19</f>
        <v>112</v>
      </c>
      <c r="B19">
        <f>'538'!C19</f>
        <v>86.95</v>
      </c>
      <c r="C19" s="17">
        <f>'538'!Q19</f>
        <v>40</v>
      </c>
      <c r="D19" s="16">
        <f>'Last draft'!B16*Auction!I16</f>
        <v>57.995846313603323</v>
      </c>
      <c r="E19" s="7">
        <f t="shared" si="0"/>
        <v>9.7623402686000005E-2</v>
      </c>
      <c r="F19" s="7">
        <f t="shared" si="1"/>
        <v>2.7157268300000002E-2</v>
      </c>
      <c r="G19" s="7">
        <f t="shared" si="2"/>
        <v>1.2869735912E-2</v>
      </c>
      <c r="H19" s="7">
        <f t="shared" si="3"/>
        <v>7.0316278940000003E-3</v>
      </c>
      <c r="I19" s="20">
        <f t="shared" si="6"/>
        <v>5585</v>
      </c>
      <c r="J19" s="19">
        <f t="shared" si="4"/>
        <v>20873.847199960503</v>
      </c>
      <c r="K19" s="9">
        <f t="shared" si="5"/>
        <v>520.84617999901252</v>
      </c>
      <c r="L19" s="7">
        <f>'538'!I19</f>
        <v>0.14468203479200001</v>
      </c>
      <c r="M19" s="7">
        <f>'538'!J19</f>
        <v>4.7058632106000003E-2</v>
      </c>
      <c r="N19" s="7">
        <f>'538'!K19</f>
        <v>1.9901363806000001E-2</v>
      </c>
      <c r="O19" s="7">
        <f>'538'!L19</f>
        <v>7.0316278940000003E-3</v>
      </c>
      <c r="P19">
        <f>'538'!R19</f>
        <v>0</v>
      </c>
      <c r="Q19" s="8">
        <f>'538'!N19</f>
        <v>1</v>
      </c>
      <c r="R19" s="8">
        <f>'538'!O19</f>
        <v>222</v>
      </c>
      <c r="S19" s="8">
        <f>'538'!P19</f>
        <v>0</v>
      </c>
    </row>
    <row r="20" spans="1:19" x14ac:dyDescent="0.2">
      <c r="A20">
        <f>'538'!E20</f>
        <v>108</v>
      </c>
      <c r="B20">
        <f>'538'!C20</f>
        <v>86.66</v>
      </c>
      <c r="C20" s="17">
        <f>'538'!Q20</f>
        <v>150</v>
      </c>
      <c r="D20" s="16">
        <f>'Last draft'!B38*Auction!I38</f>
        <v>46.396677050882658</v>
      </c>
      <c r="E20" s="7">
        <f t="shared" si="0"/>
        <v>5.8399023154000002E-2</v>
      </c>
      <c r="F20" s="7">
        <f t="shared" si="1"/>
        <v>2.1537038775E-2</v>
      </c>
      <c r="G20" s="7">
        <f t="shared" si="2"/>
        <v>1.1011224306000003E-2</v>
      </c>
      <c r="H20" s="7">
        <f t="shared" si="3"/>
        <v>6.6593910309999992E-3</v>
      </c>
      <c r="I20" s="20">
        <f t="shared" si="6"/>
        <v>5585</v>
      </c>
      <c r="J20" s="19">
        <f t="shared" si="4"/>
        <v>214842.26030664693</v>
      </c>
      <c r="K20" s="9">
        <f t="shared" si="5"/>
        <v>1431.2817353776461</v>
      </c>
      <c r="L20" s="7">
        <f>'538'!I20</f>
        <v>9.7606677266000003E-2</v>
      </c>
      <c r="M20" s="7">
        <f>'538'!J20</f>
        <v>3.9207654112000001E-2</v>
      </c>
      <c r="N20" s="7">
        <f>'538'!K20</f>
        <v>1.7670615337000001E-2</v>
      </c>
      <c r="O20" s="7">
        <f>'538'!L20</f>
        <v>6.6593910309999992E-3</v>
      </c>
      <c r="P20">
        <f>'538'!R20</f>
        <v>0</v>
      </c>
      <c r="Q20" s="8">
        <f>'538'!N20</f>
        <v>1</v>
      </c>
      <c r="R20" s="8">
        <f>'538'!O20</f>
        <v>2306</v>
      </c>
      <c r="S20" s="8">
        <f>'538'!P20</f>
        <v>0</v>
      </c>
    </row>
    <row r="21" spans="1:19" x14ac:dyDescent="0.2">
      <c r="A21">
        <f>'538'!E21</f>
        <v>20</v>
      </c>
      <c r="B21">
        <f>'538'!C21</f>
        <v>86.41</v>
      </c>
      <c r="C21" s="17">
        <f>'538'!Q21</f>
        <v>25</v>
      </c>
      <c r="D21" s="16">
        <f>'Last draft'!B23*Auction!I23</f>
        <v>57.995846313603323</v>
      </c>
      <c r="E21" s="7">
        <f t="shared" si="0"/>
        <v>0.12200496303200001</v>
      </c>
      <c r="F21" s="7">
        <f t="shared" si="1"/>
        <v>2.4898417343000002E-2</v>
      </c>
      <c r="G21" s="7">
        <f t="shared" si="2"/>
        <v>8.7109334689999991E-3</v>
      </c>
      <c r="H21" s="7">
        <f t="shared" si="3"/>
        <v>4.9851715580000004E-3</v>
      </c>
      <c r="I21" s="20">
        <f t="shared" si="6"/>
        <v>5585</v>
      </c>
      <c r="J21" s="19">
        <f t="shared" si="4"/>
        <v>9462.0450861874651</v>
      </c>
      <c r="K21" s="9">
        <f t="shared" si="5"/>
        <v>377.48180344749858</v>
      </c>
      <c r="L21" s="7">
        <f>'538'!I21</f>
        <v>0.160599485402</v>
      </c>
      <c r="M21" s="7">
        <f>'538'!J21</f>
        <v>3.8594522370000002E-2</v>
      </c>
      <c r="N21" s="7">
        <f>'538'!K21</f>
        <v>1.3696105027E-2</v>
      </c>
      <c r="O21" s="7">
        <f>'538'!L21</f>
        <v>4.9851715580000004E-3</v>
      </c>
      <c r="P21">
        <f>'538'!R21</f>
        <v>0.14199564711184601</v>
      </c>
      <c r="Q21" s="8">
        <f>'538'!N21</f>
        <v>1</v>
      </c>
      <c r="R21" s="8">
        <f>'538'!O21</f>
        <v>99</v>
      </c>
      <c r="S21" s="8">
        <f>'538'!P21</f>
        <v>0</v>
      </c>
    </row>
    <row r="22" spans="1:19" x14ac:dyDescent="0.2">
      <c r="A22">
        <f>'538'!E22</f>
        <v>8</v>
      </c>
      <c r="B22">
        <f>'538'!C22</f>
        <v>86.44</v>
      </c>
      <c r="C22" s="17">
        <f>'538'!Q22</f>
        <v>15</v>
      </c>
      <c r="D22" s="16">
        <f>'Last draft'!B20*Auction!I20</f>
        <v>40.597092419522326</v>
      </c>
      <c r="E22" s="7">
        <f t="shared" si="0"/>
        <v>4.5394936266000004E-2</v>
      </c>
      <c r="F22" s="7">
        <f t="shared" si="1"/>
        <v>2.1081098408000001E-2</v>
      </c>
      <c r="G22" s="7">
        <f t="shared" si="2"/>
        <v>7.7518170719999991E-3</v>
      </c>
      <c r="H22" s="7">
        <f t="shared" si="3"/>
        <v>4.7538121010000014E-3</v>
      </c>
      <c r="I22" s="20">
        <f t="shared" si="6"/>
        <v>5585</v>
      </c>
      <c r="J22" s="19">
        <f t="shared" si="4"/>
        <v>32298.327264241096</v>
      </c>
      <c r="K22" s="9">
        <f t="shared" si="5"/>
        <v>2152.2218176160732</v>
      </c>
      <c r="L22" s="7">
        <f>'538'!I22</f>
        <v>7.8981663847000005E-2</v>
      </c>
      <c r="M22" s="7">
        <f>'538'!J22</f>
        <v>3.3586727581000002E-2</v>
      </c>
      <c r="N22" s="7">
        <f>'538'!K22</f>
        <v>1.2505629173E-2</v>
      </c>
      <c r="O22" s="7">
        <f>'538'!L22</f>
        <v>4.7538121010000014E-3</v>
      </c>
      <c r="P22">
        <f>'538'!R22</f>
        <v>0.3431912545226371</v>
      </c>
      <c r="Q22" s="8">
        <f>'538'!N22</f>
        <v>1</v>
      </c>
      <c r="R22" s="8">
        <f>'538'!O22</f>
        <v>344</v>
      </c>
      <c r="S22" s="8">
        <f>'538'!P22</f>
        <v>0</v>
      </c>
    </row>
    <row r="23" spans="1:19" x14ac:dyDescent="0.2">
      <c r="A23">
        <f>'538'!E23</f>
        <v>24</v>
      </c>
      <c r="B23">
        <f>'538'!C23</f>
        <v>85.9</v>
      </c>
      <c r="C23" s="17">
        <f>'538'!Q23</f>
        <v>25</v>
      </c>
      <c r="D23" s="16">
        <f>'Last draft'!B45*Auction!I45</f>
        <v>17.398753894080997</v>
      </c>
      <c r="E23" s="7">
        <f t="shared" si="0"/>
        <v>7.8559028882999996E-2</v>
      </c>
      <c r="F23" s="7">
        <f t="shared" si="1"/>
        <v>1.8033449295E-2</v>
      </c>
      <c r="G23" s="7">
        <f t="shared" si="2"/>
        <v>6.7266273009999999E-3</v>
      </c>
      <c r="H23" s="7">
        <f t="shared" si="3"/>
        <v>4.2088925160000002E-3</v>
      </c>
      <c r="I23" s="20">
        <f t="shared" si="6"/>
        <v>5585</v>
      </c>
      <c r="J23" s="19">
        <f t="shared" si="4"/>
        <v>9216.2167198963798</v>
      </c>
      <c r="K23" s="9">
        <f t="shared" si="5"/>
        <v>367.6486687958552</v>
      </c>
      <c r="L23" s="7">
        <f>'538'!I23</f>
        <v>0.107527997995</v>
      </c>
      <c r="M23" s="7">
        <f>'538'!J23</f>
        <v>2.8968969112E-2</v>
      </c>
      <c r="N23" s="7">
        <f>'538'!K23</f>
        <v>1.0935519817E-2</v>
      </c>
      <c r="O23" s="7">
        <f>'538'!L23</f>
        <v>4.2088925160000002E-3</v>
      </c>
      <c r="P23">
        <f>'538'!R23</f>
        <v>0</v>
      </c>
      <c r="Q23" s="8">
        <f>'538'!N23</f>
        <v>1</v>
      </c>
      <c r="R23" s="8">
        <f>'538'!O23</f>
        <v>97</v>
      </c>
      <c r="S23" s="8">
        <f>'538'!P23</f>
        <v>0</v>
      </c>
    </row>
    <row r="24" spans="1:19" x14ac:dyDescent="0.2">
      <c r="A24">
        <f>'538'!E24</f>
        <v>56</v>
      </c>
      <c r="B24">
        <f>'538'!C24</f>
        <v>86.12</v>
      </c>
      <c r="C24" s="17">
        <f>'538'!Q24</f>
        <v>35</v>
      </c>
      <c r="D24" s="16">
        <f>'Last draft'!B34*Auction!I34</f>
        <v>86.993769470404985</v>
      </c>
      <c r="E24" s="7">
        <f t="shared" si="0"/>
        <v>5.9383515126E-2</v>
      </c>
      <c r="F24" s="7">
        <f t="shared" si="1"/>
        <v>2.4790240375000001E-2</v>
      </c>
      <c r="G24" s="7">
        <f t="shared" si="2"/>
        <v>7.3009860400000005E-3</v>
      </c>
      <c r="H24" s="7">
        <f t="shared" si="3"/>
        <v>4.0750663979999997E-3</v>
      </c>
      <c r="I24" s="20">
        <f t="shared" si="6"/>
        <v>5585</v>
      </c>
      <c r="J24" s="19">
        <f t="shared" si="4"/>
        <v>227310.04803674284</v>
      </c>
      <c r="K24" s="9">
        <f t="shared" si="5"/>
        <v>6493.5728010497951</v>
      </c>
      <c r="L24" s="7">
        <f>'538'!I24</f>
        <v>9.5549807939000003E-2</v>
      </c>
      <c r="M24" s="7">
        <f>'538'!J24</f>
        <v>3.6166292813000003E-2</v>
      </c>
      <c r="N24" s="7">
        <f>'538'!K24</f>
        <v>1.1376052438E-2</v>
      </c>
      <c r="O24" s="7">
        <f>'538'!L24</f>
        <v>4.0750663979999997E-3</v>
      </c>
      <c r="P24">
        <f>'538'!R24</f>
        <v>0</v>
      </c>
      <c r="Q24" s="8">
        <f>'538'!N24</f>
        <v>1</v>
      </c>
      <c r="R24" s="8">
        <f>'538'!O24</f>
        <v>2440</v>
      </c>
      <c r="S24" s="8">
        <f>'538'!P24</f>
        <v>0</v>
      </c>
    </row>
    <row r="25" spans="1:19" x14ac:dyDescent="0.2">
      <c r="A25">
        <f>'538'!E25</f>
        <v>120</v>
      </c>
      <c r="B25">
        <f>'538'!C25</f>
        <v>85.12</v>
      </c>
      <c r="C25" s="17">
        <f>'538'!Q25</f>
        <v>60</v>
      </c>
      <c r="D25" s="16">
        <f>'Last draft'!B17*Auction!I17</f>
        <v>40.597092419522326</v>
      </c>
      <c r="E25" s="7">
        <f t="shared" si="0"/>
        <v>6.6161937727999998E-2</v>
      </c>
      <c r="F25" s="7">
        <f t="shared" si="1"/>
        <v>1.9580438625000002E-2</v>
      </c>
      <c r="G25" s="7">
        <f t="shared" si="2"/>
        <v>8.3963311069999991E-3</v>
      </c>
      <c r="H25" s="7">
        <f t="shared" si="3"/>
        <v>4.0295690409999996E-3</v>
      </c>
      <c r="I25" s="20">
        <f t="shared" si="6"/>
        <v>5585</v>
      </c>
      <c r="J25" s="19">
        <f t="shared" si="4"/>
        <v>198639.87635313324</v>
      </c>
      <c r="K25" s="9">
        <f t="shared" si="5"/>
        <v>3309.664605885554</v>
      </c>
      <c r="L25" s="7">
        <f>'538'!I25</f>
        <v>9.8168276501000004E-2</v>
      </c>
      <c r="M25" s="7">
        <f>'538'!J25</f>
        <v>3.2006338773E-2</v>
      </c>
      <c r="N25" s="7">
        <f>'538'!K25</f>
        <v>1.2425900148E-2</v>
      </c>
      <c r="O25" s="7">
        <f>'538'!L25</f>
        <v>4.0295690409999996E-3</v>
      </c>
      <c r="P25">
        <f>'538'!R25</f>
        <v>0</v>
      </c>
      <c r="Q25" s="8">
        <f>'538'!N25</f>
        <v>1</v>
      </c>
      <c r="R25" s="8">
        <f>'538'!O25</f>
        <v>2132</v>
      </c>
      <c r="S25" s="8">
        <f>'538'!P25</f>
        <v>0</v>
      </c>
    </row>
    <row r="26" spans="1:19" x14ac:dyDescent="0.2">
      <c r="A26">
        <f>'538'!E26</f>
        <v>16</v>
      </c>
      <c r="B26">
        <f>'538'!C26</f>
        <v>84.84</v>
      </c>
      <c r="C26" s="17">
        <f>'538'!Q26</f>
        <v>35</v>
      </c>
      <c r="D26" s="16">
        <f>'Last draft'!B60*Auction!I60</f>
        <v>17.398753894080997</v>
      </c>
      <c r="E26" s="7">
        <f t="shared" si="0"/>
        <v>8.9986601177999989E-2</v>
      </c>
      <c r="F26" s="7">
        <f t="shared" si="1"/>
        <v>2.6776026644999999E-2</v>
      </c>
      <c r="G26" s="7">
        <f t="shared" si="2"/>
        <v>8.2319865840000013E-3</v>
      </c>
      <c r="H26" s="7">
        <f t="shared" si="3"/>
        <v>3.9593897909999997E-3</v>
      </c>
      <c r="I26" s="20">
        <f t="shared" si="6"/>
        <v>5585</v>
      </c>
      <c r="J26" s="19">
        <f t="shared" si="4"/>
        <v>11367.404985835385</v>
      </c>
      <c r="K26" s="9">
        <f t="shared" si="5"/>
        <v>323.7829995952967</v>
      </c>
      <c r="L26" s="7">
        <f>'538'!I26</f>
        <v>0.12895400419799999</v>
      </c>
      <c r="M26" s="7">
        <f>'538'!J26</f>
        <v>3.8967403019999999E-2</v>
      </c>
      <c r="N26" s="7">
        <f>'538'!K26</f>
        <v>1.2191376375E-2</v>
      </c>
      <c r="O26" s="7">
        <f>'538'!L26</f>
        <v>3.9593897909999997E-3</v>
      </c>
      <c r="P26">
        <f>'538'!R26</f>
        <v>0</v>
      </c>
      <c r="Q26" s="8">
        <f>'538'!N26</f>
        <v>1</v>
      </c>
      <c r="R26" s="8">
        <f>'538'!O26</f>
        <v>120</v>
      </c>
      <c r="S26" s="8">
        <f>'538'!P26</f>
        <v>0</v>
      </c>
    </row>
    <row r="27" spans="1:19" x14ac:dyDescent="0.2">
      <c r="A27">
        <f>'538'!E27</f>
        <v>40</v>
      </c>
      <c r="B27">
        <f>'538'!C27</f>
        <v>85.31</v>
      </c>
      <c r="C27" s="17">
        <f>'538'!Q27</f>
        <v>20</v>
      </c>
      <c r="D27" s="16">
        <f>'Last draft'!B21*Auction!I21</f>
        <v>46.396677050882658</v>
      </c>
      <c r="E27" s="7">
        <f t="shared" si="0"/>
        <v>4.1336051488E-2</v>
      </c>
      <c r="F27" s="7">
        <f t="shared" si="1"/>
        <v>1.6978650750000001E-2</v>
      </c>
      <c r="G27" s="7">
        <f t="shared" si="2"/>
        <v>5.5637906930000001E-3</v>
      </c>
      <c r="H27" s="7">
        <f t="shared" si="3"/>
        <v>3.6247387620000002E-3</v>
      </c>
      <c r="I27" s="20">
        <f t="shared" si="6"/>
        <v>5585</v>
      </c>
      <c r="J27" s="19">
        <f t="shared" si="4"/>
        <v>25213.333792087378</v>
      </c>
      <c r="K27" s="9">
        <f t="shared" si="5"/>
        <v>1259.6666896043689</v>
      </c>
      <c r="L27" s="7">
        <f>'538'!I27</f>
        <v>6.7503231693000001E-2</v>
      </c>
      <c r="M27" s="7">
        <f>'538'!J27</f>
        <v>2.6167180205000001E-2</v>
      </c>
      <c r="N27" s="7">
        <f>'538'!K27</f>
        <v>9.1885294550000003E-3</v>
      </c>
      <c r="O27" s="7">
        <f>'538'!L27</f>
        <v>3.6247387620000002E-3</v>
      </c>
      <c r="P27">
        <f>'538'!R27</f>
        <v>0</v>
      </c>
      <c r="Q27" s="8">
        <f>'538'!N27</f>
        <v>1</v>
      </c>
      <c r="R27" s="8">
        <f>'538'!O27</f>
        <v>269</v>
      </c>
      <c r="S27" s="8">
        <f>'538'!P27</f>
        <v>0</v>
      </c>
    </row>
    <row r="28" spans="1:19" x14ac:dyDescent="0.2">
      <c r="A28">
        <f>'538'!E28</f>
        <v>48</v>
      </c>
      <c r="B28">
        <f>'538'!C28</f>
        <v>85.75</v>
      </c>
      <c r="C28" s="17">
        <f>'538'!Q28</f>
        <v>10</v>
      </c>
      <c r="D28" s="16">
        <f>'Last draft'!B30*Auction!I30</f>
        <v>34.797507788161994</v>
      </c>
      <c r="E28" s="7">
        <f t="shared" si="0"/>
        <v>6.4494681830999989E-2</v>
      </c>
      <c r="F28" s="7">
        <f t="shared" si="1"/>
        <v>1.7649489391999999E-2</v>
      </c>
      <c r="G28" s="7">
        <f t="shared" si="2"/>
        <v>5.6112228730000012E-3</v>
      </c>
      <c r="H28" s="7">
        <f t="shared" si="3"/>
        <v>3.496391573E-3</v>
      </c>
      <c r="I28" s="20">
        <f t="shared" si="6"/>
        <v>5585</v>
      </c>
      <c r="J28" s="19">
        <f t="shared" si="4"/>
        <v>194166.35722718266</v>
      </c>
      <c r="K28" s="9">
        <f t="shared" si="5"/>
        <v>19415.635722718267</v>
      </c>
      <c r="L28" s="7">
        <f>'538'!I28</f>
        <v>9.1251785668999996E-2</v>
      </c>
      <c r="M28" s="7">
        <f>'538'!J28</f>
        <v>2.6757103838E-2</v>
      </c>
      <c r="N28" s="7">
        <f>'538'!K28</f>
        <v>9.1076144460000008E-3</v>
      </c>
      <c r="O28" s="7">
        <f>'538'!L28</f>
        <v>3.496391573E-3</v>
      </c>
      <c r="P28">
        <f>'538'!R28</f>
        <v>0</v>
      </c>
      <c r="Q28" s="8">
        <f>'538'!N28</f>
        <v>1</v>
      </c>
      <c r="R28" s="8">
        <f>'538'!O28</f>
        <v>2084</v>
      </c>
      <c r="S28" s="8">
        <f>'538'!P28</f>
        <v>0</v>
      </c>
    </row>
    <row r="29" spans="1:19" x14ac:dyDescent="0.2">
      <c r="A29">
        <f>'538'!E29</f>
        <v>88</v>
      </c>
      <c r="B29">
        <f>'538'!C29</f>
        <v>84.38</v>
      </c>
      <c r="C29" s="17">
        <f>'538'!Q29</f>
        <v>50</v>
      </c>
      <c r="D29" s="16">
        <f>'Last draft'!B39*Auction!I39</f>
        <v>28.997923156801662</v>
      </c>
      <c r="E29" s="7">
        <f t="shared" si="0"/>
        <v>5.2598174664999997E-2</v>
      </c>
      <c r="F29" s="7">
        <f t="shared" si="1"/>
        <v>1.7504384486999997E-2</v>
      </c>
      <c r="G29" s="7">
        <f t="shared" si="2"/>
        <v>5.1521960670000005E-3</v>
      </c>
      <c r="H29" s="7">
        <f t="shared" si="3"/>
        <v>2.1849856959999998E-3</v>
      </c>
      <c r="I29" s="20">
        <f t="shared" si="6"/>
        <v>5585</v>
      </c>
      <c r="J29" s="19">
        <f t="shared" si="4"/>
        <v>255874.72324746186</v>
      </c>
      <c r="K29" s="9">
        <f t="shared" si="5"/>
        <v>5116.4944649492372</v>
      </c>
      <c r="L29" s="7">
        <f>'538'!I29</f>
        <v>7.7439740914999999E-2</v>
      </c>
      <c r="M29" s="7">
        <f>'538'!J29</f>
        <v>2.4841566249999999E-2</v>
      </c>
      <c r="N29" s="7">
        <f>'538'!K29</f>
        <v>7.3371817630000008E-3</v>
      </c>
      <c r="O29" s="7">
        <f>'538'!L29</f>
        <v>2.1849856959999998E-3</v>
      </c>
      <c r="P29">
        <f>'538'!R29</f>
        <v>0</v>
      </c>
      <c r="Q29" s="8">
        <f>'538'!N29</f>
        <v>1</v>
      </c>
      <c r="R29" s="8">
        <f>'538'!O29</f>
        <v>2747</v>
      </c>
      <c r="S29" s="8">
        <f>'538'!P29</f>
        <v>0</v>
      </c>
    </row>
    <row r="30" spans="1:19" x14ac:dyDescent="0.2">
      <c r="A30">
        <f>'538'!E30</f>
        <v>36</v>
      </c>
      <c r="B30">
        <f>'538'!C30</f>
        <v>83.92</v>
      </c>
      <c r="C30" s="17">
        <f>'538'!Q30</f>
        <v>15</v>
      </c>
      <c r="D30" s="16">
        <f>'Last draft'!B43*Auction!I43</f>
        <v>46.396677050882658</v>
      </c>
      <c r="E30" s="7">
        <f t="shared" si="0"/>
        <v>2.1533747814999997E-2</v>
      </c>
      <c r="F30" s="7">
        <f t="shared" si="1"/>
        <v>8.2269672329999995E-3</v>
      </c>
      <c r="G30" s="7">
        <f t="shared" si="2"/>
        <v>2.3247783579999999E-3</v>
      </c>
      <c r="H30" s="7">
        <f t="shared" si="3"/>
        <v>1.2243054630000001E-3</v>
      </c>
      <c r="I30" s="20">
        <f t="shared" si="6"/>
        <v>5585</v>
      </c>
      <c r="J30" s="19">
        <f t="shared" si="4"/>
        <v>17189.715142494417</v>
      </c>
      <c r="K30" s="9">
        <f t="shared" si="5"/>
        <v>1144.9810094996278</v>
      </c>
      <c r="L30" s="7">
        <f>'538'!I30</f>
        <v>3.3309798868999999E-2</v>
      </c>
      <c r="M30" s="7">
        <f>'538'!J30</f>
        <v>1.1776051054E-2</v>
      </c>
      <c r="N30" s="7">
        <f>'538'!K30</f>
        <v>3.5490838209999999E-3</v>
      </c>
      <c r="O30" s="7">
        <f>'538'!L30</f>
        <v>1.2243054630000001E-3</v>
      </c>
      <c r="P30">
        <f>'538'!R30</f>
        <v>0</v>
      </c>
      <c r="Q30" s="8">
        <f>'538'!N30</f>
        <v>1</v>
      </c>
      <c r="R30" s="8">
        <f>'538'!O30</f>
        <v>183</v>
      </c>
      <c r="S30" s="8">
        <f>'538'!P30</f>
        <v>0</v>
      </c>
    </row>
    <row r="31" spans="1:19" x14ac:dyDescent="0.2">
      <c r="A31">
        <f>'538'!E31</f>
        <v>58</v>
      </c>
      <c r="B31">
        <f>'538'!C31</f>
        <v>83.95</v>
      </c>
      <c r="C31" s="17">
        <f>'538'!Q31</f>
        <v>30</v>
      </c>
      <c r="D31" s="16">
        <f>'Last draft'!B42*Auction!I42</f>
        <v>57.995846313603323</v>
      </c>
      <c r="E31" s="7">
        <f t="shared" si="0"/>
        <v>3.0993997163999996E-2</v>
      </c>
      <c r="F31" s="7">
        <f t="shared" si="1"/>
        <v>7.9181138040000012E-3</v>
      </c>
      <c r="G31" s="7">
        <f t="shared" si="2"/>
        <v>2.1135783060000001E-3</v>
      </c>
      <c r="H31" s="7">
        <f t="shared" si="3"/>
        <v>1.0288794889999999E-3</v>
      </c>
      <c r="I31" s="20">
        <f t="shared" si="6"/>
        <v>5585</v>
      </c>
      <c r="J31" s="19">
        <f t="shared" si="4"/>
        <v>5463.1311160243376</v>
      </c>
      <c r="K31" s="9">
        <f t="shared" si="5"/>
        <v>181.10437053414458</v>
      </c>
      <c r="L31" s="7">
        <f>'538'!I31</f>
        <v>4.2054568762999997E-2</v>
      </c>
      <c r="M31" s="7">
        <f>'538'!J31</f>
        <v>1.1060571599000001E-2</v>
      </c>
      <c r="N31" s="7">
        <f>'538'!K31</f>
        <v>3.1424577949999998E-3</v>
      </c>
      <c r="O31" s="7">
        <f>'538'!L31</f>
        <v>1.0288794889999999E-3</v>
      </c>
      <c r="P31">
        <f>'538'!R31</f>
        <v>0</v>
      </c>
      <c r="Q31" s="8">
        <f>'538'!N31</f>
        <v>1</v>
      </c>
      <c r="R31" s="8">
        <f>'538'!O31</f>
        <v>57</v>
      </c>
      <c r="S31" s="8">
        <f>'538'!P31</f>
        <v>0</v>
      </c>
    </row>
    <row r="32" spans="1:19" x14ac:dyDescent="0.2">
      <c r="A32">
        <f>'538'!E32</f>
        <v>106</v>
      </c>
      <c r="B32">
        <f>'538'!C32</f>
        <v>84.02</v>
      </c>
      <c r="C32" s="17">
        <f>'538'!Q32</f>
        <v>150</v>
      </c>
      <c r="D32" s="16">
        <f>'Last draft'!B25*Auction!I25</f>
        <v>40.597092419522326</v>
      </c>
      <c r="E32" s="7">
        <f t="shared" si="0"/>
        <v>2.7726818891000003E-2</v>
      </c>
      <c r="F32" s="7">
        <f t="shared" si="1"/>
        <v>7.1098467759999999E-3</v>
      </c>
      <c r="G32" s="7">
        <f t="shared" si="2"/>
        <v>2.5871136759999997E-3</v>
      </c>
      <c r="H32" s="7">
        <f t="shared" si="3"/>
        <v>1.0117026760000001E-3</v>
      </c>
      <c r="I32" s="20">
        <f t="shared" si="6"/>
        <v>5585</v>
      </c>
      <c r="J32" s="19">
        <f t="shared" si="4"/>
        <v>231282.32031287879</v>
      </c>
      <c r="K32" s="9">
        <f t="shared" si="5"/>
        <v>1540.8821354191919</v>
      </c>
      <c r="L32" s="7">
        <f>'538'!I32</f>
        <v>3.8435482019000003E-2</v>
      </c>
      <c r="M32" s="7">
        <f>'538'!J32</f>
        <v>1.0708663128E-2</v>
      </c>
      <c r="N32" s="7">
        <f>'538'!K32</f>
        <v>3.5988163519999998E-3</v>
      </c>
      <c r="O32" s="7">
        <f>'538'!L32</f>
        <v>1.0117026760000001E-3</v>
      </c>
      <c r="P32">
        <f>'538'!R32</f>
        <v>0</v>
      </c>
      <c r="Q32" s="8">
        <f>'538'!N32</f>
        <v>1</v>
      </c>
      <c r="R32" s="8">
        <f>'538'!O32</f>
        <v>2483</v>
      </c>
      <c r="S32" s="8">
        <f>'538'!P32</f>
        <v>0</v>
      </c>
    </row>
    <row r="33" spans="1:19" x14ac:dyDescent="0.2">
      <c r="A33">
        <f>'538'!E33</f>
        <v>82</v>
      </c>
      <c r="B33">
        <f>'538'!C33</f>
        <v>82.59</v>
      </c>
      <c r="C33" s="17">
        <f>'538'!Q33</f>
        <v>125</v>
      </c>
      <c r="D33" s="16">
        <f>'Last draft'!B50*Auction!I50</f>
        <v>11.599169262720665</v>
      </c>
      <c r="E33" s="7">
        <f t="shared" si="0"/>
        <v>2.4983648615000003E-2</v>
      </c>
      <c r="F33" s="7">
        <f t="shared" si="1"/>
        <v>7.4985531790000004E-3</v>
      </c>
      <c r="G33" s="7">
        <f t="shared" si="2"/>
        <v>2.0833197710000001E-3</v>
      </c>
      <c r="H33" s="7">
        <f t="shared" si="3"/>
        <v>8.2139645099999999E-4</v>
      </c>
      <c r="I33" s="20">
        <f t="shared" si="6"/>
        <v>5585</v>
      </c>
      <c r="J33" s="19">
        <f t="shared" si="4"/>
        <v>18213.243220436256</v>
      </c>
      <c r="K33" s="9">
        <f t="shared" si="5"/>
        <v>144.70594576349004</v>
      </c>
      <c r="L33" s="7">
        <f>'538'!I33</f>
        <v>3.5386918016000003E-2</v>
      </c>
      <c r="M33" s="7">
        <f>'538'!J33</f>
        <v>1.0403269401E-2</v>
      </c>
      <c r="N33" s="7">
        <f>'538'!K33</f>
        <v>2.9047162219999999E-3</v>
      </c>
      <c r="O33" s="7">
        <f>'538'!L33</f>
        <v>8.2139645099999999E-4</v>
      </c>
      <c r="P33">
        <f>'538'!R33</f>
        <v>0</v>
      </c>
      <c r="Q33" s="8">
        <f>'538'!N33</f>
        <v>1</v>
      </c>
      <c r="R33" s="8">
        <f>'538'!O33</f>
        <v>194</v>
      </c>
      <c r="S33" s="8">
        <f>'538'!P33</f>
        <v>0</v>
      </c>
    </row>
    <row r="34" spans="1:19" x14ac:dyDescent="0.2">
      <c r="A34">
        <f>'538'!E34</f>
        <v>102</v>
      </c>
      <c r="B34">
        <f>'538'!C34</f>
        <v>83.01</v>
      </c>
      <c r="C34" s="17">
        <f>'538'!Q34</f>
        <v>10</v>
      </c>
      <c r="D34" s="16">
        <f>'Last draft'!B44*Auction!I44</f>
        <v>34.797507788161994</v>
      </c>
      <c r="E34" s="7">
        <f t="shared" ref="E34:E69" si="7">L34-M34</f>
        <v>1.9694273778999998E-2</v>
      </c>
      <c r="F34" s="7">
        <f t="shared" ref="F34:F69" si="8">M34-N34</f>
        <v>5.4789883620000009E-3</v>
      </c>
      <c r="G34" s="7">
        <f t="shared" ref="G34:G69" si="9">N34-O34</f>
        <v>1.9789382379999999E-3</v>
      </c>
      <c r="H34" s="7">
        <f t="shared" ref="H34:H69" si="10">O34</f>
        <v>7.6690035999999991E-4</v>
      </c>
      <c r="I34" s="20">
        <f t="shared" si="6"/>
        <v>5585</v>
      </c>
      <c r="J34" s="19">
        <f t="shared" ref="J34:J65" si="11">(E34*0.05+F34*0.12+G34*0.19+H34*0.27+0.05*(P34+0.5*Q34+R34/3+S34/4))*I34</f>
        <v>18861.803041662115</v>
      </c>
      <c r="K34" s="9">
        <f t="shared" ref="K34:K65" si="12">(J34-C34)/C34</f>
        <v>1885.1803041662115</v>
      </c>
      <c r="L34" s="7">
        <f>'538'!I34</f>
        <v>2.7919100738999999E-2</v>
      </c>
      <c r="M34" s="7">
        <f>'538'!J34</f>
        <v>8.2248269600000007E-3</v>
      </c>
      <c r="N34" s="7">
        <f>'538'!K34</f>
        <v>2.7458385979999998E-3</v>
      </c>
      <c r="O34" s="7">
        <f>'538'!L34</f>
        <v>7.6690035999999991E-4</v>
      </c>
      <c r="P34">
        <f>'538'!R34</f>
        <v>0</v>
      </c>
      <c r="Q34" s="8">
        <f>'538'!N34</f>
        <v>1</v>
      </c>
      <c r="R34" s="8">
        <f>'538'!O34</f>
        <v>201</v>
      </c>
      <c r="S34" s="8">
        <f>'538'!P34</f>
        <v>0</v>
      </c>
    </row>
    <row r="35" spans="1:19" x14ac:dyDescent="0.2">
      <c r="A35">
        <f>'538'!E35</f>
        <v>122</v>
      </c>
      <c r="B35">
        <f>'538'!C35</f>
        <v>82.4</v>
      </c>
      <c r="C35" s="17">
        <f>'538'!Q35</f>
        <v>15</v>
      </c>
      <c r="D35" s="16">
        <f>'Last draft'!B26*Auction!I26</f>
        <v>40.597092419522326</v>
      </c>
      <c r="E35" s="7">
        <f t="shared" si="7"/>
        <v>1.9857382795E-2</v>
      </c>
      <c r="F35" s="7">
        <f t="shared" si="8"/>
        <v>4.071725553E-3</v>
      </c>
      <c r="G35" s="7">
        <f t="shared" si="9"/>
        <v>1.650298635E-3</v>
      </c>
      <c r="H35" s="7">
        <f t="shared" si="10"/>
        <v>7.3747071600000001E-4</v>
      </c>
      <c r="I35" s="20">
        <f t="shared" ref="I35:I69" si="13">$I$2</f>
        <v>5585</v>
      </c>
      <c r="J35" s="19">
        <f t="shared" si="11"/>
        <v>213683.92899464053</v>
      </c>
      <c r="K35" s="9">
        <f t="shared" si="12"/>
        <v>14244.595266309369</v>
      </c>
      <c r="L35" s="7">
        <f>'538'!I35</f>
        <v>2.6316877698999999E-2</v>
      </c>
      <c r="M35" s="7">
        <f>'538'!J35</f>
        <v>6.4594949040000004E-3</v>
      </c>
      <c r="N35" s="7">
        <f>'538'!K35</f>
        <v>2.387769351E-3</v>
      </c>
      <c r="O35" s="7">
        <f>'538'!L35</f>
        <v>7.3747071600000001E-4</v>
      </c>
      <c r="P35">
        <f>'538'!R35</f>
        <v>0</v>
      </c>
      <c r="Q35" s="8">
        <f>'538'!N35</f>
        <v>1</v>
      </c>
      <c r="R35" s="8">
        <f>'538'!O35</f>
        <v>2294</v>
      </c>
      <c r="S35" s="8">
        <f>'538'!P35</f>
        <v>0</v>
      </c>
    </row>
    <row r="36" spans="1:19" x14ac:dyDescent="0.2">
      <c r="A36">
        <f>'538'!E36</f>
        <v>38</v>
      </c>
      <c r="B36">
        <f>'538'!C36</f>
        <v>82.71</v>
      </c>
      <c r="C36" s="17">
        <f>'538'!Q36</f>
        <v>30</v>
      </c>
      <c r="D36" s="16">
        <f>'Last draft'!B24*Auction!I24</f>
        <v>46.396677050882658</v>
      </c>
      <c r="E36" s="7">
        <f t="shared" si="7"/>
        <v>1.7336000006999999E-2</v>
      </c>
      <c r="F36" s="7">
        <f t="shared" si="8"/>
        <v>6.4715486210000003E-3</v>
      </c>
      <c r="G36" s="7">
        <f t="shared" si="9"/>
        <v>1.5234941389999999E-3</v>
      </c>
      <c r="H36" s="7">
        <f t="shared" si="10"/>
        <v>6.2678675900000006E-4</v>
      </c>
      <c r="I36" s="20">
        <f t="shared" si="13"/>
        <v>5585</v>
      </c>
      <c r="J36" s="19">
        <f t="shared" si="11"/>
        <v>22398.281795453251</v>
      </c>
      <c r="K36" s="9">
        <f t="shared" si="12"/>
        <v>745.60939318177509</v>
      </c>
      <c r="L36" s="7">
        <f>'538'!I36</f>
        <v>2.5957829525999999E-2</v>
      </c>
      <c r="M36" s="7">
        <f>'538'!J36</f>
        <v>8.6218295190000002E-3</v>
      </c>
      <c r="N36" s="7">
        <f>'538'!K36</f>
        <v>2.150280898E-3</v>
      </c>
      <c r="O36" s="7">
        <f>'538'!L36</f>
        <v>6.2678675900000006E-4</v>
      </c>
      <c r="P36">
        <f>'538'!R36</f>
        <v>0</v>
      </c>
      <c r="Q36" s="8">
        <f>'538'!N36</f>
        <v>1</v>
      </c>
      <c r="R36" s="8">
        <f>'538'!O36</f>
        <v>239</v>
      </c>
      <c r="S36" s="8">
        <f>'538'!P36</f>
        <v>0</v>
      </c>
    </row>
    <row r="37" spans="1:19" x14ac:dyDescent="0.2">
      <c r="A37">
        <f>'538'!E37</f>
        <v>4</v>
      </c>
      <c r="B37">
        <f>'538'!C37</f>
        <v>82.23</v>
      </c>
      <c r="C37" s="17">
        <f>'538'!Q37</f>
        <v>20</v>
      </c>
      <c r="D37" s="16">
        <f>'Last draft'!B64*Auction!I64</f>
        <v>11.599169262720665</v>
      </c>
      <c r="E37" s="7">
        <f t="shared" si="7"/>
        <v>1.3338154443000001E-2</v>
      </c>
      <c r="F37" s="7">
        <f t="shared" si="8"/>
        <v>5.7350772550000002E-3</v>
      </c>
      <c r="G37" s="7">
        <f t="shared" si="9"/>
        <v>1.4456224839999999E-3</v>
      </c>
      <c r="H37" s="7">
        <f t="shared" si="10"/>
        <v>5.3930051299999995E-4</v>
      </c>
      <c r="I37" s="20">
        <f t="shared" si="13"/>
        <v>5585</v>
      </c>
      <c r="J37" s="19">
        <f t="shared" si="11"/>
        <v>248682.040588912</v>
      </c>
      <c r="K37" s="9">
        <f t="shared" si="12"/>
        <v>12433.102029445599</v>
      </c>
      <c r="L37" s="7">
        <f>'538'!I37</f>
        <v>2.1058154695000001E-2</v>
      </c>
      <c r="M37" s="7">
        <f>'538'!J37</f>
        <v>7.7200002520000002E-3</v>
      </c>
      <c r="N37" s="7">
        <f>'538'!K37</f>
        <v>1.984922997E-3</v>
      </c>
      <c r="O37" s="7">
        <f>'538'!L37</f>
        <v>5.3930051299999995E-4</v>
      </c>
      <c r="P37">
        <f>'538'!R37</f>
        <v>0</v>
      </c>
      <c r="Q37" s="8">
        <f>'538'!N37</f>
        <v>1</v>
      </c>
      <c r="R37" s="8">
        <f>'538'!O37</f>
        <v>2670</v>
      </c>
      <c r="S37" s="8">
        <f>'538'!P37</f>
        <v>0</v>
      </c>
    </row>
    <row r="38" spans="1:19" x14ac:dyDescent="0.2">
      <c r="A38">
        <f>'538'!E38</f>
        <v>90</v>
      </c>
      <c r="B38">
        <f>'538'!C38</f>
        <v>82.18</v>
      </c>
      <c r="C38" s="17">
        <f>'538'!Q38</f>
        <v>15</v>
      </c>
      <c r="D38" s="16">
        <f>'Last draft'!B48*Auction!I48</f>
        <v>17.398753894080997</v>
      </c>
      <c r="E38" s="7">
        <f t="shared" si="7"/>
        <v>1.9956912710999999E-2</v>
      </c>
      <c r="F38" s="7">
        <f t="shared" si="8"/>
        <v>5.3151456260000004E-3</v>
      </c>
      <c r="G38" s="7">
        <f t="shared" si="9"/>
        <v>1.3463064609999999E-3</v>
      </c>
      <c r="H38" s="7">
        <f t="shared" si="10"/>
        <v>4.73346036E-4</v>
      </c>
      <c r="I38" s="20">
        <f t="shared" si="13"/>
        <v>5585</v>
      </c>
      <c r="J38" s="19">
        <f t="shared" si="11"/>
        <v>237615.33262053732</v>
      </c>
      <c r="K38" s="9">
        <f t="shared" si="12"/>
        <v>15840.022174702488</v>
      </c>
      <c r="L38" s="7">
        <f>'538'!I38</f>
        <v>2.7091710833999999E-2</v>
      </c>
      <c r="M38" s="7">
        <f>'538'!J38</f>
        <v>7.1347981230000003E-3</v>
      </c>
      <c r="N38" s="7">
        <f>'538'!K38</f>
        <v>1.8196524969999999E-3</v>
      </c>
      <c r="O38" s="7">
        <f>'538'!L38</f>
        <v>4.73346036E-4</v>
      </c>
      <c r="P38">
        <f>'538'!R38</f>
        <v>0.36501352482765109</v>
      </c>
      <c r="Q38" s="8">
        <f>'538'!N38</f>
        <v>1</v>
      </c>
      <c r="R38" s="8">
        <f>'538'!O38</f>
        <v>2550</v>
      </c>
      <c r="S38" s="8">
        <f>'538'!P38</f>
        <v>0</v>
      </c>
    </row>
    <row r="39" spans="1:19" x14ac:dyDescent="0.2">
      <c r="A39">
        <f>'538'!E39</f>
        <v>114</v>
      </c>
      <c r="B39">
        <f>'538'!C39</f>
        <v>83.58</v>
      </c>
      <c r="C39" s="17">
        <f>'538'!Q39</f>
        <v>20</v>
      </c>
      <c r="D39" s="16">
        <f>'Last draft'!B37*Auction!I37</f>
        <v>28.997923156801662</v>
      </c>
      <c r="E39" s="7">
        <f t="shared" si="7"/>
        <v>1.5403247129E-2</v>
      </c>
      <c r="F39" s="7">
        <f t="shared" si="8"/>
        <v>2.9993437510000003E-3</v>
      </c>
      <c r="G39" s="7">
        <f t="shared" si="9"/>
        <v>1.1376148110000001E-3</v>
      </c>
      <c r="H39" s="7">
        <f t="shared" si="10"/>
        <v>4.6809174299999997E-4</v>
      </c>
      <c r="I39" s="20">
        <f t="shared" si="13"/>
        <v>5585</v>
      </c>
      <c r="J39" s="19">
        <f t="shared" si="11"/>
        <v>242909.18288917662</v>
      </c>
      <c r="K39" s="9">
        <f t="shared" si="12"/>
        <v>12144.459144458831</v>
      </c>
      <c r="L39" s="7">
        <f>'538'!I39</f>
        <v>2.0008297434E-2</v>
      </c>
      <c r="M39" s="7">
        <f>'538'!J39</f>
        <v>4.6050503050000004E-3</v>
      </c>
      <c r="N39" s="7">
        <f>'538'!K39</f>
        <v>1.6057065540000001E-3</v>
      </c>
      <c r="O39" s="7">
        <f>'538'!L39</f>
        <v>4.6809174299999997E-4</v>
      </c>
      <c r="P39">
        <f>'538'!R39</f>
        <v>0</v>
      </c>
      <c r="Q39" s="8">
        <f>'538'!N39</f>
        <v>1</v>
      </c>
      <c r="R39" s="8">
        <f>'538'!O39</f>
        <v>2608</v>
      </c>
      <c r="S39" s="8">
        <f>'538'!P39</f>
        <v>0</v>
      </c>
    </row>
    <row r="40" spans="1:19" x14ac:dyDescent="0.2">
      <c r="A40">
        <f>'538'!E40</f>
        <v>68</v>
      </c>
      <c r="B40">
        <f>'538'!C40</f>
        <v>82.28</v>
      </c>
      <c r="C40" s="17">
        <f>'538'!Q40</f>
        <v>35</v>
      </c>
      <c r="D40" s="16">
        <f>'Last draft'!B53*Auction!I53</f>
        <v>17.398753894080997</v>
      </c>
      <c r="E40" s="7">
        <f t="shared" si="7"/>
        <v>1.5583240989E-2</v>
      </c>
      <c r="F40" s="7">
        <f t="shared" si="8"/>
        <v>5.3390303609999997E-3</v>
      </c>
      <c r="G40" s="7">
        <f t="shared" si="9"/>
        <v>1.3387986030000002E-3</v>
      </c>
      <c r="H40" s="7">
        <f t="shared" si="10"/>
        <v>4.6493406399999998E-4</v>
      </c>
      <c r="I40" s="20">
        <f t="shared" si="13"/>
        <v>5585</v>
      </c>
      <c r="J40" s="19">
        <f t="shared" si="11"/>
        <v>30681.00993498684</v>
      </c>
      <c r="K40" s="9">
        <f t="shared" si="12"/>
        <v>875.60028385676685</v>
      </c>
      <c r="L40" s="7">
        <f>'538'!I40</f>
        <v>2.2726004017E-2</v>
      </c>
      <c r="M40" s="7">
        <f>'538'!J40</f>
        <v>7.1427630279999998E-3</v>
      </c>
      <c r="N40" s="7">
        <f>'538'!K40</f>
        <v>1.8037326670000001E-3</v>
      </c>
      <c r="O40" s="7">
        <f>'538'!L40</f>
        <v>4.6493406399999998E-4</v>
      </c>
      <c r="P40">
        <f>'538'!R40</f>
        <v>0</v>
      </c>
      <c r="Q40" s="8">
        <f>'538'!N40</f>
        <v>1</v>
      </c>
      <c r="R40" s="8">
        <f>'538'!O40</f>
        <v>328</v>
      </c>
      <c r="S40" s="8">
        <f>'538'!P40</f>
        <v>0</v>
      </c>
    </row>
    <row r="41" spans="1:19" x14ac:dyDescent="0.2">
      <c r="A41">
        <f>'538'!E41</f>
        <v>26</v>
      </c>
      <c r="B41">
        <f>'538'!C41</f>
        <v>81.19</v>
      </c>
      <c r="C41" s="17">
        <f>'538'!Q41</f>
        <v>15</v>
      </c>
      <c r="D41" s="16">
        <f>'Last draft'!B41*Auction!I41</f>
        <v>23.198338525441329</v>
      </c>
      <c r="E41" s="7">
        <f t="shared" si="7"/>
        <v>2.0712211158999998E-2</v>
      </c>
      <c r="F41" s="7">
        <f t="shared" si="8"/>
        <v>2.689729567E-3</v>
      </c>
      <c r="G41" s="7">
        <f t="shared" si="9"/>
        <v>8.5674550499999994E-4</v>
      </c>
      <c r="H41" s="7">
        <f t="shared" si="10"/>
        <v>4.3185662799999998E-4</v>
      </c>
      <c r="I41" s="20">
        <f t="shared" si="13"/>
        <v>5585</v>
      </c>
      <c r="J41" s="19">
        <f t="shared" si="11"/>
        <v>12715.021895416778</v>
      </c>
      <c r="K41" s="9">
        <f t="shared" si="12"/>
        <v>846.66812636111854</v>
      </c>
      <c r="L41" s="7">
        <f>'538'!I41</f>
        <v>2.4690542858999999E-2</v>
      </c>
      <c r="M41" s="7">
        <f>'538'!J41</f>
        <v>3.9783316999999997E-3</v>
      </c>
      <c r="N41" s="7">
        <f>'538'!K41</f>
        <v>1.2886021329999999E-3</v>
      </c>
      <c r="O41" s="7">
        <f>'538'!L41</f>
        <v>4.3185662799999998E-4</v>
      </c>
      <c r="P41">
        <f>'538'!R41</f>
        <v>0</v>
      </c>
      <c r="Q41" s="8">
        <f>'538'!N41</f>
        <v>1</v>
      </c>
      <c r="R41" s="8">
        <f>'538'!O41</f>
        <v>135</v>
      </c>
      <c r="S41" s="8">
        <f>'538'!P41</f>
        <v>0</v>
      </c>
    </row>
    <row r="42" spans="1:19" x14ac:dyDescent="0.2">
      <c r="A42">
        <f>'538'!E42</f>
        <v>100</v>
      </c>
      <c r="B42">
        <f>'538'!C42</f>
        <v>81.64</v>
      </c>
      <c r="C42" s="17">
        <f>'538'!Q42</f>
        <v>25</v>
      </c>
      <c r="D42" s="16">
        <f>'Last draft'!B54*Auction!I54</f>
        <v>17.398753894080997</v>
      </c>
      <c r="E42" s="7">
        <f t="shared" si="7"/>
        <v>1.5821442422999998E-2</v>
      </c>
      <c r="F42" s="7">
        <f t="shared" si="8"/>
        <v>4.3119531370000002E-3</v>
      </c>
      <c r="G42" s="7">
        <f t="shared" si="9"/>
        <v>1.333588096E-3</v>
      </c>
      <c r="H42" s="7">
        <f t="shared" si="10"/>
        <v>4.2917047599999998E-4</v>
      </c>
      <c r="I42" s="20">
        <f t="shared" si="13"/>
        <v>5585</v>
      </c>
      <c r="J42" s="19">
        <f t="shared" si="11"/>
        <v>13646.078646749729</v>
      </c>
      <c r="K42" s="9">
        <f t="shared" si="12"/>
        <v>544.84314586998914</v>
      </c>
      <c r="L42" s="7">
        <f>'538'!I42</f>
        <v>2.1896154131999999E-2</v>
      </c>
      <c r="M42" s="7">
        <f>'538'!J42</f>
        <v>6.0747117090000002E-3</v>
      </c>
      <c r="N42" s="7">
        <f>'538'!K42</f>
        <v>1.762758572E-3</v>
      </c>
      <c r="O42" s="7">
        <f>'538'!L42</f>
        <v>4.2917047599999998E-4</v>
      </c>
      <c r="P42">
        <f>'538'!R42</f>
        <v>0</v>
      </c>
      <c r="Q42" s="8">
        <f>'538'!N42</f>
        <v>1</v>
      </c>
      <c r="R42" s="8">
        <f>'538'!O42</f>
        <v>145</v>
      </c>
      <c r="S42" s="8">
        <f>'538'!P42</f>
        <v>0</v>
      </c>
    </row>
    <row r="43" spans="1:19" x14ac:dyDescent="0.2">
      <c r="A43">
        <f>'538'!E43</f>
        <v>70</v>
      </c>
      <c r="B43">
        <f>'538'!C43</f>
        <v>82.55</v>
      </c>
      <c r="C43" s="17">
        <f>'538'!Q43</f>
        <v>35</v>
      </c>
      <c r="D43" s="16">
        <f>'Last draft'!B65*Auction!I65</f>
        <v>5.7995846313603323</v>
      </c>
      <c r="E43" s="7">
        <f t="shared" si="7"/>
        <v>1.4589156100999999E-2</v>
      </c>
      <c r="F43" s="7">
        <f t="shared" si="8"/>
        <v>4.7765867490000002E-3</v>
      </c>
      <c r="G43" s="7">
        <f t="shared" si="9"/>
        <v>1.1790490069999999E-3</v>
      </c>
      <c r="H43" s="7">
        <f t="shared" si="10"/>
        <v>4.0165893200000001E-4</v>
      </c>
      <c r="I43" s="20">
        <f t="shared" si="13"/>
        <v>5585</v>
      </c>
      <c r="J43" s="19">
        <f t="shared" si="11"/>
        <v>24722.757119720674</v>
      </c>
      <c r="K43" s="9">
        <f t="shared" si="12"/>
        <v>705.36448913487641</v>
      </c>
      <c r="L43" s="7">
        <f>'538'!I43</f>
        <v>2.0946450788999999E-2</v>
      </c>
      <c r="M43" s="7">
        <f>'538'!J43</f>
        <v>6.3572946880000002E-3</v>
      </c>
      <c r="N43" s="7">
        <f>'538'!K43</f>
        <v>1.5807079389999999E-3</v>
      </c>
      <c r="O43" s="7">
        <f>'538'!L43</f>
        <v>4.0165893200000001E-4</v>
      </c>
      <c r="P43">
        <f>'538'!R43</f>
        <v>0</v>
      </c>
      <c r="Q43" s="8">
        <f>'538'!N43</f>
        <v>1</v>
      </c>
      <c r="R43" s="8">
        <f>'538'!O43</f>
        <v>264</v>
      </c>
      <c r="S43" s="8">
        <f>'538'!P43</f>
        <v>0</v>
      </c>
    </row>
    <row r="44" spans="1:19" x14ac:dyDescent="0.2">
      <c r="A44">
        <f>'538'!E44</f>
        <v>18</v>
      </c>
      <c r="B44">
        <f>'538'!C44</f>
        <v>81.06</v>
      </c>
      <c r="C44" s="17">
        <f>'538'!Q44</f>
        <v>20</v>
      </c>
      <c r="D44" s="16">
        <f>'Last draft'!B40*Auction!I40</f>
        <v>23.198338525441329</v>
      </c>
      <c r="E44" s="7">
        <f t="shared" si="7"/>
        <v>1.9715020978999999E-2</v>
      </c>
      <c r="F44" s="7">
        <f t="shared" si="8"/>
        <v>3.2381344730000004E-3</v>
      </c>
      <c r="G44" s="7">
        <f t="shared" si="9"/>
        <v>8.7353988100000006E-4</v>
      </c>
      <c r="H44" s="7">
        <f t="shared" si="10"/>
        <v>3.5489796300000002E-4</v>
      </c>
      <c r="I44" s="20">
        <f t="shared" si="13"/>
        <v>5585</v>
      </c>
      <c r="J44" s="19">
        <f t="shared" si="11"/>
        <v>191621.17940922684</v>
      </c>
      <c r="K44" s="9">
        <f t="shared" si="12"/>
        <v>9580.0589704613412</v>
      </c>
      <c r="L44" s="7">
        <f>'538'!I44</f>
        <v>2.4181593296E-2</v>
      </c>
      <c r="M44" s="7">
        <f>'538'!J44</f>
        <v>4.4665723170000003E-3</v>
      </c>
      <c r="N44" s="7">
        <f>'538'!K44</f>
        <v>1.2284378440000001E-3</v>
      </c>
      <c r="O44" s="7">
        <f>'538'!L44</f>
        <v>3.5489796300000002E-4</v>
      </c>
      <c r="P44">
        <f>'538'!R44</f>
        <v>0</v>
      </c>
      <c r="Q44" s="8">
        <f>'538'!N44</f>
        <v>1</v>
      </c>
      <c r="R44" s="8">
        <f>'538'!O44</f>
        <v>2057</v>
      </c>
      <c r="S44" s="8">
        <f>'538'!P44</f>
        <v>0</v>
      </c>
    </row>
    <row r="45" spans="1:19" x14ac:dyDescent="0.2">
      <c r="A45">
        <f>'538'!E45</f>
        <v>42</v>
      </c>
      <c r="B45">
        <f>'538'!C45</f>
        <v>81.290000000000006</v>
      </c>
      <c r="C45" s="17">
        <f>'538'!Q45</f>
        <v>15</v>
      </c>
      <c r="D45" s="16">
        <f>'Last draft'!B46*Auction!I46</f>
        <v>17.398753894080997</v>
      </c>
      <c r="E45" s="7">
        <f t="shared" si="7"/>
        <v>1.1267253559E-2</v>
      </c>
      <c r="F45" s="7">
        <f t="shared" si="8"/>
        <v>3.42212809E-3</v>
      </c>
      <c r="G45" s="7">
        <f t="shared" si="9"/>
        <v>7.8097501000000012E-4</v>
      </c>
      <c r="H45" s="7">
        <f t="shared" si="10"/>
        <v>3.08516664E-4</v>
      </c>
      <c r="I45" s="20">
        <f t="shared" si="13"/>
        <v>5585</v>
      </c>
      <c r="J45" s="19">
        <f t="shared" si="11"/>
        <v>8803.1088501376089</v>
      </c>
      <c r="K45" s="9">
        <f t="shared" si="12"/>
        <v>585.87392334250728</v>
      </c>
      <c r="L45" s="7">
        <f>'538'!I45</f>
        <v>1.5778873323000001E-2</v>
      </c>
      <c r="M45" s="7">
        <f>'538'!J45</f>
        <v>4.5116197640000001E-3</v>
      </c>
      <c r="N45" s="7">
        <f>'538'!K45</f>
        <v>1.0894916740000001E-3</v>
      </c>
      <c r="O45" s="7">
        <f>'538'!L45</f>
        <v>3.08516664E-4</v>
      </c>
      <c r="P45">
        <f>'538'!R45</f>
        <v>0</v>
      </c>
      <c r="Q45" s="8">
        <f>'538'!N45</f>
        <v>1</v>
      </c>
      <c r="R45" s="8">
        <f>'538'!O45</f>
        <v>93</v>
      </c>
      <c r="S45" s="8">
        <f>'538'!P45</f>
        <v>0</v>
      </c>
    </row>
    <row r="46" spans="1:19" x14ac:dyDescent="0.2">
      <c r="A46">
        <f>'538'!E46</f>
        <v>50</v>
      </c>
      <c r="B46">
        <f>'538'!C46</f>
        <v>80.87</v>
      </c>
      <c r="C46" s="17">
        <f>'538'!Q46</f>
        <v>75</v>
      </c>
      <c r="D46" s="16">
        <f>'Last draft'!B61*Auction!I61</f>
        <v>11.599169262720665</v>
      </c>
      <c r="E46" s="7">
        <f t="shared" si="7"/>
        <v>1.1699156877999998E-2</v>
      </c>
      <c r="F46" s="7">
        <f t="shared" si="8"/>
        <v>3.4618097030000017E-3</v>
      </c>
      <c r="G46" s="7">
        <f t="shared" si="9"/>
        <v>7.4600762699999991E-4</v>
      </c>
      <c r="H46" s="7">
        <f t="shared" si="10"/>
        <v>2.73673922E-4</v>
      </c>
      <c r="I46" s="20">
        <f t="shared" si="13"/>
        <v>5585</v>
      </c>
      <c r="J46" s="19">
        <f t="shared" si="11"/>
        <v>984.16640700520304</v>
      </c>
      <c r="K46" s="9">
        <f t="shared" si="12"/>
        <v>12.122218760069375</v>
      </c>
      <c r="L46" s="7">
        <f>'538'!I46</f>
        <v>1.6180648129999999E-2</v>
      </c>
      <c r="M46" s="7">
        <f>'538'!J46</f>
        <v>4.4814912520000014E-3</v>
      </c>
      <c r="N46" s="7">
        <f>'538'!K46</f>
        <v>1.0196815489999999E-3</v>
      </c>
      <c r="O46" s="7">
        <f>'538'!L46</f>
        <v>2.73673922E-4</v>
      </c>
      <c r="P46">
        <f>'538'!R46</f>
        <v>0</v>
      </c>
      <c r="Q46" s="8">
        <f>'538'!N46</f>
        <v>1</v>
      </c>
      <c r="R46" s="8">
        <f>'538'!O46</f>
        <v>9</v>
      </c>
      <c r="S46" s="8">
        <f>'538'!P46</f>
        <v>0</v>
      </c>
    </row>
    <row r="47" spans="1:19" x14ac:dyDescent="0.2">
      <c r="A47">
        <f>'538'!E47</f>
        <v>6</v>
      </c>
      <c r="B47">
        <f>'538'!C47</f>
        <v>81.72</v>
      </c>
      <c r="C47" s="17">
        <f>'538'!Q47</f>
        <v>20</v>
      </c>
      <c r="D47" s="16">
        <f>'Last draft'!B31*Auction!I31</f>
        <v>28.997923156801662</v>
      </c>
      <c r="E47" s="7">
        <f t="shared" si="7"/>
        <v>9.8724251129999989E-3</v>
      </c>
      <c r="F47" s="7">
        <f t="shared" si="8"/>
        <v>3.1813537760000004E-3</v>
      </c>
      <c r="G47" s="7">
        <f t="shared" si="9"/>
        <v>7.6214503899999994E-4</v>
      </c>
      <c r="H47" s="7">
        <f t="shared" si="10"/>
        <v>2.6695969E-4</v>
      </c>
      <c r="I47" s="20">
        <f t="shared" si="13"/>
        <v>5585</v>
      </c>
      <c r="J47" s="19">
        <f t="shared" si="11"/>
        <v>197110.05866341951</v>
      </c>
      <c r="K47" s="9">
        <f t="shared" si="12"/>
        <v>9854.5029331709757</v>
      </c>
      <c r="L47" s="7">
        <f>'538'!I47</f>
        <v>1.4082883617999999E-2</v>
      </c>
      <c r="M47" s="7">
        <f>'538'!J47</f>
        <v>4.2104585050000004E-3</v>
      </c>
      <c r="N47" s="7">
        <f>'538'!K47</f>
        <v>1.029104729E-3</v>
      </c>
      <c r="O47" s="7">
        <f>'538'!L47</f>
        <v>2.6695969E-4</v>
      </c>
      <c r="P47">
        <f>'538'!R47</f>
        <v>0</v>
      </c>
      <c r="Q47" s="8">
        <f>'538'!N47</f>
        <v>1</v>
      </c>
      <c r="R47" s="8">
        <f>'538'!O47</f>
        <v>2116</v>
      </c>
      <c r="S47" s="8">
        <f>'538'!P47</f>
        <v>0</v>
      </c>
    </row>
    <row r="48" spans="1:19" x14ac:dyDescent="0.2">
      <c r="A48">
        <f>'538'!E48</f>
        <v>74</v>
      </c>
      <c r="B48">
        <f>'538'!C48</f>
        <v>80.91</v>
      </c>
      <c r="C48" s="17">
        <f>'538'!Q48</f>
        <v>15</v>
      </c>
      <c r="D48" s="16">
        <f>'Last draft'!B55*Auction!I55</f>
        <v>17.398753894080997</v>
      </c>
      <c r="E48" s="7">
        <f t="shared" si="7"/>
        <v>1.3870037771000002E-2</v>
      </c>
      <c r="F48" s="7">
        <f t="shared" si="8"/>
        <v>4.2558108779999996E-3</v>
      </c>
      <c r="G48" s="7">
        <f t="shared" si="9"/>
        <v>9.1244020399999998E-4</v>
      </c>
      <c r="H48" s="7">
        <f t="shared" si="10"/>
        <v>2.6243097900000001E-4</v>
      </c>
      <c r="I48" s="20">
        <f t="shared" si="13"/>
        <v>5585</v>
      </c>
      <c r="J48" s="19">
        <f t="shared" si="11"/>
        <v>15599.547754548581</v>
      </c>
      <c r="K48" s="9">
        <f t="shared" si="12"/>
        <v>1038.9698503032387</v>
      </c>
      <c r="L48" s="7">
        <f>'538'!I48</f>
        <v>1.9300719832000001E-2</v>
      </c>
      <c r="M48" s="7">
        <f>'538'!J48</f>
        <v>5.4306820609999994E-3</v>
      </c>
      <c r="N48" s="7">
        <f>'538'!K48</f>
        <v>1.174871183E-3</v>
      </c>
      <c r="O48" s="7">
        <f>'538'!L48</f>
        <v>2.6243097900000001E-4</v>
      </c>
      <c r="P48">
        <f>'538'!R48</f>
        <v>0</v>
      </c>
      <c r="Q48" s="8">
        <f>'538'!N48</f>
        <v>1</v>
      </c>
      <c r="R48" s="8">
        <f>'538'!O48</f>
        <v>166</v>
      </c>
      <c r="S48" s="8">
        <f>'538'!P48</f>
        <v>0</v>
      </c>
    </row>
    <row r="49" spans="1:19" x14ac:dyDescent="0.2">
      <c r="A49">
        <f>'538'!E49</f>
        <v>19</v>
      </c>
      <c r="B49">
        <f>'538'!C49</f>
        <v>79.400000000000006</v>
      </c>
      <c r="C49" s="17">
        <f>'538'!Q49</f>
        <v>40</v>
      </c>
      <c r="D49" s="16">
        <f>'Last draft'!B27*Auction!I27</f>
        <v>34.797507788161994</v>
      </c>
      <c r="E49" s="7">
        <f t="shared" si="7"/>
        <v>9.9281074219999994E-3</v>
      </c>
      <c r="F49" s="7">
        <f t="shared" si="8"/>
        <v>1.8001710729999999E-3</v>
      </c>
      <c r="G49" s="7">
        <f t="shared" si="9"/>
        <v>4.0798580899999994E-4</v>
      </c>
      <c r="H49" s="7">
        <f t="shared" si="10"/>
        <v>1.33523801E-4</v>
      </c>
      <c r="I49" s="20">
        <f t="shared" si="13"/>
        <v>5585</v>
      </c>
      <c r="J49" s="19">
        <f t="shared" si="11"/>
        <v>20436.404846674326</v>
      </c>
      <c r="K49" s="9">
        <f t="shared" si="12"/>
        <v>509.91012116685818</v>
      </c>
      <c r="L49" s="7">
        <f>'538'!I49</f>
        <v>1.2269788105E-2</v>
      </c>
      <c r="M49" s="7">
        <f>'538'!J49</f>
        <v>2.3416806829999999E-3</v>
      </c>
      <c r="N49" s="7">
        <f>'538'!K49</f>
        <v>5.4150960999999997E-4</v>
      </c>
      <c r="O49" s="7">
        <f>'538'!L49</f>
        <v>1.33523801E-4</v>
      </c>
      <c r="P49">
        <f>'538'!R49</f>
        <v>0</v>
      </c>
      <c r="Q49" s="8">
        <f>'538'!N49</f>
        <v>1</v>
      </c>
      <c r="R49" s="8">
        <f>'538'!O49</f>
        <v>218</v>
      </c>
      <c r="S49" s="8">
        <f>'538'!P49</f>
        <v>0</v>
      </c>
    </row>
    <row r="50" spans="1:19" x14ac:dyDescent="0.2">
      <c r="A50">
        <f>'538'!E50</f>
        <v>46</v>
      </c>
      <c r="B50">
        <f>'538'!C50</f>
        <v>79.290000000000006</v>
      </c>
      <c r="C50" s="17">
        <f>'538'!Q50</f>
        <v>25</v>
      </c>
      <c r="D50" s="16">
        <f>'Last draft'!B56*Auction!I56</f>
        <v>23.198338525441329</v>
      </c>
      <c r="E50" s="7">
        <f t="shared" si="7"/>
        <v>7.0475905210000004E-3</v>
      </c>
      <c r="F50" s="7">
        <f t="shared" si="8"/>
        <v>1.5253809999999999E-3</v>
      </c>
      <c r="G50" s="7">
        <f t="shared" si="9"/>
        <v>2.6557918199999998E-4</v>
      </c>
      <c r="H50" s="7">
        <f t="shared" si="10"/>
        <v>7.4654829000000002E-5</v>
      </c>
      <c r="I50" s="20">
        <f t="shared" si="13"/>
        <v>5585</v>
      </c>
      <c r="J50" s="19">
        <f t="shared" si="11"/>
        <v>24437.759745097559</v>
      </c>
      <c r="K50" s="9">
        <f t="shared" si="12"/>
        <v>976.5103898039024</v>
      </c>
      <c r="L50" s="7">
        <f>'538'!I50</f>
        <v>8.913205532E-3</v>
      </c>
      <c r="M50" s="7">
        <f>'538'!J50</f>
        <v>1.8656150109999999E-3</v>
      </c>
      <c r="N50" s="7">
        <f>'538'!K50</f>
        <v>3.4023401099999998E-4</v>
      </c>
      <c r="O50" s="7">
        <f>'538'!L50</f>
        <v>7.4654829000000002E-5</v>
      </c>
      <c r="P50">
        <f>'538'!R50</f>
        <v>0</v>
      </c>
      <c r="Q50" s="8">
        <f>'538'!N50</f>
        <v>1</v>
      </c>
      <c r="R50" s="8">
        <f>'538'!O50</f>
        <v>261</v>
      </c>
      <c r="S50" s="8">
        <f>'538'!P50</f>
        <v>0</v>
      </c>
    </row>
    <row r="51" spans="1:19" x14ac:dyDescent="0.2">
      <c r="A51">
        <f>'538'!E51</f>
        <v>51</v>
      </c>
      <c r="B51">
        <f>'538'!C51</f>
        <v>79.13</v>
      </c>
      <c r="C51" s="17">
        <f>'538'!Q51</f>
        <v>25</v>
      </c>
      <c r="D51" s="16">
        <f>'Last draft'!B52*Auction!I52</f>
        <v>28.997923156801662</v>
      </c>
      <c r="E51" s="7">
        <f t="shared" si="7"/>
        <v>4.8472388240000004E-3</v>
      </c>
      <c r="F51" s="7">
        <f t="shared" si="8"/>
        <v>8.3949483500000012E-4</v>
      </c>
      <c r="G51" s="7">
        <f t="shared" si="9"/>
        <v>1.6896755399999999E-4</v>
      </c>
      <c r="H51" s="7">
        <f t="shared" si="10"/>
        <v>5.6837301999999998E-5</v>
      </c>
      <c r="I51" s="20">
        <f t="shared" si="13"/>
        <v>5585</v>
      </c>
      <c r="J51" s="19">
        <f t="shared" si="11"/>
        <v>242065.38956194284</v>
      </c>
      <c r="K51" s="9">
        <f t="shared" si="12"/>
        <v>9681.6155824777143</v>
      </c>
      <c r="L51" s="7">
        <f>'538'!I51</f>
        <v>5.9125385150000003E-3</v>
      </c>
      <c r="M51" s="7">
        <f>'538'!J51</f>
        <v>1.0652996910000001E-3</v>
      </c>
      <c r="N51" s="7">
        <f>'538'!K51</f>
        <v>2.2580485599999999E-4</v>
      </c>
      <c r="O51" s="7">
        <f>'538'!L51</f>
        <v>5.6837301999999998E-5</v>
      </c>
      <c r="P51">
        <f>'538'!R51</f>
        <v>0</v>
      </c>
      <c r="Q51" s="8">
        <f>'538'!N51</f>
        <v>1</v>
      </c>
      <c r="R51" s="8">
        <f>'538'!O51</f>
        <v>2599</v>
      </c>
      <c r="S51" s="8">
        <f>'538'!P51</f>
        <v>0</v>
      </c>
    </row>
    <row r="52" spans="1:19" x14ac:dyDescent="0.2">
      <c r="A52">
        <f>'538'!E52</f>
        <v>78</v>
      </c>
      <c r="B52">
        <f>'538'!C52</f>
        <v>78.58</v>
      </c>
      <c r="C52" s="17">
        <f>'538'!Q52</f>
        <v>10</v>
      </c>
      <c r="D52" s="16">
        <f>'Last draft'!B32*Auction!I32</f>
        <v>17.398753894080997</v>
      </c>
      <c r="E52" s="7">
        <f t="shared" si="7"/>
        <v>4.3686316339999996E-3</v>
      </c>
      <c r="F52" s="7">
        <f t="shared" si="8"/>
        <v>9.8446217699999991E-4</v>
      </c>
      <c r="G52" s="7">
        <f t="shared" si="9"/>
        <v>1.74045327E-4</v>
      </c>
      <c r="H52" s="7">
        <f t="shared" si="10"/>
        <v>3.9979878E-5</v>
      </c>
      <c r="I52" s="20">
        <f t="shared" si="13"/>
        <v>5585</v>
      </c>
      <c r="J52" s="19">
        <f t="shared" si="11"/>
        <v>10473.999702790596</v>
      </c>
      <c r="K52" s="9">
        <f t="shared" si="12"/>
        <v>1046.3999702790595</v>
      </c>
      <c r="L52" s="7">
        <f>'538'!I52</f>
        <v>5.5671190159999996E-3</v>
      </c>
      <c r="M52" s="7">
        <f>'538'!J52</f>
        <v>1.198487382E-3</v>
      </c>
      <c r="N52" s="7">
        <f>'538'!K52</f>
        <v>2.1402520500000001E-4</v>
      </c>
      <c r="O52" s="7">
        <f>'538'!L52</f>
        <v>3.9979878E-5</v>
      </c>
      <c r="P52">
        <f>'538'!R52</f>
        <v>0</v>
      </c>
      <c r="Q52" s="8">
        <f>'538'!N52</f>
        <v>1</v>
      </c>
      <c r="R52" s="8">
        <f>'538'!O52</f>
        <v>111</v>
      </c>
      <c r="S52" s="8">
        <f>'538'!P52</f>
        <v>0</v>
      </c>
    </row>
    <row r="53" spans="1:19" x14ac:dyDescent="0.2">
      <c r="A53">
        <f>'538'!E53</f>
        <v>10</v>
      </c>
      <c r="B53">
        <f>'538'!C53</f>
        <v>78.010000000000005</v>
      </c>
      <c r="C53" s="17">
        <f>'538'!Q53</f>
        <v>15</v>
      </c>
      <c r="D53" s="16">
        <f>'Last draft'!B36*Auction!I36</f>
        <v>34.797507788161994</v>
      </c>
      <c r="E53" s="7">
        <f t="shared" si="7"/>
        <v>2.9518507369999999E-3</v>
      </c>
      <c r="F53" s="7">
        <f t="shared" si="8"/>
        <v>8.1135312200000006E-4</v>
      </c>
      <c r="G53" s="7">
        <f t="shared" si="9"/>
        <v>1.44935097E-4</v>
      </c>
      <c r="H53" s="7">
        <f t="shared" si="10"/>
        <v>3.5740325000000002E-5</v>
      </c>
      <c r="I53" s="20">
        <f t="shared" si="13"/>
        <v>5585</v>
      </c>
      <c r="J53" s="19">
        <f t="shared" si="11"/>
        <v>217490.78409901529</v>
      </c>
      <c r="K53" s="9">
        <f t="shared" si="12"/>
        <v>14498.385606601019</v>
      </c>
      <c r="L53" s="7">
        <f>'538'!I53</f>
        <v>3.9438792810000001E-3</v>
      </c>
      <c r="M53" s="7">
        <f>'538'!J53</f>
        <v>9.9202854400000005E-4</v>
      </c>
      <c r="N53" s="7">
        <f>'538'!K53</f>
        <v>1.8067542200000001E-4</v>
      </c>
      <c r="O53" s="7">
        <f>'538'!L53</f>
        <v>3.5740325000000002E-5</v>
      </c>
      <c r="P53">
        <f>'538'!R53</f>
        <v>0</v>
      </c>
      <c r="Q53" s="8">
        <f>'538'!N53</f>
        <v>1</v>
      </c>
      <c r="R53" s="8">
        <f>'538'!O53</f>
        <v>2335</v>
      </c>
      <c r="S53" s="8">
        <f>'538'!P53</f>
        <v>0</v>
      </c>
    </row>
    <row r="54" spans="1:19" x14ac:dyDescent="0.2">
      <c r="A54">
        <f>'538'!E54</f>
        <v>110</v>
      </c>
      <c r="B54">
        <f>'538'!C54</f>
        <v>78.349999999999994</v>
      </c>
      <c r="C54" s="17">
        <f>'538'!Q54</f>
        <v>15</v>
      </c>
      <c r="D54" s="16">
        <f>'Last draft'!B49*Auction!I49</f>
        <v>17.398753894080997</v>
      </c>
      <c r="E54" s="7">
        <f t="shared" si="7"/>
        <v>4.7982225359999991E-3</v>
      </c>
      <c r="F54" s="7">
        <f t="shared" si="8"/>
        <v>7.1509922499999993E-4</v>
      </c>
      <c r="G54" s="7">
        <f t="shared" si="9"/>
        <v>1.4723334400000001E-4</v>
      </c>
      <c r="H54" s="7">
        <f t="shared" si="10"/>
        <v>2.9790464E-5</v>
      </c>
      <c r="I54" s="20">
        <f t="shared" si="13"/>
        <v>5585</v>
      </c>
      <c r="J54" s="19">
        <f t="shared" si="11"/>
        <v>28066.64532233695</v>
      </c>
      <c r="K54" s="9">
        <f t="shared" si="12"/>
        <v>1870.1096881557967</v>
      </c>
      <c r="L54" s="7">
        <f>'538'!I54</f>
        <v>5.6903455689999993E-3</v>
      </c>
      <c r="M54" s="7">
        <f>'538'!J54</f>
        <v>8.9212303299999996E-4</v>
      </c>
      <c r="N54" s="7">
        <f>'538'!K54</f>
        <v>1.77023808E-4</v>
      </c>
      <c r="O54" s="7">
        <f>'538'!L54</f>
        <v>2.9790464E-5</v>
      </c>
      <c r="P54">
        <f>'538'!R54</f>
        <v>0</v>
      </c>
      <c r="Q54" s="8">
        <f>'538'!N54</f>
        <v>1</v>
      </c>
      <c r="R54" s="8">
        <f>'538'!O54</f>
        <v>300</v>
      </c>
      <c r="S54" s="8">
        <f>'538'!P54</f>
        <v>0</v>
      </c>
    </row>
    <row r="55" spans="1:19" x14ac:dyDescent="0.2">
      <c r="A55">
        <f>'538'!E55</f>
        <v>14</v>
      </c>
      <c r="B55">
        <f>'538'!C55</f>
        <v>77.349999999999994</v>
      </c>
      <c r="C55" s="17">
        <f>'538'!Q55</f>
        <v>20</v>
      </c>
      <c r="D55" s="16">
        <f>'Last draft'!B28*Auction!I28</f>
        <v>23.198338525441329</v>
      </c>
      <c r="E55" s="7">
        <f t="shared" si="7"/>
        <v>2.1602736749999998E-3</v>
      </c>
      <c r="F55" s="7">
        <f t="shared" si="8"/>
        <v>4.2718343500000003E-4</v>
      </c>
      <c r="G55" s="7">
        <f t="shared" si="9"/>
        <v>7.8576846000000009E-5</v>
      </c>
      <c r="H55" s="7">
        <f t="shared" si="10"/>
        <v>2.0050401E-5</v>
      </c>
      <c r="I55" s="20">
        <f t="shared" si="13"/>
        <v>5585</v>
      </c>
      <c r="J55" s="19">
        <f t="shared" si="11"/>
        <v>13079.211504917535</v>
      </c>
      <c r="K55" s="9">
        <f t="shared" si="12"/>
        <v>652.96057524587673</v>
      </c>
      <c r="L55" s="7">
        <f>'538'!I55</f>
        <v>2.6860843569999999E-3</v>
      </c>
      <c r="M55" s="7">
        <f>'538'!J55</f>
        <v>5.2581068200000002E-4</v>
      </c>
      <c r="N55" s="7">
        <f>'538'!K55</f>
        <v>9.8627247000000005E-5</v>
      </c>
      <c r="O55" s="7">
        <f>'538'!L55</f>
        <v>2.0050401E-5</v>
      </c>
      <c r="P55">
        <f>'538'!R55</f>
        <v>0</v>
      </c>
      <c r="Q55" s="8">
        <f>'538'!N55</f>
        <v>1</v>
      </c>
      <c r="R55" s="8">
        <f>'538'!O55</f>
        <v>139</v>
      </c>
      <c r="S55" s="8">
        <f>'538'!P55</f>
        <v>0</v>
      </c>
    </row>
    <row r="56" spans="1:19" x14ac:dyDescent="0.2">
      <c r="A56">
        <f>'538'!E56</f>
        <v>22</v>
      </c>
      <c r="B56">
        <f>'538'!C56</f>
        <v>76.89</v>
      </c>
      <c r="C56" s="17">
        <f>'538'!Q56</f>
        <v>10</v>
      </c>
      <c r="D56" s="16">
        <f>'Last draft'!B69*Auction!I69</f>
        <v>5.7995846313603323</v>
      </c>
      <c r="E56" s="7">
        <f t="shared" si="7"/>
        <v>5.223580212999999E-3</v>
      </c>
      <c r="F56" s="7">
        <f t="shared" si="8"/>
        <v>5.8052274200000005E-4</v>
      </c>
      <c r="G56" s="7">
        <f t="shared" si="9"/>
        <v>8.8180257000000002E-5</v>
      </c>
      <c r="H56" s="7">
        <f t="shared" si="10"/>
        <v>1.804504E-5</v>
      </c>
      <c r="I56" s="20">
        <f t="shared" si="13"/>
        <v>5585</v>
      </c>
      <c r="J56" s="19">
        <f t="shared" si="11"/>
        <v>4423.4268679472862</v>
      </c>
      <c r="K56" s="9">
        <f t="shared" si="12"/>
        <v>441.34268679472859</v>
      </c>
      <c r="L56" s="7">
        <f>'538'!I56</f>
        <v>5.9103282519999993E-3</v>
      </c>
      <c r="M56" s="7">
        <f>'538'!J56</f>
        <v>6.86748039E-4</v>
      </c>
      <c r="N56" s="7">
        <f>'538'!K56</f>
        <v>1.06225297E-4</v>
      </c>
      <c r="O56" s="7">
        <f>'538'!L56</f>
        <v>1.804504E-5</v>
      </c>
      <c r="P56">
        <f>'538'!R56</f>
        <v>1</v>
      </c>
      <c r="Q56" s="8">
        <f>'538'!N56</f>
        <v>1</v>
      </c>
      <c r="R56" s="8">
        <f>'538'!O56</f>
        <v>43</v>
      </c>
      <c r="S56" s="8">
        <f>'538'!P56</f>
        <v>0</v>
      </c>
    </row>
    <row r="57" spans="1:19" x14ac:dyDescent="0.2">
      <c r="A57">
        <f>'538'!E57</f>
        <v>54</v>
      </c>
      <c r="B57">
        <f>'538'!C57</f>
        <v>77.25</v>
      </c>
      <c r="C57" s="17">
        <f>'538'!Q57</f>
        <v>20</v>
      </c>
      <c r="D57" s="16">
        <f>'Last draft'!B35*Auction!I35</f>
        <v>40.597092419522326</v>
      </c>
      <c r="E57" s="7">
        <f t="shared" si="7"/>
        <v>3.5560739200000001E-3</v>
      </c>
      <c r="F57" s="7">
        <f t="shared" si="8"/>
        <v>4.4890625599999995E-4</v>
      </c>
      <c r="G57" s="7">
        <f t="shared" si="9"/>
        <v>6.9282463999999994E-5</v>
      </c>
      <c r="H57" s="7">
        <f t="shared" si="10"/>
        <v>1.684439E-5</v>
      </c>
      <c r="I57" s="20">
        <f t="shared" si="13"/>
        <v>5585</v>
      </c>
      <c r="J57" s="19">
        <f t="shared" si="11"/>
        <v>8890.8511435328401</v>
      </c>
      <c r="K57" s="9">
        <f t="shared" si="12"/>
        <v>443.54255717664199</v>
      </c>
      <c r="L57" s="7">
        <f>'538'!I57</f>
        <v>4.09110703E-3</v>
      </c>
      <c r="M57" s="7">
        <f>'538'!J57</f>
        <v>5.3503310999999997E-4</v>
      </c>
      <c r="N57" s="7">
        <f>'538'!K57</f>
        <v>8.6126853999999998E-5</v>
      </c>
      <c r="O57" s="7">
        <f>'538'!L57</f>
        <v>1.684439E-5</v>
      </c>
      <c r="P57">
        <f>'538'!R57</f>
        <v>0</v>
      </c>
      <c r="Q57" s="8">
        <f>'538'!N57</f>
        <v>1</v>
      </c>
      <c r="R57" s="8">
        <f>'538'!O57</f>
        <v>94</v>
      </c>
      <c r="S57" s="8">
        <f>'538'!P57</f>
        <v>0</v>
      </c>
    </row>
    <row r="58" spans="1:19" x14ac:dyDescent="0.2">
      <c r="A58">
        <f>'538'!E58</f>
        <v>118</v>
      </c>
      <c r="B58">
        <f>'538'!C58</f>
        <v>77.069999999999993</v>
      </c>
      <c r="C58" s="17">
        <f>'538'!Q58</f>
        <v>15</v>
      </c>
      <c r="D58" s="16">
        <f>'Last draft'!B47*Auction!I47</f>
        <v>5.7995846313603323</v>
      </c>
      <c r="E58" s="7">
        <f t="shared" si="7"/>
        <v>3.155187171E-3</v>
      </c>
      <c r="F58" s="7">
        <f t="shared" si="8"/>
        <v>3.9672238500000005E-4</v>
      </c>
      <c r="G58" s="7">
        <f t="shared" si="9"/>
        <v>7.6602754000000005E-5</v>
      </c>
      <c r="H58" s="7">
        <f t="shared" si="10"/>
        <v>1.4437678000000001E-5</v>
      </c>
      <c r="I58" s="20">
        <f t="shared" si="13"/>
        <v>5585</v>
      </c>
      <c r="J58" s="19">
        <f t="shared" si="11"/>
        <v>27600.458361002205</v>
      </c>
      <c r="K58" s="9">
        <f t="shared" si="12"/>
        <v>1839.030557400147</v>
      </c>
      <c r="L58" s="7">
        <f>'538'!I58</f>
        <v>3.6429499879999999E-3</v>
      </c>
      <c r="M58" s="7">
        <f>'538'!J58</f>
        <v>4.8776281700000003E-4</v>
      </c>
      <c r="N58" s="7">
        <f>'538'!K58</f>
        <v>9.1040432000000004E-5</v>
      </c>
      <c r="O58" s="7">
        <f>'538'!L58</f>
        <v>1.4437678000000001E-5</v>
      </c>
      <c r="P58">
        <f>'538'!R58</f>
        <v>0</v>
      </c>
      <c r="Q58" s="8">
        <f>'538'!N58</f>
        <v>1</v>
      </c>
      <c r="R58" s="8">
        <f>'538'!O58</f>
        <v>295</v>
      </c>
      <c r="S58" s="8">
        <f>'538'!P58</f>
        <v>0</v>
      </c>
    </row>
    <row r="59" spans="1:19" x14ac:dyDescent="0.2">
      <c r="A59">
        <f>'538'!E59</f>
        <v>86</v>
      </c>
      <c r="B59">
        <f>'538'!C59</f>
        <v>76.13</v>
      </c>
      <c r="C59" s="17">
        <f>'538'!Q59</f>
        <v>10</v>
      </c>
      <c r="D59" s="16">
        <f>'Last draft'!B63*Auction!I63</f>
        <v>5.7995846313603323</v>
      </c>
      <c r="E59" s="7">
        <f t="shared" si="7"/>
        <v>2.6065179300000002E-3</v>
      </c>
      <c r="F59" s="7">
        <f t="shared" si="8"/>
        <v>3.8207412299999998E-4</v>
      </c>
      <c r="G59" s="7">
        <f t="shared" si="9"/>
        <v>5.1576255E-5</v>
      </c>
      <c r="H59" s="7">
        <f t="shared" si="10"/>
        <v>8.7401699999999994E-6</v>
      </c>
      <c r="I59" s="20">
        <f t="shared" si="13"/>
        <v>5585</v>
      </c>
      <c r="J59" s="19">
        <f t="shared" si="11"/>
        <v>209298.92684609155</v>
      </c>
      <c r="K59" s="9">
        <f t="shared" si="12"/>
        <v>20928.892684609156</v>
      </c>
      <c r="L59" s="7">
        <f>'538'!I59</f>
        <v>3.0489084780000002E-3</v>
      </c>
      <c r="M59" s="7">
        <f>'538'!J59</f>
        <v>4.42390548E-4</v>
      </c>
      <c r="N59" s="7">
        <f>'538'!K59</f>
        <v>6.0316424999999999E-5</v>
      </c>
      <c r="O59" s="7">
        <f>'538'!L59</f>
        <v>8.7401699999999994E-6</v>
      </c>
      <c r="P59">
        <f>'538'!R59</f>
        <v>0</v>
      </c>
      <c r="Q59" s="8">
        <f>'538'!N59</f>
        <v>1</v>
      </c>
      <c r="R59" s="8">
        <f>'538'!O59</f>
        <v>2247</v>
      </c>
      <c r="S59" s="8">
        <f>'538'!P59</f>
        <v>0</v>
      </c>
    </row>
    <row r="60" spans="1:19" x14ac:dyDescent="0.2">
      <c r="A60">
        <f>'538'!E60</f>
        <v>62</v>
      </c>
      <c r="B60">
        <f>'538'!C60</f>
        <v>76.19</v>
      </c>
      <c r="C60" s="17">
        <f>'538'!Q60</f>
        <v>15</v>
      </c>
      <c r="D60" s="16">
        <f>'Last draft'!B51*Auction!I51</f>
        <v>11.599169262720665</v>
      </c>
      <c r="E60" s="7">
        <f t="shared" si="7"/>
        <v>1.989147458E-3</v>
      </c>
      <c r="F60" s="7">
        <f t="shared" si="8"/>
        <v>2.6373448500000002E-4</v>
      </c>
      <c r="G60" s="7">
        <f t="shared" si="9"/>
        <v>3.3275624999999999E-5</v>
      </c>
      <c r="H60" s="7">
        <f t="shared" si="10"/>
        <v>6.3906640000000003E-6</v>
      </c>
      <c r="I60" s="20">
        <f t="shared" si="13"/>
        <v>5585</v>
      </c>
      <c r="J60" s="19">
        <f t="shared" si="11"/>
        <v>14009.818838177409</v>
      </c>
      <c r="K60" s="9">
        <f t="shared" si="12"/>
        <v>932.98792254516059</v>
      </c>
      <c r="L60" s="7">
        <f>'538'!I60</f>
        <v>2.2925482320000001E-3</v>
      </c>
      <c r="M60" s="7">
        <f>'538'!J60</f>
        <v>3.03400774E-4</v>
      </c>
      <c r="N60" s="7">
        <f>'538'!K60</f>
        <v>3.9666289E-5</v>
      </c>
      <c r="O60" s="7">
        <f>'538'!L60</f>
        <v>6.3906640000000003E-6</v>
      </c>
      <c r="P60">
        <f>'538'!R60</f>
        <v>0</v>
      </c>
      <c r="Q60" s="8">
        <f>'538'!N60</f>
        <v>1</v>
      </c>
      <c r="R60" s="8">
        <f>'538'!O60</f>
        <v>149</v>
      </c>
      <c r="S60" s="8">
        <f>'538'!P60</f>
        <v>0</v>
      </c>
    </row>
    <row r="61" spans="1:19" x14ac:dyDescent="0.2">
      <c r="A61">
        <f>'538'!E61</f>
        <v>126</v>
      </c>
      <c r="B61">
        <f>'538'!C61</f>
        <v>74.95</v>
      </c>
      <c r="C61" s="17">
        <f>'538'!Q61</f>
        <v>10</v>
      </c>
      <c r="D61" s="16">
        <f>'Last draft'!B33*Auction!I33</f>
        <v>17.398753894080997</v>
      </c>
      <c r="E61" s="7">
        <f t="shared" si="7"/>
        <v>1.10480212E-3</v>
      </c>
      <c r="F61" s="7">
        <f t="shared" si="8"/>
        <v>1.03984079E-4</v>
      </c>
      <c r="G61" s="7">
        <f t="shared" si="9"/>
        <v>1.5822174000000001E-5</v>
      </c>
      <c r="H61" s="7">
        <f t="shared" si="10"/>
        <v>2.3006850000000001E-6</v>
      </c>
      <c r="I61" s="20">
        <f t="shared" si="13"/>
        <v>5585</v>
      </c>
      <c r="J61" s="19">
        <f t="shared" si="11"/>
        <v>199524.52346513965</v>
      </c>
      <c r="K61" s="9">
        <f t="shared" si="12"/>
        <v>19951.452346513965</v>
      </c>
      <c r="L61" s="7">
        <f>'538'!I61</f>
        <v>1.226909058E-3</v>
      </c>
      <c r="M61" s="7">
        <f>'538'!J61</f>
        <v>1.2210693799999999E-4</v>
      </c>
      <c r="N61" s="7">
        <f>'538'!K61</f>
        <v>1.8122859E-5</v>
      </c>
      <c r="O61" s="7">
        <f>'538'!L61</f>
        <v>2.3006850000000001E-6</v>
      </c>
      <c r="P61">
        <f>'538'!R61</f>
        <v>0</v>
      </c>
      <c r="Q61" s="8">
        <f>'538'!N61</f>
        <v>1</v>
      </c>
      <c r="R61" s="8">
        <f>'538'!O61</f>
        <v>2142</v>
      </c>
      <c r="S61" s="8">
        <f>'538'!P61</f>
        <v>0</v>
      </c>
    </row>
    <row r="62" spans="1:19" x14ac:dyDescent="0.2">
      <c r="A62">
        <f>'538'!E62</f>
        <v>30</v>
      </c>
      <c r="B62">
        <f>'538'!C62</f>
        <v>72.91</v>
      </c>
      <c r="C62" s="17">
        <f>'538'!Q62</f>
        <v>10</v>
      </c>
      <c r="D62" s="16">
        <f>'Last draft'!B68*Auction!I68</f>
        <v>5.7995846313603323</v>
      </c>
      <c r="E62" s="7">
        <f t="shared" si="7"/>
        <v>7.7487991600000005E-4</v>
      </c>
      <c r="F62" s="7">
        <f t="shared" si="8"/>
        <v>4.3877875E-5</v>
      </c>
      <c r="G62" s="7">
        <f t="shared" si="9"/>
        <v>4.8258149999999998E-6</v>
      </c>
      <c r="H62" s="7">
        <f t="shared" si="10"/>
        <v>6.8886000000000015E-7</v>
      </c>
      <c r="I62" s="20">
        <f t="shared" si="13"/>
        <v>5585</v>
      </c>
      <c r="J62" s="19">
        <f t="shared" si="11"/>
        <v>6748.7936185150593</v>
      </c>
      <c r="K62" s="9">
        <f t="shared" si="12"/>
        <v>673.87936185150591</v>
      </c>
      <c r="L62" s="7">
        <f>'538'!I62</f>
        <v>8.2427246600000001E-4</v>
      </c>
      <c r="M62" s="7">
        <f>'538'!J62</f>
        <v>4.9392550000000002E-5</v>
      </c>
      <c r="N62" s="7">
        <f>'538'!K62</f>
        <v>5.5146749999999998E-6</v>
      </c>
      <c r="O62" s="7">
        <f>'538'!L62</f>
        <v>6.8886000000000015E-7</v>
      </c>
      <c r="P62">
        <f>'538'!R62</f>
        <v>0</v>
      </c>
      <c r="Q62" s="8">
        <f>'538'!N62</f>
        <v>1</v>
      </c>
      <c r="R62" s="8">
        <f>'538'!O62</f>
        <v>71</v>
      </c>
      <c r="S62" s="8">
        <f>'538'!P62</f>
        <v>0</v>
      </c>
    </row>
    <row r="63" spans="1:19" x14ac:dyDescent="0.2">
      <c r="A63">
        <f>'538'!E63</f>
        <v>98</v>
      </c>
      <c r="B63">
        <f>'538'!C63</f>
        <v>71.75</v>
      </c>
      <c r="C63" s="17">
        <f>'538'!Q63</f>
        <v>10</v>
      </c>
      <c r="D63" s="16">
        <f>'Last draft'!B62*Auction!I62</f>
        <v>5.7995846313603323</v>
      </c>
      <c r="E63" s="7">
        <f t="shared" si="7"/>
        <v>4.7972171299999998E-4</v>
      </c>
      <c r="F63" s="7">
        <f t="shared" si="8"/>
        <v>4.0446907E-5</v>
      </c>
      <c r="G63" s="7">
        <f t="shared" si="9"/>
        <v>3.7552089999999997E-6</v>
      </c>
      <c r="H63" s="7">
        <f t="shared" si="10"/>
        <v>3.2343199999999998E-7</v>
      </c>
      <c r="I63" s="20">
        <f t="shared" si="13"/>
        <v>5585</v>
      </c>
      <c r="J63" s="19">
        <f t="shared" si="11"/>
        <v>208739.54054236473</v>
      </c>
      <c r="K63" s="9">
        <f t="shared" si="12"/>
        <v>20872.954054236474</v>
      </c>
      <c r="L63" s="7">
        <f>'538'!I63</f>
        <v>5.2424726099999997E-4</v>
      </c>
      <c r="M63" s="7">
        <f>'538'!J63</f>
        <v>4.4525547999999997E-5</v>
      </c>
      <c r="N63" s="7">
        <f>'538'!K63</f>
        <v>4.0786409999999999E-6</v>
      </c>
      <c r="O63" s="7">
        <f>'538'!L63</f>
        <v>3.2343199999999998E-7</v>
      </c>
      <c r="P63">
        <f>'538'!R63</f>
        <v>0</v>
      </c>
      <c r="Q63" s="8">
        <f>'538'!N63</f>
        <v>1</v>
      </c>
      <c r="R63" s="8">
        <f>'538'!O63</f>
        <v>2241</v>
      </c>
      <c r="S63" s="8">
        <f>'538'!P63</f>
        <v>0</v>
      </c>
    </row>
    <row r="64" spans="1:19" x14ac:dyDescent="0.2">
      <c r="A64">
        <f>'538'!E64</f>
        <v>94</v>
      </c>
      <c r="B64">
        <f>'538'!C64</f>
        <v>72.33</v>
      </c>
      <c r="C64" s="17">
        <f>'538'!Q64</f>
        <v>5</v>
      </c>
      <c r="D64" s="16">
        <f>'Last draft'!B29*Auction!I29</f>
        <v>17.398753894080997</v>
      </c>
      <c r="E64" s="7">
        <f t="shared" si="7"/>
        <v>4.2049948399999998E-4</v>
      </c>
      <c r="F64" s="7">
        <f t="shared" si="8"/>
        <v>3.8144958E-5</v>
      </c>
      <c r="G64" s="7">
        <f t="shared" si="9"/>
        <v>3.1112270000000001E-6</v>
      </c>
      <c r="H64" s="7">
        <f t="shared" si="10"/>
        <v>3.05307E-7</v>
      </c>
      <c r="I64" s="20">
        <f t="shared" si="13"/>
        <v>5585</v>
      </c>
      <c r="J64" s="19">
        <f t="shared" si="11"/>
        <v>186306.43841776464</v>
      </c>
      <c r="K64" s="9">
        <f t="shared" si="12"/>
        <v>37260.287683552931</v>
      </c>
      <c r="L64" s="7">
        <f>'538'!I64</f>
        <v>4.6206097599999998E-4</v>
      </c>
      <c r="M64" s="7">
        <f>'538'!J64</f>
        <v>4.1561492000000003E-5</v>
      </c>
      <c r="N64" s="7">
        <f>'538'!K64</f>
        <v>3.4165339999999999E-6</v>
      </c>
      <c r="O64" s="7">
        <f>'538'!L64</f>
        <v>3.05307E-7</v>
      </c>
      <c r="P64">
        <f>'538'!R64</f>
        <v>0</v>
      </c>
      <c r="Q64" s="8">
        <f>'538'!N64</f>
        <v>1</v>
      </c>
      <c r="R64" s="8">
        <f>'538'!O64</f>
        <v>2000</v>
      </c>
      <c r="S64" s="8">
        <f>'538'!P64</f>
        <v>0</v>
      </c>
    </row>
    <row r="65" spans="1:19" x14ac:dyDescent="0.2">
      <c r="A65">
        <f>'538'!E65</f>
        <v>66</v>
      </c>
      <c r="B65">
        <f>'538'!C65</f>
        <v>71.86</v>
      </c>
      <c r="C65" s="17">
        <f>'538'!Q65</f>
        <v>5</v>
      </c>
      <c r="D65" s="16">
        <f>'Last draft'!B57*Auction!I57</f>
        <v>17.398753894080997</v>
      </c>
      <c r="E65" s="7">
        <f t="shared" si="7"/>
        <v>3.5988146299999999E-4</v>
      </c>
      <c r="F65" s="7">
        <f t="shared" si="8"/>
        <v>3.2099142999999997E-5</v>
      </c>
      <c r="G65" s="7">
        <f t="shared" si="9"/>
        <v>2.3591239999999998E-6</v>
      </c>
      <c r="H65" s="7">
        <f t="shared" si="10"/>
        <v>2.07295E-7</v>
      </c>
      <c r="I65" s="20">
        <f t="shared" si="13"/>
        <v>5585</v>
      </c>
      <c r="J65" s="19">
        <f t="shared" si="11"/>
        <v>29367.916492385779</v>
      </c>
      <c r="K65" s="9">
        <f t="shared" si="12"/>
        <v>5872.5832984771559</v>
      </c>
      <c r="L65" s="7">
        <f>'538'!I65</f>
        <v>3.9454702499999998E-4</v>
      </c>
      <c r="M65" s="7">
        <f>'538'!J65</f>
        <v>3.4665561999999998E-5</v>
      </c>
      <c r="N65" s="7">
        <f>'538'!K65</f>
        <v>2.566419E-6</v>
      </c>
      <c r="O65" s="7">
        <f>'538'!L65</f>
        <v>2.07295E-7</v>
      </c>
      <c r="P65">
        <f>'538'!R65</f>
        <v>0</v>
      </c>
      <c r="Q65" s="8">
        <f>'538'!N65</f>
        <v>1</v>
      </c>
      <c r="R65" s="8">
        <f>'538'!O65</f>
        <v>314</v>
      </c>
      <c r="S65" s="8">
        <f>'538'!P65</f>
        <v>0</v>
      </c>
    </row>
    <row r="66" spans="1:19" x14ac:dyDescent="0.2">
      <c r="A66">
        <f>'538'!E66</f>
        <v>3</v>
      </c>
      <c r="B66">
        <f>'538'!C66</f>
        <v>70.349999999999994</v>
      </c>
      <c r="C66" s="17">
        <f>'538'!Q66</f>
        <v>5</v>
      </c>
      <c r="D66" s="16">
        <f>'Last draft'!B58*Auction!I58</f>
        <v>17.398753894080997</v>
      </c>
      <c r="E66" s="7">
        <f t="shared" si="7"/>
        <v>5.5574856999999998E-5</v>
      </c>
      <c r="F66" s="7">
        <f t="shared" si="8"/>
        <v>4.2705340000000005E-6</v>
      </c>
      <c r="G66" s="7">
        <f t="shared" si="9"/>
        <v>3.9296000000000005E-7</v>
      </c>
      <c r="H66" s="7">
        <f t="shared" si="10"/>
        <v>4.6199999999999997E-8</v>
      </c>
      <c r="I66" s="20">
        <f t="shared" si="13"/>
        <v>5585</v>
      </c>
      <c r="J66" s="19">
        <f t="shared" ref="J66:J97" si="14">(E66*0.05+F66*0.12+G66*0.19+H66*0.27+0.05*(P66+0.5*Q66+R66/3+S66/4))*I66</f>
        <v>228100.72720138083</v>
      </c>
      <c r="K66" s="9">
        <f t="shared" ref="K66:K97" si="15">(J66-C66)/C66</f>
        <v>45619.145440276166</v>
      </c>
      <c r="L66" s="7">
        <f>'538'!I66</f>
        <v>6.0284551000000001E-5</v>
      </c>
      <c r="M66" s="7">
        <f>'538'!J66</f>
        <v>4.7096940000000002E-6</v>
      </c>
      <c r="N66" s="7">
        <f>'538'!K66</f>
        <v>4.3916000000000002E-7</v>
      </c>
      <c r="O66" s="7">
        <f>'538'!L66</f>
        <v>4.6199999999999997E-8</v>
      </c>
      <c r="P66">
        <f>'538'!R66</f>
        <v>0</v>
      </c>
      <c r="Q66" s="8">
        <f>'538'!N66</f>
        <v>1</v>
      </c>
      <c r="R66" s="8">
        <f>'538'!O66</f>
        <v>2449</v>
      </c>
      <c r="S66" s="8">
        <f>'538'!P66</f>
        <v>0</v>
      </c>
    </row>
    <row r="67" spans="1:19" x14ac:dyDescent="0.2">
      <c r="A67">
        <f>'538'!E67</f>
        <v>35</v>
      </c>
      <c r="B67">
        <f>'538'!C67</f>
        <v>69.569999999999993</v>
      </c>
      <c r="C67" s="17">
        <f>'538'!Q67</f>
        <v>5</v>
      </c>
      <c r="D67" s="16">
        <f>'Last draft'!B67*Auction!I67</f>
        <v>5.7995846313603323</v>
      </c>
      <c r="E67" s="7">
        <f t="shared" si="7"/>
        <v>7.100163499999999E-5</v>
      </c>
      <c r="F67" s="7">
        <f t="shared" si="8"/>
        <v>5.8383989999999996E-6</v>
      </c>
      <c r="G67" s="7">
        <f t="shared" si="9"/>
        <v>3.5737899999999996E-7</v>
      </c>
      <c r="H67" s="7">
        <f t="shared" si="10"/>
        <v>3.0857000000000003E-8</v>
      </c>
      <c r="I67" s="20">
        <f t="shared" si="13"/>
        <v>5585</v>
      </c>
      <c r="J67" s="19">
        <f t="shared" si="14"/>
        <v>233220.31583253181</v>
      </c>
      <c r="K67" s="9">
        <f t="shared" si="15"/>
        <v>46643.063166506363</v>
      </c>
      <c r="L67" s="7">
        <f>'538'!I67</f>
        <v>7.7228269999999992E-5</v>
      </c>
      <c r="M67" s="7">
        <f>'538'!J67</f>
        <v>6.2266349999999997E-6</v>
      </c>
      <c r="N67" s="7">
        <f>'538'!K67</f>
        <v>3.8823599999999998E-7</v>
      </c>
      <c r="O67" s="7">
        <f>'538'!L67</f>
        <v>3.0857000000000003E-8</v>
      </c>
      <c r="P67">
        <f>'538'!R67</f>
        <v>0</v>
      </c>
      <c r="Q67" s="8">
        <f>'538'!N67</f>
        <v>1</v>
      </c>
      <c r="R67" s="8">
        <f>'538'!O67</f>
        <v>2504</v>
      </c>
      <c r="S67" s="8">
        <f>'538'!P67</f>
        <v>0</v>
      </c>
    </row>
    <row r="68" spans="1:19" x14ac:dyDescent="0.2">
      <c r="A68">
        <f>'538'!E68</f>
        <v>34</v>
      </c>
      <c r="B68">
        <f>'538'!C68</f>
        <v>70.040000000000006</v>
      </c>
      <c r="C68" s="17">
        <f>'538'!Q68</f>
        <v>5</v>
      </c>
      <c r="D68" s="16">
        <f>'Last draft'!B59*Auction!I59</f>
        <v>5.7995846313603323</v>
      </c>
      <c r="E68" s="7">
        <f t="shared" si="7"/>
        <v>6.6461987999999995E-5</v>
      </c>
      <c r="F68" s="7">
        <f t="shared" si="8"/>
        <v>4.8822480000000001E-6</v>
      </c>
      <c r="G68" s="7">
        <f t="shared" si="9"/>
        <v>3.1570700000000004E-7</v>
      </c>
      <c r="H68" s="7">
        <f t="shared" si="10"/>
        <v>2.8911E-8</v>
      </c>
      <c r="I68" s="20">
        <f t="shared" si="13"/>
        <v>5585</v>
      </c>
      <c r="J68" s="19">
        <f t="shared" si="14"/>
        <v>15126.063876868251</v>
      </c>
      <c r="K68" s="9">
        <f t="shared" si="15"/>
        <v>3024.2127753736504</v>
      </c>
      <c r="L68" s="7">
        <f>'538'!I68</f>
        <v>7.1688853999999998E-5</v>
      </c>
      <c r="M68" s="7">
        <f>'538'!J68</f>
        <v>5.2268660000000002E-6</v>
      </c>
      <c r="N68" s="7">
        <f>'538'!K68</f>
        <v>3.4461800000000002E-7</v>
      </c>
      <c r="O68" s="7">
        <f>'538'!L68</f>
        <v>2.8911E-8</v>
      </c>
      <c r="P68">
        <f>'538'!R68</f>
        <v>0</v>
      </c>
      <c r="Q68" s="8">
        <f>'538'!N68</f>
        <v>1</v>
      </c>
      <c r="R68" s="8">
        <f>'538'!O68</f>
        <v>161</v>
      </c>
      <c r="S68" s="8">
        <f>'538'!P68</f>
        <v>0</v>
      </c>
    </row>
    <row r="69" spans="1:19" x14ac:dyDescent="0.2">
      <c r="A69">
        <f>'538'!E69</f>
        <v>2</v>
      </c>
      <c r="B69">
        <f>'538'!C69</f>
        <v>65.48</v>
      </c>
      <c r="C69" s="17">
        <f>'538'!Q69</f>
        <v>5</v>
      </c>
      <c r="D69" s="16">
        <f>'Last draft'!B66*Auction!I66</f>
        <v>5.7995846313603323</v>
      </c>
      <c r="E69" s="7">
        <f t="shared" si="7"/>
        <v>9.1528130000000004E-6</v>
      </c>
      <c r="F69" s="7">
        <f t="shared" si="8"/>
        <v>4.9666400000000001E-7</v>
      </c>
      <c r="G69" s="7">
        <f t="shared" si="9"/>
        <v>1.9476000000000002E-8</v>
      </c>
      <c r="H69" s="7">
        <f t="shared" si="10"/>
        <v>9.3299999999999998E-10</v>
      </c>
      <c r="I69" s="20">
        <f t="shared" si="13"/>
        <v>5585</v>
      </c>
      <c r="J69" s="19">
        <f t="shared" si="14"/>
        <v>226145.96124419451</v>
      </c>
      <c r="K69" s="9">
        <f t="shared" si="15"/>
        <v>45228.192248838903</v>
      </c>
      <c r="L69" s="7">
        <f>'538'!I69</f>
        <v>9.6698860000000004E-6</v>
      </c>
      <c r="M69" s="7">
        <f>'538'!J69</f>
        <v>5.1707299999999999E-7</v>
      </c>
      <c r="N69" s="7">
        <f>'538'!K69</f>
        <v>2.0409000000000001E-8</v>
      </c>
      <c r="O69" s="7">
        <f>'538'!L69</f>
        <v>9.3299999999999998E-10</v>
      </c>
      <c r="P69">
        <f>'538'!R69</f>
        <v>0</v>
      </c>
      <c r="Q69" s="8">
        <f>'538'!N69</f>
        <v>1</v>
      </c>
      <c r="R69" s="8">
        <f>'538'!O69</f>
        <v>2428</v>
      </c>
      <c r="S69" s="8">
        <f>'538'!P69</f>
        <v>0</v>
      </c>
    </row>
    <row r="70" spans="1:19" x14ac:dyDescent="0.2">
      <c r="J70" s="11"/>
    </row>
    <row r="71" spans="1:19" x14ac:dyDescent="0.2">
      <c r="A71" s="22" t="s">
        <v>12</v>
      </c>
      <c r="B71" s="23" t="e">
        <f>VLOOKUP("Florida State",B1:K70,2, FALSE)+VLOOKUP("Florida",B1:K70,2, FALSE)+VLOOKUP("Texas Southern",B1:K70,2, FALSE)+VLOOKUP("Texas",B1:K70,2, FALSE)+VLOOKUP("Maryland-Baltimore County",B1:K70,2, FALSE)+VLOOKUP("West Virginia",B1:K70,2, FALSE)+VLOOKUP("Michigan State",B1:K70,2, FALSE)+VLOOKUP("Wichita State",B1:K70,2, FALSE)+VLOOKUP("Houston",B1:K70,2, FALSE)+VLOOKUP("Butler",B1:K70,2, FALSE)+VLOOKUP("College of Charleston",B1:K70,2, FALSE)</f>
        <v>#N/A</v>
      </c>
      <c r="C71" s="23" t="e">
        <f>VLOOKUP("Florida State",B1:K70,9, FALSE)+VLOOKUP("Florida",B1:K70,9, FALSE)+VLOOKUP("Texas Southern",B1:K70,9, FALSE)+VLOOKUP("Texas",B1:K70,9, FALSE)+VLOOKUP("Maryland-Baltimore County",B1:K70,9, FALSE)+VLOOKUP("West Virginia",B1:K70,9, FALSE)+VLOOKUP("Michigan State",B1:K70,9, FALSE)+VLOOKUP("Wichita State",B1:K70,9, FALSE)+VLOOKUP("Houston",B1:K70,9, FALSE)+VLOOKUP("Butler",B1:K70,9, FALSE)+VLOOKUP("College of Charleston",B1:K70,9, FALSE)</f>
        <v>#N/A</v>
      </c>
      <c r="D71" s="10" t="e">
        <f>(C71-B71)/B71</f>
        <v>#N/A</v>
      </c>
      <c r="J71" s="12" t="e">
        <f>(C71-B71)/B71</f>
        <v>#N/A</v>
      </c>
    </row>
    <row r="72" spans="1:19" x14ac:dyDescent="0.2">
      <c r="A72" s="14" t="s">
        <v>13</v>
      </c>
      <c r="B72">
        <v>0</v>
      </c>
      <c r="C72" s="17" t="e">
        <f>(C71-B71)/3</f>
        <v>#N/A</v>
      </c>
      <c r="J72" s="11"/>
    </row>
    <row r="73" spans="1:19" x14ac:dyDescent="0.2">
      <c r="J73" s="11"/>
    </row>
    <row r="74" spans="1:19" x14ac:dyDescent="0.2">
      <c r="J74" s="11"/>
    </row>
    <row r="75" spans="1:19" x14ac:dyDescent="0.2">
      <c r="J75" s="11"/>
    </row>
    <row r="76" spans="1:19" x14ac:dyDescent="0.2">
      <c r="J76" s="11"/>
    </row>
    <row r="77" spans="1:19" x14ac:dyDescent="0.2">
      <c r="J77" s="11"/>
    </row>
    <row r="78" spans="1:19" x14ac:dyDescent="0.2">
      <c r="J78" s="11"/>
    </row>
    <row r="79" spans="1:19" x14ac:dyDescent="0.2">
      <c r="J79" s="11"/>
    </row>
    <row r="80" spans="1:19" x14ac:dyDescent="0.2">
      <c r="J80" s="11"/>
    </row>
    <row r="81" spans="10:10" x14ac:dyDescent="0.2">
      <c r="J81" s="11"/>
    </row>
    <row r="82" spans="10:10" x14ac:dyDescent="0.2">
      <c r="J82" s="11"/>
    </row>
    <row r="83" spans="10:10" x14ac:dyDescent="0.2">
      <c r="J83" s="11"/>
    </row>
    <row r="84" spans="10:10" x14ac:dyDescent="0.2">
      <c r="J84" s="11"/>
    </row>
    <row r="85" spans="10:10" x14ac:dyDescent="0.2">
      <c r="J85" s="11"/>
    </row>
    <row r="86" spans="10:10" x14ac:dyDescent="0.2">
      <c r="J86" s="11"/>
    </row>
    <row r="87" spans="10:10" x14ac:dyDescent="0.2">
      <c r="J87" s="11"/>
    </row>
    <row r="88" spans="10:10" x14ac:dyDescent="0.2">
      <c r="J88" s="11"/>
    </row>
    <row r="89" spans="10:10" x14ac:dyDescent="0.2">
      <c r="J89" s="11"/>
    </row>
    <row r="90" spans="10:10" x14ac:dyDescent="0.2">
      <c r="J90" s="11"/>
    </row>
    <row r="91" spans="10:10" x14ac:dyDescent="0.2">
      <c r="J91" s="11"/>
    </row>
    <row r="92" spans="10:10" x14ac:dyDescent="0.2">
      <c r="J92" s="11"/>
    </row>
    <row r="93" spans="10:10" x14ac:dyDescent="0.2">
      <c r="J93" s="11"/>
    </row>
    <row r="94" spans="10:10" x14ac:dyDescent="0.2">
      <c r="J94" s="11"/>
    </row>
    <row r="95" spans="10:10" x14ac:dyDescent="0.2">
      <c r="J95" s="11"/>
    </row>
    <row r="96" spans="10:10" x14ac:dyDescent="0.2">
      <c r="J96" s="11"/>
    </row>
    <row r="97" spans="10:10" x14ac:dyDescent="0.2">
      <c r="J97" s="11"/>
    </row>
    <row r="98" spans="10:10" x14ac:dyDescent="0.2">
      <c r="J98" s="11"/>
    </row>
    <row r="99" spans="10:10" x14ac:dyDescent="0.2">
      <c r="J99" s="11"/>
    </row>
    <row r="100" spans="10:10" x14ac:dyDescent="0.2">
      <c r="J100" s="11"/>
    </row>
    <row r="101" spans="10:10" x14ac:dyDescent="0.2">
      <c r="J101" s="11"/>
    </row>
    <row r="102" spans="10:10" x14ac:dyDescent="0.2">
      <c r="J102" s="11"/>
    </row>
    <row r="103" spans="10:10" x14ac:dyDescent="0.2">
      <c r="J103" s="11"/>
    </row>
    <row r="104" spans="10:10" x14ac:dyDescent="0.2">
      <c r="J104" s="11"/>
    </row>
    <row r="105" spans="10:10" x14ac:dyDescent="0.2">
      <c r="J105" s="11"/>
    </row>
    <row r="106" spans="10:10" x14ac:dyDescent="0.2">
      <c r="J106" s="11"/>
    </row>
    <row r="107" spans="10:10" x14ac:dyDescent="0.2">
      <c r="J107" s="11"/>
    </row>
    <row r="108" spans="10:10" x14ac:dyDescent="0.2">
      <c r="J108" s="11"/>
    </row>
    <row r="109" spans="10:10" x14ac:dyDescent="0.2">
      <c r="J109" s="11"/>
    </row>
    <row r="110" spans="10:10" x14ac:dyDescent="0.2">
      <c r="J110" s="11"/>
    </row>
    <row r="111" spans="10:10" x14ac:dyDescent="0.2">
      <c r="J111" s="11"/>
    </row>
    <row r="112" spans="10:10" x14ac:dyDescent="0.2">
      <c r="J112" s="11"/>
    </row>
    <row r="113" spans="10:10" x14ac:dyDescent="0.2">
      <c r="J113" s="11"/>
    </row>
    <row r="114" spans="10:10" x14ac:dyDescent="0.2">
      <c r="J114" s="11"/>
    </row>
    <row r="115" spans="10:10" x14ac:dyDescent="0.2">
      <c r="J115" s="11"/>
    </row>
    <row r="116" spans="10:10" x14ac:dyDescent="0.2">
      <c r="J116" s="11"/>
    </row>
    <row r="117" spans="10:10" x14ac:dyDescent="0.2">
      <c r="J117" s="11"/>
    </row>
    <row r="118" spans="10:10" x14ac:dyDescent="0.2">
      <c r="J118" s="11"/>
    </row>
    <row r="119" spans="10:10" x14ac:dyDescent="0.2">
      <c r="J119" s="11"/>
    </row>
    <row r="120" spans="10:10" x14ac:dyDescent="0.2">
      <c r="J120" s="11"/>
    </row>
    <row r="121" spans="10:10" x14ac:dyDescent="0.2">
      <c r="J121" s="11"/>
    </row>
    <row r="122" spans="10:10" x14ac:dyDescent="0.2">
      <c r="J122" s="11"/>
    </row>
    <row r="123" spans="10:10" x14ac:dyDescent="0.2">
      <c r="J123" s="11"/>
    </row>
    <row r="124" spans="10:10" x14ac:dyDescent="0.2">
      <c r="J124" s="11"/>
    </row>
    <row r="125" spans="10:10" x14ac:dyDescent="0.2">
      <c r="J125" s="11"/>
    </row>
    <row r="126" spans="10:10" x14ac:dyDescent="0.2">
      <c r="J126" s="11"/>
    </row>
    <row r="127" spans="10:10" x14ac:dyDescent="0.2">
      <c r="J127" s="11"/>
    </row>
    <row r="128" spans="10:10" x14ac:dyDescent="0.2">
      <c r="J128" s="11"/>
    </row>
    <row r="129" spans="10:10" x14ac:dyDescent="0.2">
      <c r="J129" s="11"/>
    </row>
    <row r="130" spans="10:10" x14ac:dyDescent="0.2">
      <c r="J130" s="11"/>
    </row>
    <row r="131" spans="10:10" x14ac:dyDescent="0.2">
      <c r="J131" s="11"/>
    </row>
    <row r="132" spans="10:10" x14ac:dyDescent="0.2">
      <c r="J132" s="11"/>
    </row>
    <row r="133" spans="10:10" x14ac:dyDescent="0.2">
      <c r="J133" s="11"/>
    </row>
    <row r="134" spans="10:10" x14ac:dyDescent="0.2">
      <c r="J134" s="11"/>
    </row>
    <row r="135" spans="10:10" x14ac:dyDescent="0.2">
      <c r="J135" s="11"/>
    </row>
    <row r="136" spans="10:10" x14ac:dyDescent="0.2">
      <c r="J136" s="11"/>
    </row>
    <row r="137" spans="10:10" x14ac:dyDescent="0.2">
      <c r="J137" s="11"/>
    </row>
    <row r="138" spans="10:10" x14ac:dyDescent="0.2">
      <c r="J138" s="11"/>
    </row>
    <row r="139" spans="10:10" x14ac:dyDescent="0.2">
      <c r="J139" s="11"/>
    </row>
    <row r="140" spans="10:10" x14ac:dyDescent="0.2">
      <c r="J140" s="11"/>
    </row>
    <row r="141" spans="10:10" x14ac:dyDescent="0.2">
      <c r="J141" s="11"/>
    </row>
    <row r="142" spans="10:10" x14ac:dyDescent="0.2">
      <c r="J142" s="11"/>
    </row>
    <row r="143" spans="10:10" x14ac:dyDescent="0.2">
      <c r="J143" s="11"/>
    </row>
    <row r="144" spans="10:10" x14ac:dyDescent="0.2">
      <c r="J144" s="11"/>
    </row>
    <row r="145" spans="10:10" x14ac:dyDescent="0.2">
      <c r="J145" s="11"/>
    </row>
    <row r="146" spans="10:10" x14ac:dyDescent="0.2">
      <c r="J146" s="11"/>
    </row>
    <row r="147" spans="10:10" x14ac:dyDescent="0.2">
      <c r="J147" s="11"/>
    </row>
    <row r="148" spans="10:10" x14ac:dyDescent="0.2">
      <c r="J148" s="11"/>
    </row>
    <row r="149" spans="10:10" x14ac:dyDescent="0.2">
      <c r="J149" s="11"/>
    </row>
    <row r="150" spans="10:10" x14ac:dyDescent="0.2">
      <c r="J150" s="11"/>
    </row>
    <row r="151" spans="10:10" x14ac:dyDescent="0.2">
      <c r="J151" s="11"/>
    </row>
    <row r="152" spans="10:10" x14ac:dyDescent="0.2">
      <c r="J152" s="11"/>
    </row>
    <row r="153" spans="10:10" x14ac:dyDescent="0.2">
      <c r="J153" s="11"/>
    </row>
    <row r="154" spans="10:10" x14ac:dyDescent="0.2">
      <c r="J154" s="11"/>
    </row>
    <row r="155" spans="10:10" x14ac:dyDescent="0.2">
      <c r="J155" s="11"/>
    </row>
    <row r="156" spans="10:10" x14ac:dyDescent="0.2">
      <c r="J156" s="11"/>
    </row>
    <row r="157" spans="10:10" x14ac:dyDescent="0.2">
      <c r="J157" s="11"/>
    </row>
    <row r="158" spans="10:10" x14ac:dyDescent="0.2">
      <c r="J158" s="11"/>
    </row>
    <row r="159" spans="10:10" x14ac:dyDescent="0.2">
      <c r="J159" s="11"/>
    </row>
    <row r="160" spans="10:10" x14ac:dyDescent="0.2">
      <c r="J160" s="11"/>
    </row>
  </sheetData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9"/>
  <sheetViews>
    <sheetView tabSelected="1" workbookViewId="0">
      <selection activeCell="F14" sqref="F14"/>
    </sheetView>
  </sheetViews>
  <sheetFormatPr baseColWidth="10" defaultRowHeight="16" x14ac:dyDescent="0.2"/>
  <cols>
    <col min="1" max="1" width="14.1640625" style="13" customWidth="1"/>
  </cols>
  <sheetData>
    <row r="1" spans="1:18" x14ac:dyDescent="0.2">
      <c r="B1" s="24" t="s">
        <v>14</v>
      </c>
      <c r="C1" s="24" t="s">
        <v>15</v>
      </c>
      <c r="D1" s="24" t="s">
        <v>16</v>
      </c>
      <c r="E1" s="24" t="s">
        <v>17</v>
      </c>
      <c r="F1" s="24" t="s">
        <v>18</v>
      </c>
      <c r="G1" s="24" t="s">
        <v>19</v>
      </c>
      <c r="H1" s="24" t="s">
        <v>20</v>
      </c>
      <c r="I1" s="24" t="s">
        <v>21</v>
      </c>
      <c r="J1" s="24" t="s">
        <v>22</v>
      </c>
      <c r="K1" s="24" t="s">
        <v>23</v>
      </c>
      <c r="L1" s="24" t="s">
        <v>24</v>
      </c>
      <c r="M1" s="24" t="s">
        <v>25</v>
      </c>
      <c r="N1" s="24" t="s">
        <v>26</v>
      </c>
      <c r="O1" s="24" t="s">
        <v>27</v>
      </c>
      <c r="P1" s="15" t="s">
        <v>28</v>
      </c>
      <c r="Q1" s="15" t="s">
        <v>29</v>
      </c>
      <c r="R1" s="15" t="s">
        <v>30</v>
      </c>
    </row>
    <row r="2" spans="1:18" x14ac:dyDescent="0.2">
      <c r="A2" s="24">
        <v>1</v>
      </c>
      <c r="B2" t="s">
        <v>31</v>
      </c>
      <c r="C2">
        <v>96.3</v>
      </c>
      <c r="D2">
        <v>1</v>
      </c>
      <c r="E2">
        <v>0</v>
      </c>
      <c r="F2">
        <v>1</v>
      </c>
      <c r="G2">
        <v>0.99220035232500003</v>
      </c>
      <c r="H2">
        <v>0.90455114197399999</v>
      </c>
      <c r="I2">
        <v>0.71872700087800001</v>
      </c>
      <c r="J2">
        <v>0.52676135338699992</v>
      </c>
      <c r="K2">
        <v>0.32289219422499998</v>
      </c>
      <c r="L2">
        <v>0.193606781743</v>
      </c>
      <c r="M2">
        <v>1</v>
      </c>
      <c r="N2">
        <v>1</v>
      </c>
      <c r="O2">
        <v>150</v>
      </c>
      <c r="P2">
        <v>0</v>
      </c>
      <c r="Q2">
        <v>575</v>
      </c>
      <c r="R2">
        <v>0</v>
      </c>
    </row>
    <row r="3" spans="1:18" x14ac:dyDescent="0.2">
      <c r="A3" s="24">
        <v>2</v>
      </c>
      <c r="B3" t="s">
        <v>32</v>
      </c>
      <c r="C3">
        <v>95.2</v>
      </c>
      <c r="D3">
        <v>1</v>
      </c>
      <c r="E3">
        <v>96</v>
      </c>
      <c r="F3">
        <v>1</v>
      </c>
      <c r="G3">
        <v>0.98135772284799994</v>
      </c>
      <c r="H3">
        <v>0.881893080055</v>
      </c>
      <c r="I3">
        <v>0.72311164941200001</v>
      </c>
      <c r="J3">
        <v>0.48544259241600002</v>
      </c>
      <c r="K3">
        <v>0.31067482979200001</v>
      </c>
      <c r="L3">
        <v>0.17018628467999999</v>
      </c>
      <c r="M3">
        <v>1</v>
      </c>
      <c r="N3">
        <v>1</v>
      </c>
      <c r="O3">
        <v>258</v>
      </c>
      <c r="P3">
        <v>0</v>
      </c>
      <c r="Q3">
        <v>275</v>
      </c>
      <c r="R3">
        <v>0</v>
      </c>
    </row>
    <row r="4" spans="1:18" x14ac:dyDescent="0.2">
      <c r="A4" s="24">
        <v>3</v>
      </c>
      <c r="B4" t="s">
        <v>33</v>
      </c>
      <c r="C4">
        <v>95</v>
      </c>
      <c r="D4">
        <v>1</v>
      </c>
      <c r="E4">
        <v>32</v>
      </c>
      <c r="F4">
        <v>1</v>
      </c>
      <c r="G4">
        <v>0.98821763829200004</v>
      </c>
      <c r="H4">
        <v>0.86981878359099996</v>
      </c>
      <c r="I4">
        <v>0.70021250321799988</v>
      </c>
      <c r="J4">
        <v>0.48487134740999999</v>
      </c>
      <c r="K4">
        <v>0.257876292896</v>
      </c>
      <c r="L4">
        <v>0.14555192045199999</v>
      </c>
      <c r="M4">
        <v>1</v>
      </c>
      <c r="N4">
        <v>1</v>
      </c>
      <c r="O4">
        <v>2250</v>
      </c>
      <c r="P4">
        <v>0</v>
      </c>
      <c r="Q4">
        <v>600</v>
      </c>
      <c r="R4">
        <v>0</v>
      </c>
    </row>
    <row r="5" spans="1:18" x14ac:dyDescent="0.2">
      <c r="A5" s="24">
        <v>4</v>
      </c>
      <c r="B5" t="s">
        <v>34</v>
      </c>
      <c r="C5">
        <v>93.25</v>
      </c>
      <c r="D5">
        <v>1</v>
      </c>
      <c r="E5">
        <v>64</v>
      </c>
      <c r="F5">
        <v>1</v>
      </c>
      <c r="G5">
        <v>0.97801361430000011</v>
      </c>
      <c r="H5">
        <v>0.86281954308599995</v>
      </c>
      <c r="I5">
        <v>0.57447470634999998</v>
      </c>
      <c r="J5">
        <v>0.35400767518699999</v>
      </c>
      <c r="K5">
        <v>0.179290753562</v>
      </c>
      <c r="L5">
        <v>8.7819811499000006E-2</v>
      </c>
      <c r="M5">
        <v>1</v>
      </c>
      <c r="N5">
        <v>1</v>
      </c>
      <c r="O5">
        <v>153</v>
      </c>
      <c r="P5">
        <v>0</v>
      </c>
      <c r="Q5">
        <v>275</v>
      </c>
      <c r="R5">
        <v>0</v>
      </c>
    </row>
    <row r="6" spans="1:18" x14ac:dyDescent="0.2">
      <c r="A6" s="24">
        <v>5</v>
      </c>
      <c r="B6" t="s">
        <v>35</v>
      </c>
      <c r="C6">
        <v>92.19</v>
      </c>
      <c r="D6">
        <v>2</v>
      </c>
      <c r="E6">
        <v>28</v>
      </c>
      <c r="F6">
        <v>1</v>
      </c>
      <c r="G6">
        <v>0.96391658955300008</v>
      </c>
      <c r="H6">
        <v>0.73451766901000004</v>
      </c>
      <c r="I6">
        <v>0.53504198742800002</v>
      </c>
      <c r="J6">
        <v>0.22170543956200001</v>
      </c>
      <c r="K6">
        <v>0.121318366761</v>
      </c>
      <c r="L6">
        <v>6.5443733015999997E-2</v>
      </c>
      <c r="M6">
        <v>1</v>
      </c>
      <c r="N6">
        <v>1</v>
      </c>
      <c r="O6">
        <v>127</v>
      </c>
      <c r="P6">
        <v>0</v>
      </c>
      <c r="Q6">
        <v>300</v>
      </c>
      <c r="R6">
        <v>0</v>
      </c>
    </row>
    <row r="7" spans="1:18" x14ac:dyDescent="0.2">
      <c r="A7" s="24">
        <v>6</v>
      </c>
      <c r="B7" t="s">
        <v>36</v>
      </c>
      <c r="C7">
        <v>91.65</v>
      </c>
      <c r="D7">
        <v>2</v>
      </c>
      <c r="E7">
        <v>124</v>
      </c>
      <c r="F7">
        <v>1</v>
      </c>
      <c r="G7">
        <v>0.952234569754</v>
      </c>
      <c r="H7">
        <v>0.70842503385000011</v>
      </c>
      <c r="I7">
        <v>0.46044358430499999</v>
      </c>
      <c r="J7">
        <v>0.21948765517400001</v>
      </c>
      <c r="K7">
        <v>0.11999755275600001</v>
      </c>
      <c r="L7">
        <v>5.5291750761999998E-2</v>
      </c>
      <c r="M7">
        <v>1</v>
      </c>
      <c r="N7">
        <v>1</v>
      </c>
      <c r="O7">
        <v>2633</v>
      </c>
      <c r="P7">
        <v>0</v>
      </c>
      <c r="Q7">
        <v>225</v>
      </c>
      <c r="R7">
        <v>0</v>
      </c>
    </row>
    <row r="8" spans="1:18" x14ac:dyDescent="0.2">
      <c r="A8" s="24">
        <v>7</v>
      </c>
      <c r="B8" t="s">
        <v>37</v>
      </c>
      <c r="C8">
        <v>91.24</v>
      </c>
      <c r="D8">
        <v>2</v>
      </c>
      <c r="E8">
        <v>92</v>
      </c>
      <c r="F8">
        <v>1</v>
      </c>
      <c r="G8">
        <v>0.96910641774100004</v>
      </c>
      <c r="H8">
        <v>0.73147044058799993</v>
      </c>
      <c r="I8">
        <v>0.46882882553999999</v>
      </c>
      <c r="J8">
        <v>0.24129241281200001</v>
      </c>
      <c r="K8">
        <v>0.11270876288999999</v>
      </c>
      <c r="L8">
        <v>5.1192609945000002E-2</v>
      </c>
      <c r="M8">
        <v>1</v>
      </c>
      <c r="N8">
        <v>1</v>
      </c>
      <c r="O8">
        <v>96</v>
      </c>
      <c r="P8">
        <v>0</v>
      </c>
      <c r="Q8">
        <v>200</v>
      </c>
      <c r="R8">
        <v>0</v>
      </c>
    </row>
    <row r="9" spans="1:18" x14ac:dyDescent="0.2">
      <c r="A9" s="24">
        <v>8</v>
      </c>
      <c r="B9" t="s">
        <v>38</v>
      </c>
      <c r="C9">
        <v>91.13</v>
      </c>
      <c r="D9">
        <v>2</v>
      </c>
      <c r="E9">
        <v>60</v>
      </c>
      <c r="F9">
        <v>1</v>
      </c>
      <c r="G9">
        <v>0.94060597277400004</v>
      </c>
      <c r="H9">
        <v>0.69344263651899996</v>
      </c>
      <c r="I9">
        <v>0.40170792260900001</v>
      </c>
      <c r="J9">
        <v>0.170338192685</v>
      </c>
      <c r="K9">
        <v>8.1057479426000001E-2</v>
      </c>
      <c r="L9">
        <v>4.1586103040000003E-2</v>
      </c>
      <c r="M9">
        <v>1</v>
      </c>
      <c r="N9">
        <v>1</v>
      </c>
      <c r="O9">
        <v>130</v>
      </c>
      <c r="P9">
        <v>0</v>
      </c>
      <c r="Q9">
        <v>80</v>
      </c>
      <c r="R9">
        <v>0</v>
      </c>
    </row>
    <row r="10" spans="1:18" x14ac:dyDescent="0.2">
      <c r="A10" s="24">
        <v>9</v>
      </c>
      <c r="B10" t="s">
        <v>39</v>
      </c>
      <c r="C10">
        <v>89.65</v>
      </c>
      <c r="D10">
        <v>3</v>
      </c>
      <c r="E10">
        <v>52</v>
      </c>
      <c r="F10">
        <v>1</v>
      </c>
      <c r="G10">
        <v>0.90624951746900007</v>
      </c>
      <c r="H10">
        <v>0.65222484440899997</v>
      </c>
      <c r="I10">
        <v>0.340959073113</v>
      </c>
      <c r="J10">
        <v>0.14163457344499999</v>
      </c>
      <c r="K10">
        <v>5.6807466282999999E-2</v>
      </c>
      <c r="L10">
        <v>2.5153733215000001E-2</v>
      </c>
      <c r="M10">
        <v>1</v>
      </c>
      <c r="N10">
        <v>1</v>
      </c>
      <c r="O10">
        <v>2641</v>
      </c>
      <c r="P10">
        <v>0</v>
      </c>
      <c r="Q10">
        <v>300</v>
      </c>
      <c r="R10">
        <v>0</v>
      </c>
    </row>
    <row r="11" spans="1:18" x14ac:dyDescent="0.2">
      <c r="A11" s="24">
        <v>10</v>
      </c>
      <c r="B11" t="s">
        <v>40</v>
      </c>
      <c r="C11">
        <v>89.09</v>
      </c>
      <c r="D11">
        <v>3</v>
      </c>
      <c r="E11">
        <v>116</v>
      </c>
      <c r="F11">
        <v>1</v>
      </c>
      <c r="G11">
        <v>0.88018994997799993</v>
      </c>
      <c r="H11">
        <v>0.50785907249600004</v>
      </c>
      <c r="I11">
        <v>0.24551107022300001</v>
      </c>
      <c r="J11">
        <v>0.102425332112</v>
      </c>
      <c r="K11">
        <v>5.2162465225999988E-2</v>
      </c>
      <c r="L11">
        <v>2.2299532053999999E-2</v>
      </c>
      <c r="M11">
        <v>1</v>
      </c>
      <c r="N11">
        <v>1</v>
      </c>
      <c r="O11">
        <v>2509</v>
      </c>
      <c r="P11">
        <v>0</v>
      </c>
      <c r="Q11">
        <v>100</v>
      </c>
      <c r="R11">
        <v>0</v>
      </c>
    </row>
    <row r="12" spans="1:18" x14ac:dyDescent="0.2">
      <c r="A12" s="24">
        <v>11</v>
      </c>
      <c r="B12" t="s">
        <v>41</v>
      </c>
      <c r="C12">
        <v>88.74</v>
      </c>
      <c r="D12">
        <v>4</v>
      </c>
      <c r="E12">
        <v>12</v>
      </c>
      <c r="F12">
        <v>1</v>
      </c>
      <c r="G12">
        <v>0.87263443246500005</v>
      </c>
      <c r="H12">
        <v>0.54649096789099993</v>
      </c>
      <c r="I12">
        <v>0.16045037888700001</v>
      </c>
      <c r="J12">
        <v>8.6439334927999989E-2</v>
      </c>
      <c r="K12">
        <v>3.6723178656E-2</v>
      </c>
      <c r="L12">
        <v>1.5727426677E-2</v>
      </c>
      <c r="M12">
        <v>1</v>
      </c>
      <c r="N12">
        <v>1</v>
      </c>
      <c r="O12">
        <v>259</v>
      </c>
      <c r="P12">
        <v>0</v>
      </c>
      <c r="Q12">
        <v>200</v>
      </c>
      <c r="R12">
        <v>0</v>
      </c>
    </row>
    <row r="13" spans="1:18" x14ac:dyDescent="0.2">
      <c r="A13" s="24">
        <v>12</v>
      </c>
      <c r="B13" t="s">
        <v>42</v>
      </c>
      <c r="C13">
        <v>88.65</v>
      </c>
      <c r="D13">
        <v>5</v>
      </c>
      <c r="E13">
        <v>72</v>
      </c>
      <c r="F13">
        <v>1</v>
      </c>
      <c r="G13">
        <v>0.76294127921599997</v>
      </c>
      <c r="H13">
        <v>0.47408885661599998</v>
      </c>
      <c r="I13">
        <v>0.19601492441900001</v>
      </c>
      <c r="J13">
        <v>9.9763892898999992E-2</v>
      </c>
      <c r="K13">
        <v>3.9792170770000003E-2</v>
      </c>
      <c r="L13">
        <v>1.5618335759999999E-2</v>
      </c>
      <c r="M13">
        <v>1</v>
      </c>
      <c r="N13">
        <v>1</v>
      </c>
      <c r="O13">
        <v>2</v>
      </c>
      <c r="P13">
        <v>0</v>
      </c>
      <c r="Q13">
        <v>400</v>
      </c>
      <c r="R13">
        <v>0</v>
      </c>
    </row>
    <row r="14" spans="1:18" x14ac:dyDescent="0.2">
      <c r="A14" s="24">
        <v>13</v>
      </c>
      <c r="B14" t="s">
        <v>43</v>
      </c>
      <c r="C14">
        <v>88.13</v>
      </c>
      <c r="D14">
        <v>3</v>
      </c>
      <c r="E14">
        <v>84</v>
      </c>
      <c r="F14">
        <v>1</v>
      </c>
      <c r="G14">
        <v>0.89817903701000001</v>
      </c>
      <c r="H14">
        <v>0.54330814315800002</v>
      </c>
      <c r="I14">
        <v>0.24424718717400001</v>
      </c>
      <c r="J14">
        <v>0.101992659808</v>
      </c>
      <c r="K14">
        <v>3.7379952447000001E-2</v>
      </c>
      <c r="L14">
        <v>1.357280829E-2</v>
      </c>
      <c r="M14">
        <v>1</v>
      </c>
      <c r="N14">
        <v>1</v>
      </c>
      <c r="O14">
        <v>248</v>
      </c>
      <c r="P14">
        <v>0</v>
      </c>
      <c r="Q14">
        <v>150</v>
      </c>
      <c r="R14">
        <v>0</v>
      </c>
    </row>
    <row r="15" spans="1:18" x14ac:dyDescent="0.2">
      <c r="A15" s="24">
        <v>14</v>
      </c>
      <c r="B15" t="s">
        <v>44</v>
      </c>
      <c r="C15">
        <v>88.39</v>
      </c>
      <c r="D15">
        <v>4</v>
      </c>
      <c r="E15">
        <v>44</v>
      </c>
      <c r="F15">
        <v>1</v>
      </c>
      <c r="G15">
        <v>0.78891657857800002</v>
      </c>
      <c r="H15">
        <v>0.51278420507299993</v>
      </c>
      <c r="I15">
        <v>0.14817564071600001</v>
      </c>
      <c r="J15">
        <v>6.9832944329999994E-2</v>
      </c>
      <c r="K15">
        <v>2.6216554901999999E-2</v>
      </c>
      <c r="L15">
        <v>1.0961687785E-2</v>
      </c>
      <c r="M15">
        <v>1</v>
      </c>
      <c r="N15">
        <v>1</v>
      </c>
      <c r="O15">
        <v>52</v>
      </c>
      <c r="P15">
        <v>0</v>
      </c>
      <c r="Q15">
        <v>150</v>
      </c>
      <c r="R15">
        <v>0</v>
      </c>
    </row>
    <row r="16" spans="1:18" x14ac:dyDescent="0.2">
      <c r="A16" s="24">
        <v>15</v>
      </c>
      <c r="B16" t="s">
        <v>45</v>
      </c>
      <c r="C16">
        <v>86.3</v>
      </c>
      <c r="D16">
        <v>4</v>
      </c>
      <c r="E16">
        <v>76</v>
      </c>
      <c r="F16">
        <v>1</v>
      </c>
      <c r="G16">
        <v>0.82546254761800009</v>
      </c>
      <c r="H16">
        <v>0.39454485188100002</v>
      </c>
      <c r="I16">
        <v>0.160575528553</v>
      </c>
      <c r="J16">
        <v>8.071769179100001E-2</v>
      </c>
      <c r="K16">
        <v>2.8082833317999999E-2</v>
      </c>
      <c r="L16">
        <v>9.7210035240000003E-3</v>
      </c>
      <c r="M16">
        <v>1</v>
      </c>
      <c r="N16">
        <v>1</v>
      </c>
      <c r="O16">
        <v>2305</v>
      </c>
      <c r="P16">
        <v>0</v>
      </c>
      <c r="Q16">
        <v>25</v>
      </c>
      <c r="R16">
        <v>0</v>
      </c>
    </row>
    <row r="17" spans="1:18" x14ac:dyDescent="0.2">
      <c r="A17" s="24">
        <v>16</v>
      </c>
      <c r="B17" t="s">
        <v>46</v>
      </c>
      <c r="C17">
        <v>86.16</v>
      </c>
      <c r="D17">
        <v>6</v>
      </c>
      <c r="E17">
        <v>80</v>
      </c>
      <c r="F17">
        <v>1</v>
      </c>
      <c r="G17">
        <v>0.674480675817</v>
      </c>
      <c r="H17">
        <v>0.323187842748</v>
      </c>
      <c r="I17">
        <v>0.14349464806699999</v>
      </c>
      <c r="J17">
        <v>5.9198188968000012E-2</v>
      </c>
      <c r="K17">
        <v>2.2781876765999999E-2</v>
      </c>
      <c r="L17">
        <v>8.6521033450000003E-3</v>
      </c>
      <c r="M17">
        <v>1</v>
      </c>
      <c r="N17">
        <v>1</v>
      </c>
      <c r="O17">
        <v>66</v>
      </c>
      <c r="P17">
        <v>0</v>
      </c>
      <c r="Q17">
        <v>50</v>
      </c>
      <c r="R17">
        <v>0</v>
      </c>
    </row>
    <row r="18" spans="1:18" x14ac:dyDescent="0.2">
      <c r="A18" s="24">
        <v>17</v>
      </c>
      <c r="B18" t="s">
        <v>47</v>
      </c>
      <c r="C18">
        <v>86.7</v>
      </c>
      <c r="D18">
        <v>5</v>
      </c>
      <c r="E18">
        <v>104</v>
      </c>
      <c r="F18">
        <v>1</v>
      </c>
      <c r="G18">
        <v>0.54814471829</v>
      </c>
      <c r="H18">
        <v>0.30762471697499999</v>
      </c>
      <c r="I18">
        <v>8.4816343603000013E-2</v>
      </c>
      <c r="J18">
        <v>3.6752529966000001E-2</v>
      </c>
      <c r="K18">
        <v>1.7838581161999999E-2</v>
      </c>
      <c r="L18">
        <v>7.2540909050000007E-3</v>
      </c>
      <c r="M18">
        <v>1</v>
      </c>
      <c r="N18">
        <v>1</v>
      </c>
      <c r="O18">
        <v>275</v>
      </c>
      <c r="P18">
        <v>0</v>
      </c>
      <c r="Q18">
        <v>225</v>
      </c>
      <c r="R18">
        <v>0</v>
      </c>
    </row>
    <row r="19" spans="1:18" x14ac:dyDescent="0.2">
      <c r="A19" s="24">
        <v>18</v>
      </c>
      <c r="B19" t="s">
        <v>48</v>
      </c>
      <c r="C19">
        <v>86.95</v>
      </c>
      <c r="D19">
        <v>6</v>
      </c>
      <c r="E19">
        <v>112</v>
      </c>
      <c r="F19">
        <v>1</v>
      </c>
      <c r="G19">
        <v>0.75230650107300001</v>
      </c>
      <c r="H19">
        <v>0.38863043390099999</v>
      </c>
      <c r="I19">
        <v>0.14468203479200001</v>
      </c>
      <c r="J19">
        <v>4.7058632106000003E-2</v>
      </c>
      <c r="K19">
        <v>1.9901363806000001E-2</v>
      </c>
      <c r="L19">
        <v>7.0316278940000003E-3</v>
      </c>
      <c r="M19">
        <v>1</v>
      </c>
      <c r="N19">
        <v>1</v>
      </c>
      <c r="O19">
        <v>222</v>
      </c>
      <c r="P19">
        <v>0</v>
      </c>
      <c r="Q19">
        <v>40</v>
      </c>
      <c r="R19">
        <v>0</v>
      </c>
    </row>
    <row r="20" spans="1:18" x14ac:dyDescent="0.2">
      <c r="A20" s="24">
        <v>19</v>
      </c>
      <c r="B20" t="s">
        <v>49</v>
      </c>
      <c r="C20">
        <v>86.66</v>
      </c>
      <c r="D20">
        <v>4</v>
      </c>
      <c r="E20">
        <v>108</v>
      </c>
      <c r="F20">
        <v>1</v>
      </c>
      <c r="G20">
        <v>0.76707269808500012</v>
      </c>
      <c r="H20">
        <v>0.38976438106799999</v>
      </c>
      <c r="I20">
        <v>9.7606677266000003E-2</v>
      </c>
      <c r="J20">
        <v>3.9207654112000001E-2</v>
      </c>
      <c r="K20">
        <v>1.7670615337000001E-2</v>
      </c>
      <c r="L20">
        <v>6.6593910309999992E-3</v>
      </c>
      <c r="M20">
        <v>1</v>
      </c>
      <c r="N20">
        <v>1</v>
      </c>
      <c r="O20">
        <v>2306</v>
      </c>
      <c r="P20">
        <v>0</v>
      </c>
      <c r="Q20">
        <v>150</v>
      </c>
      <c r="R20">
        <v>0</v>
      </c>
    </row>
    <row r="21" spans="1:18" x14ac:dyDescent="0.2">
      <c r="A21" s="24">
        <v>20</v>
      </c>
      <c r="B21" t="s">
        <v>50</v>
      </c>
      <c r="C21">
        <v>86.41</v>
      </c>
      <c r="D21">
        <v>3</v>
      </c>
      <c r="E21">
        <v>20</v>
      </c>
      <c r="F21">
        <v>1</v>
      </c>
      <c r="G21">
        <v>0.85006081209999995</v>
      </c>
      <c r="H21">
        <v>0.497505947</v>
      </c>
      <c r="I21">
        <v>0.160599485402</v>
      </c>
      <c r="J21">
        <v>3.8594522370000002E-2</v>
      </c>
      <c r="K21">
        <v>1.3696105027E-2</v>
      </c>
      <c r="L21">
        <v>4.9851715580000004E-3</v>
      </c>
      <c r="M21">
        <v>1</v>
      </c>
      <c r="N21">
        <v>1</v>
      </c>
      <c r="O21">
        <v>99</v>
      </c>
      <c r="P21">
        <v>0</v>
      </c>
      <c r="Q21">
        <v>25</v>
      </c>
      <c r="R21">
        <v>0.14199564711184601</v>
      </c>
    </row>
    <row r="22" spans="1:18" x14ac:dyDescent="0.2">
      <c r="A22" s="24">
        <v>21</v>
      </c>
      <c r="B22" t="s">
        <v>51</v>
      </c>
      <c r="C22">
        <v>86.44</v>
      </c>
      <c r="D22">
        <v>5</v>
      </c>
      <c r="E22">
        <v>8</v>
      </c>
      <c r="F22">
        <v>1</v>
      </c>
      <c r="G22">
        <v>0.82309770926100001</v>
      </c>
      <c r="H22">
        <v>0.38235139510499999</v>
      </c>
      <c r="I22">
        <v>7.8981663847000005E-2</v>
      </c>
      <c r="J22">
        <v>3.3586727581000002E-2</v>
      </c>
      <c r="K22">
        <v>1.2505629173E-2</v>
      </c>
      <c r="L22">
        <v>4.7538121010000014E-3</v>
      </c>
      <c r="M22">
        <v>1</v>
      </c>
      <c r="N22">
        <v>1</v>
      </c>
      <c r="O22">
        <v>344</v>
      </c>
      <c r="P22">
        <v>0</v>
      </c>
      <c r="Q22">
        <v>15</v>
      </c>
      <c r="R22">
        <v>0.3431912545226371</v>
      </c>
    </row>
    <row r="23" spans="1:18" x14ac:dyDescent="0.2">
      <c r="A23" s="24">
        <v>22</v>
      </c>
      <c r="B23" t="s">
        <v>52</v>
      </c>
      <c r="C23">
        <v>85.9</v>
      </c>
      <c r="D23">
        <v>7</v>
      </c>
      <c r="E23">
        <v>24</v>
      </c>
      <c r="F23">
        <v>1</v>
      </c>
      <c r="G23">
        <v>0.66389752767999999</v>
      </c>
      <c r="H23">
        <v>0.193199258633</v>
      </c>
      <c r="I23">
        <v>0.107527997995</v>
      </c>
      <c r="J23">
        <v>2.8968969112E-2</v>
      </c>
      <c r="K23">
        <v>1.0935519817E-2</v>
      </c>
      <c r="L23">
        <v>4.2088925160000002E-3</v>
      </c>
      <c r="M23">
        <v>1</v>
      </c>
      <c r="N23">
        <v>1</v>
      </c>
      <c r="O23">
        <v>97</v>
      </c>
      <c r="P23">
        <v>0</v>
      </c>
      <c r="Q23">
        <v>25</v>
      </c>
      <c r="R23">
        <v>0</v>
      </c>
    </row>
    <row r="24" spans="1:18" x14ac:dyDescent="0.2">
      <c r="A24" s="24">
        <v>23</v>
      </c>
      <c r="B24" t="s">
        <v>53</v>
      </c>
      <c r="C24">
        <v>86.12</v>
      </c>
      <c r="D24">
        <v>7</v>
      </c>
      <c r="E24">
        <v>56</v>
      </c>
      <c r="F24">
        <v>1</v>
      </c>
      <c r="G24">
        <v>0.57853708172200002</v>
      </c>
      <c r="H24">
        <v>0.18197953837700001</v>
      </c>
      <c r="I24">
        <v>9.5549807939000003E-2</v>
      </c>
      <c r="J24">
        <v>3.6166292813000003E-2</v>
      </c>
      <c r="K24">
        <v>1.1376052438E-2</v>
      </c>
      <c r="L24">
        <v>4.0750663979999997E-3</v>
      </c>
      <c r="M24">
        <v>1</v>
      </c>
      <c r="N24">
        <v>1</v>
      </c>
      <c r="O24">
        <v>2440</v>
      </c>
      <c r="P24">
        <v>0</v>
      </c>
      <c r="Q24">
        <v>35</v>
      </c>
      <c r="R24">
        <v>0</v>
      </c>
    </row>
    <row r="25" spans="1:18" x14ac:dyDescent="0.2">
      <c r="A25" s="24">
        <v>24</v>
      </c>
      <c r="B25" t="s">
        <v>54</v>
      </c>
      <c r="C25">
        <v>85.12</v>
      </c>
      <c r="D25">
        <v>7</v>
      </c>
      <c r="E25">
        <v>120</v>
      </c>
      <c r="F25">
        <v>1</v>
      </c>
      <c r="G25">
        <v>0.66298337677599994</v>
      </c>
      <c r="H25">
        <v>0.20928969249900001</v>
      </c>
      <c r="I25">
        <v>9.8168276501000004E-2</v>
      </c>
      <c r="J25">
        <v>3.2006338773E-2</v>
      </c>
      <c r="K25">
        <v>1.2425900148E-2</v>
      </c>
      <c r="L25">
        <v>4.0295690409999996E-3</v>
      </c>
      <c r="M25">
        <v>1</v>
      </c>
      <c r="N25">
        <v>1</v>
      </c>
      <c r="O25">
        <v>2132</v>
      </c>
      <c r="P25">
        <v>0</v>
      </c>
      <c r="Q25">
        <v>60</v>
      </c>
      <c r="R25">
        <v>0</v>
      </c>
    </row>
    <row r="26" spans="1:18" x14ac:dyDescent="0.2">
      <c r="A26" s="24">
        <v>25</v>
      </c>
      <c r="B26" t="s">
        <v>55</v>
      </c>
      <c r="C26">
        <v>84.84</v>
      </c>
      <c r="D26">
        <v>6</v>
      </c>
      <c r="E26">
        <v>16</v>
      </c>
      <c r="F26">
        <v>1</v>
      </c>
      <c r="G26">
        <v>0.63695777093200001</v>
      </c>
      <c r="H26">
        <v>0.31943610333099998</v>
      </c>
      <c r="I26">
        <v>0.12895400419799999</v>
      </c>
      <c r="J26">
        <v>3.8967403019999999E-2</v>
      </c>
      <c r="K26">
        <v>1.2191376375E-2</v>
      </c>
      <c r="L26">
        <v>3.9593897909999997E-3</v>
      </c>
      <c r="M26">
        <v>1</v>
      </c>
      <c r="N26">
        <v>1</v>
      </c>
      <c r="O26">
        <v>120</v>
      </c>
      <c r="P26">
        <v>0</v>
      </c>
      <c r="Q26">
        <v>35</v>
      </c>
      <c r="R26">
        <v>0</v>
      </c>
    </row>
    <row r="27" spans="1:18" x14ac:dyDescent="0.2">
      <c r="A27" s="24">
        <v>26</v>
      </c>
      <c r="B27" t="s">
        <v>56</v>
      </c>
      <c r="C27">
        <v>85.31</v>
      </c>
      <c r="D27">
        <v>5</v>
      </c>
      <c r="E27">
        <v>40</v>
      </c>
      <c r="F27">
        <v>1</v>
      </c>
      <c r="G27">
        <v>0.67578287823899996</v>
      </c>
      <c r="H27">
        <v>0.30216975227800003</v>
      </c>
      <c r="I27">
        <v>6.7503231693000001E-2</v>
      </c>
      <c r="J27">
        <v>2.6167180205000001E-2</v>
      </c>
      <c r="K27">
        <v>9.1885294550000003E-3</v>
      </c>
      <c r="L27">
        <v>3.6247387620000002E-3</v>
      </c>
      <c r="M27">
        <v>1</v>
      </c>
      <c r="N27">
        <v>1</v>
      </c>
      <c r="O27">
        <v>269</v>
      </c>
      <c r="P27">
        <v>0</v>
      </c>
      <c r="Q27">
        <v>20</v>
      </c>
      <c r="R27">
        <v>0</v>
      </c>
    </row>
    <row r="28" spans="1:18" x14ac:dyDescent="0.2">
      <c r="A28" s="24">
        <v>27</v>
      </c>
      <c r="B28" t="s">
        <v>57</v>
      </c>
      <c r="C28">
        <v>85.75</v>
      </c>
      <c r="D28">
        <v>6</v>
      </c>
      <c r="E28">
        <v>48</v>
      </c>
      <c r="F28">
        <v>1</v>
      </c>
      <c r="G28">
        <v>0.69165928062199999</v>
      </c>
      <c r="H28">
        <v>0.24801297940700001</v>
      </c>
      <c r="I28">
        <v>9.1251785668999996E-2</v>
      </c>
      <c r="J28">
        <v>2.6757103838E-2</v>
      </c>
      <c r="K28">
        <v>9.1076144460000008E-3</v>
      </c>
      <c r="L28">
        <v>3.496391573E-3</v>
      </c>
      <c r="M28">
        <v>1</v>
      </c>
      <c r="N28">
        <v>1</v>
      </c>
      <c r="O28">
        <v>2084</v>
      </c>
      <c r="P28">
        <v>0</v>
      </c>
      <c r="Q28">
        <v>10</v>
      </c>
      <c r="R28">
        <v>0</v>
      </c>
    </row>
    <row r="29" spans="1:18" x14ac:dyDescent="0.2">
      <c r="A29" s="24">
        <v>28</v>
      </c>
      <c r="B29" t="s">
        <v>58</v>
      </c>
      <c r="C29">
        <v>84.38</v>
      </c>
      <c r="D29">
        <v>7</v>
      </c>
      <c r="E29">
        <v>88</v>
      </c>
      <c r="F29">
        <v>1</v>
      </c>
      <c r="G29">
        <v>0.63406218818799998</v>
      </c>
      <c r="H29">
        <v>0.185683460578</v>
      </c>
      <c r="I29">
        <v>7.7439740914999999E-2</v>
      </c>
      <c r="J29">
        <v>2.4841566249999999E-2</v>
      </c>
      <c r="K29">
        <v>7.3371817630000008E-3</v>
      </c>
      <c r="L29">
        <v>2.1849856959999998E-3</v>
      </c>
      <c r="M29">
        <v>1</v>
      </c>
      <c r="N29">
        <v>1</v>
      </c>
      <c r="O29">
        <v>2747</v>
      </c>
      <c r="P29">
        <v>0</v>
      </c>
      <c r="Q29">
        <v>50</v>
      </c>
      <c r="R29">
        <v>0</v>
      </c>
    </row>
    <row r="30" spans="1:18" x14ac:dyDescent="0.2">
      <c r="A30" s="24">
        <v>29</v>
      </c>
      <c r="B30" t="s">
        <v>59</v>
      </c>
      <c r="C30">
        <v>83.92</v>
      </c>
      <c r="D30">
        <v>8</v>
      </c>
      <c r="E30">
        <v>36</v>
      </c>
      <c r="F30">
        <v>1</v>
      </c>
      <c r="G30">
        <v>0.51907345436000007</v>
      </c>
      <c r="H30">
        <v>7.0615959665000005E-2</v>
      </c>
      <c r="I30">
        <v>3.3309798868999999E-2</v>
      </c>
      <c r="J30">
        <v>1.1776051054E-2</v>
      </c>
      <c r="K30">
        <v>3.5490838209999999E-3</v>
      </c>
      <c r="L30">
        <v>1.2243054630000001E-3</v>
      </c>
      <c r="M30">
        <v>1</v>
      </c>
      <c r="N30">
        <v>1</v>
      </c>
      <c r="O30">
        <v>183</v>
      </c>
      <c r="P30">
        <v>0</v>
      </c>
      <c r="Q30">
        <v>15</v>
      </c>
      <c r="R30">
        <v>0</v>
      </c>
    </row>
    <row r="31" spans="1:18" x14ac:dyDescent="0.2">
      <c r="A31" s="24">
        <v>30</v>
      </c>
      <c r="B31" t="s">
        <v>60</v>
      </c>
      <c r="C31">
        <v>83.95</v>
      </c>
      <c r="D31">
        <v>10</v>
      </c>
      <c r="E31">
        <v>58</v>
      </c>
      <c r="F31">
        <v>1</v>
      </c>
      <c r="G31">
        <v>0.42146291827799998</v>
      </c>
      <c r="H31">
        <v>0.112425546238</v>
      </c>
      <c r="I31">
        <v>4.2054568762999997E-2</v>
      </c>
      <c r="J31">
        <v>1.1060571599000001E-2</v>
      </c>
      <c r="K31">
        <v>3.1424577949999998E-3</v>
      </c>
      <c r="L31">
        <v>1.0288794889999999E-3</v>
      </c>
      <c r="M31">
        <v>1</v>
      </c>
      <c r="N31">
        <v>1</v>
      </c>
      <c r="O31">
        <v>57</v>
      </c>
      <c r="P31">
        <v>0</v>
      </c>
      <c r="Q31">
        <v>30</v>
      </c>
      <c r="R31">
        <v>0</v>
      </c>
    </row>
    <row r="32" spans="1:18" x14ac:dyDescent="0.2">
      <c r="A32" s="24">
        <v>31</v>
      </c>
      <c r="B32" t="s">
        <v>61</v>
      </c>
      <c r="C32">
        <v>84.02</v>
      </c>
      <c r="D32">
        <v>12</v>
      </c>
      <c r="E32">
        <v>106</v>
      </c>
      <c r="F32">
        <v>1</v>
      </c>
      <c r="G32">
        <v>0.45185528171000011</v>
      </c>
      <c r="H32">
        <v>0.237039808405</v>
      </c>
      <c r="I32">
        <v>3.8435482019000003E-2</v>
      </c>
      <c r="J32">
        <v>1.0708663128E-2</v>
      </c>
      <c r="K32">
        <v>3.5988163519999998E-3</v>
      </c>
      <c r="L32">
        <v>1.0117026760000001E-3</v>
      </c>
      <c r="M32">
        <v>1</v>
      </c>
      <c r="N32">
        <v>1</v>
      </c>
      <c r="O32">
        <v>2483</v>
      </c>
      <c r="P32">
        <v>0</v>
      </c>
      <c r="Q32">
        <v>150</v>
      </c>
      <c r="R32">
        <v>0</v>
      </c>
    </row>
    <row r="33" spans="1:18" x14ac:dyDescent="0.2">
      <c r="A33" s="24">
        <v>32</v>
      </c>
      <c r="B33" t="s">
        <v>62</v>
      </c>
      <c r="C33">
        <v>82.59</v>
      </c>
      <c r="D33">
        <v>11</v>
      </c>
      <c r="E33">
        <v>82</v>
      </c>
      <c r="F33">
        <v>1</v>
      </c>
      <c r="G33">
        <v>0.325519324183</v>
      </c>
      <c r="H33">
        <v>0.11320245886499999</v>
      </c>
      <c r="I33">
        <v>3.5386918016000003E-2</v>
      </c>
      <c r="J33">
        <v>1.0403269401E-2</v>
      </c>
      <c r="K33">
        <v>2.9047162219999999E-3</v>
      </c>
      <c r="L33">
        <v>8.2139645099999999E-4</v>
      </c>
      <c r="M33">
        <v>1</v>
      </c>
      <c r="N33">
        <v>1</v>
      </c>
      <c r="O33">
        <v>194</v>
      </c>
      <c r="P33">
        <v>0</v>
      </c>
      <c r="Q33">
        <v>125</v>
      </c>
      <c r="R33">
        <v>0</v>
      </c>
    </row>
    <row r="34" spans="1:18" x14ac:dyDescent="0.2">
      <c r="A34" s="24">
        <v>33</v>
      </c>
      <c r="B34" t="s">
        <v>63</v>
      </c>
      <c r="C34">
        <v>83.01</v>
      </c>
      <c r="D34">
        <v>9</v>
      </c>
      <c r="E34">
        <v>102</v>
      </c>
      <c r="F34">
        <v>1</v>
      </c>
      <c r="G34">
        <v>0.52908300075799997</v>
      </c>
      <c r="H34">
        <v>6.2628904999000007E-2</v>
      </c>
      <c r="I34">
        <v>2.7919100738999999E-2</v>
      </c>
      <c r="J34">
        <v>8.2248269600000007E-3</v>
      </c>
      <c r="K34">
        <v>2.7458385979999998E-3</v>
      </c>
      <c r="L34">
        <v>7.6690035999999991E-4</v>
      </c>
      <c r="M34">
        <v>1</v>
      </c>
      <c r="N34">
        <v>1</v>
      </c>
      <c r="O34">
        <v>201</v>
      </c>
      <c r="P34">
        <v>0</v>
      </c>
      <c r="Q34">
        <v>10</v>
      </c>
      <c r="R34">
        <v>0</v>
      </c>
    </row>
    <row r="35" spans="1:18" x14ac:dyDescent="0.2">
      <c r="A35" s="24">
        <v>34</v>
      </c>
      <c r="B35" t="s">
        <v>64</v>
      </c>
      <c r="C35">
        <v>82.4</v>
      </c>
      <c r="D35">
        <v>10</v>
      </c>
      <c r="E35">
        <v>122</v>
      </c>
      <c r="F35">
        <v>1</v>
      </c>
      <c r="G35">
        <v>0.33701662322400011</v>
      </c>
      <c r="H35">
        <v>7.367216473999999E-2</v>
      </c>
      <c r="I35">
        <v>2.6316877698999999E-2</v>
      </c>
      <c r="J35">
        <v>6.4594949040000004E-3</v>
      </c>
      <c r="K35">
        <v>2.387769351E-3</v>
      </c>
      <c r="L35">
        <v>7.3747071600000001E-4</v>
      </c>
      <c r="M35">
        <v>1</v>
      </c>
      <c r="N35">
        <v>1</v>
      </c>
      <c r="O35">
        <v>2294</v>
      </c>
      <c r="P35">
        <v>0</v>
      </c>
      <c r="Q35">
        <v>15</v>
      </c>
      <c r="R35">
        <v>0</v>
      </c>
    </row>
    <row r="36" spans="1:18" x14ac:dyDescent="0.2">
      <c r="A36" s="24">
        <v>35</v>
      </c>
      <c r="B36" t="s">
        <v>65</v>
      </c>
      <c r="C36">
        <v>82.71</v>
      </c>
      <c r="D36">
        <v>9</v>
      </c>
      <c r="E36">
        <v>38</v>
      </c>
      <c r="F36">
        <v>1</v>
      </c>
      <c r="G36">
        <v>0.48092654563999998</v>
      </c>
      <c r="H36">
        <v>5.8191876359999999E-2</v>
      </c>
      <c r="I36">
        <v>2.5957829525999999E-2</v>
      </c>
      <c r="J36">
        <v>8.6218295190000002E-3</v>
      </c>
      <c r="K36">
        <v>2.150280898E-3</v>
      </c>
      <c r="L36">
        <v>6.2678675900000006E-4</v>
      </c>
      <c r="M36">
        <v>1</v>
      </c>
      <c r="N36">
        <v>1</v>
      </c>
      <c r="O36">
        <v>239</v>
      </c>
      <c r="P36">
        <v>0</v>
      </c>
      <c r="Q36">
        <v>30</v>
      </c>
      <c r="R36">
        <v>0</v>
      </c>
    </row>
    <row r="37" spans="1:18" x14ac:dyDescent="0.2">
      <c r="A37" s="24">
        <v>36</v>
      </c>
      <c r="B37" t="s">
        <v>66</v>
      </c>
      <c r="C37">
        <v>82.23</v>
      </c>
      <c r="D37">
        <v>8</v>
      </c>
      <c r="E37">
        <v>4</v>
      </c>
      <c r="F37">
        <v>1</v>
      </c>
      <c r="G37">
        <v>0.52815881822800004</v>
      </c>
      <c r="H37">
        <v>5.1725033178999999E-2</v>
      </c>
      <c r="I37">
        <v>2.1058154695000001E-2</v>
      </c>
      <c r="J37">
        <v>7.7200002520000002E-3</v>
      </c>
      <c r="K37">
        <v>1.984922997E-3</v>
      </c>
      <c r="L37">
        <v>5.3930051299999995E-4</v>
      </c>
      <c r="M37">
        <v>1</v>
      </c>
      <c r="N37">
        <v>1</v>
      </c>
      <c r="O37">
        <v>2670</v>
      </c>
      <c r="P37">
        <v>0</v>
      </c>
      <c r="Q37">
        <v>20</v>
      </c>
      <c r="R37">
        <v>0</v>
      </c>
    </row>
    <row r="38" spans="1:18" x14ac:dyDescent="0.2">
      <c r="A38" s="24">
        <v>37</v>
      </c>
      <c r="B38" t="s">
        <v>67</v>
      </c>
      <c r="C38">
        <v>82.18</v>
      </c>
      <c r="D38">
        <v>10</v>
      </c>
      <c r="E38">
        <v>90</v>
      </c>
      <c r="F38">
        <v>1</v>
      </c>
      <c r="G38">
        <v>0.36593781181200002</v>
      </c>
      <c r="H38">
        <v>7.8843935133999996E-2</v>
      </c>
      <c r="I38">
        <v>2.7091710833999999E-2</v>
      </c>
      <c r="J38">
        <v>7.1347981230000003E-3</v>
      </c>
      <c r="K38">
        <v>1.8196524969999999E-3</v>
      </c>
      <c r="L38">
        <v>4.73346036E-4</v>
      </c>
      <c r="M38">
        <v>1</v>
      </c>
      <c r="N38">
        <v>1</v>
      </c>
      <c r="O38">
        <v>2550</v>
      </c>
      <c r="P38">
        <v>0</v>
      </c>
      <c r="Q38">
        <v>15</v>
      </c>
      <c r="R38">
        <v>0.36501352482765109</v>
      </c>
    </row>
    <row r="39" spans="1:18" x14ac:dyDescent="0.2">
      <c r="A39" s="24">
        <v>38</v>
      </c>
      <c r="B39" t="s">
        <v>68</v>
      </c>
      <c r="C39">
        <v>83.58</v>
      </c>
      <c r="D39">
        <v>11</v>
      </c>
      <c r="E39">
        <v>114</v>
      </c>
      <c r="F39">
        <v>1</v>
      </c>
      <c r="G39">
        <v>0.24769349892699999</v>
      </c>
      <c r="H39">
        <v>7.8043318675000001E-2</v>
      </c>
      <c r="I39">
        <v>2.0008297434E-2</v>
      </c>
      <c r="J39">
        <v>4.6050503050000004E-3</v>
      </c>
      <c r="K39">
        <v>1.6057065540000001E-3</v>
      </c>
      <c r="L39">
        <v>4.6809174299999997E-4</v>
      </c>
      <c r="M39">
        <v>1</v>
      </c>
      <c r="N39">
        <v>1</v>
      </c>
      <c r="O39">
        <v>2608</v>
      </c>
      <c r="P39">
        <v>0</v>
      </c>
      <c r="Q39">
        <v>20</v>
      </c>
      <c r="R39">
        <v>0</v>
      </c>
    </row>
    <row r="40" spans="1:18" x14ac:dyDescent="0.2">
      <c r="A40" s="24">
        <v>39</v>
      </c>
      <c r="B40" t="s">
        <v>69</v>
      </c>
      <c r="C40">
        <v>82.28</v>
      </c>
      <c r="D40">
        <v>8</v>
      </c>
      <c r="E40">
        <v>68</v>
      </c>
      <c r="F40">
        <v>1</v>
      </c>
      <c r="G40">
        <v>0.50690096368699999</v>
      </c>
      <c r="H40">
        <v>6.7882295226999997E-2</v>
      </c>
      <c r="I40">
        <v>2.2726004017E-2</v>
      </c>
      <c r="J40">
        <v>7.1427630279999998E-3</v>
      </c>
      <c r="K40">
        <v>1.8037326670000001E-3</v>
      </c>
      <c r="L40">
        <v>4.6493406399999998E-4</v>
      </c>
      <c r="M40">
        <v>1</v>
      </c>
      <c r="N40">
        <v>1</v>
      </c>
      <c r="O40">
        <v>328</v>
      </c>
      <c r="P40">
        <v>0</v>
      </c>
      <c r="Q40">
        <v>35</v>
      </c>
      <c r="R40">
        <v>0</v>
      </c>
    </row>
    <row r="41" spans="1:18" x14ac:dyDescent="0.2">
      <c r="A41" s="24">
        <v>40</v>
      </c>
      <c r="B41" t="s">
        <v>70</v>
      </c>
      <c r="C41">
        <v>81.19</v>
      </c>
      <c r="D41">
        <v>10</v>
      </c>
      <c r="E41">
        <v>26</v>
      </c>
      <c r="F41">
        <v>1</v>
      </c>
      <c r="G41">
        <v>0.33610247232000001</v>
      </c>
      <c r="H41">
        <v>6.6693928410000006E-2</v>
      </c>
      <c r="I41">
        <v>2.4690542858999999E-2</v>
      </c>
      <c r="J41">
        <v>3.9783316999999997E-3</v>
      </c>
      <c r="K41">
        <v>1.2886021329999999E-3</v>
      </c>
      <c r="L41">
        <v>4.3185662799999998E-4</v>
      </c>
      <c r="M41">
        <v>1</v>
      </c>
      <c r="N41">
        <v>1</v>
      </c>
      <c r="O41">
        <v>135</v>
      </c>
      <c r="P41">
        <v>0</v>
      </c>
      <c r="Q41">
        <v>15</v>
      </c>
      <c r="R41">
        <v>0</v>
      </c>
    </row>
    <row r="42" spans="1:18" x14ac:dyDescent="0.2">
      <c r="A42" s="24">
        <v>41</v>
      </c>
      <c r="B42" t="s">
        <v>71</v>
      </c>
      <c r="C42">
        <v>81.64</v>
      </c>
      <c r="D42">
        <v>8</v>
      </c>
      <c r="E42">
        <v>100</v>
      </c>
      <c r="F42">
        <v>1</v>
      </c>
      <c r="G42">
        <v>0.47091699924199998</v>
      </c>
      <c r="H42">
        <v>5.1734708253E-2</v>
      </c>
      <c r="I42">
        <v>2.1896154131999999E-2</v>
      </c>
      <c r="J42">
        <v>6.0747117090000002E-3</v>
      </c>
      <c r="K42">
        <v>1.762758572E-3</v>
      </c>
      <c r="L42">
        <v>4.2917047599999998E-4</v>
      </c>
      <c r="M42">
        <v>1</v>
      </c>
      <c r="N42">
        <v>1</v>
      </c>
      <c r="O42">
        <v>145</v>
      </c>
      <c r="P42">
        <v>0</v>
      </c>
      <c r="Q42">
        <v>25</v>
      </c>
      <c r="R42">
        <v>0</v>
      </c>
    </row>
    <row r="43" spans="1:18" x14ac:dyDescent="0.2">
      <c r="A43" s="24">
        <v>42</v>
      </c>
      <c r="B43" t="s">
        <v>72</v>
      </c>
      <c r="C43">
        <v>82.55</v>
      </c>
      <c r="D43">
        <v>9</v>
      </c>
      <c r="E43">
        <v>70</v>
      </c>
      <c r="F43">
        <v>1</v>
      </c>
      <c r="G43">
        <v>0.49309903631300001</v>
      </c>
      <c r="H43">
        <v>6.4899034918999995E-2</v>
      </c>
      <c r="I43">
        <v>2.0946450788999999E-2</v>
      </c>
      <c r="J43">
        <v>6.3572946880000002E-3</v>
      </c>
      <c r="K43">
        <v>1.5807079389999999E-3</v>
      </c>
      <c r="L43">
        <v>4.0165893200000001E-4</v>
      </c>
      <c r="M43">
        <v>1</v>
      </c>
      <c r="N43">
        <v>1</v>
      </c>
      <c r="O43">
        <v>264</v>
      </c>
      <c r="P43">
        <v>0</v>
      </c>
      <c r="Q43">
        <v>35</v>
      </c>
      <c r="R43">
        <v>0</v>
      </c>
    </row>
    <row r="44" spans="1:18" x14ac:dyDescent="0.2">
      <c r="A44" s="24">
        <v>43</v>
      </c>
      <c r="B44" t="s">
        <v>73</v>
      </c>
      <c r="C44">
        <v>81.06</v>
      </c>
      <c r="D44">
        <v>11</v>
      </c>
      <c r="E44">
        <v>18</v>
      </c>
      <c r="F44">
        <v>0.591690605945</v>
      </c>
      <c r="G44">
        <v>0.23104696949</v>
      </c>
      <c r="H44">
        <v>9.7346314624000008E-2</v>
      </c>
      <c r="I44">
        <v>2.4181593296E-2</v>
      </c>
      <c r="J44">
        <v>4.4665723170000003E-3</v>
      </c>
      <c r="K44">
        <v>1.2284378440000001E-3</v>
      </c>
      <c r="L44">
        <v>3.5489796300000002E-4</v>
      </c>
      <c r="M44">
        <v>0</v>
      </c>
      <c r="N44">
        <v>1</v>
      </c>
      <c r="O44">
        <v>2057</v>
      </c>
      <c r="P44">
        <v>0</v>
      </c>
      <c r="Q44">
        <v>20</v>
      </c>
      <c r="R44">
        <v>0</v>
      </c>
    </row>
    <row r="45" spans="1:18" x14ac:dyDescent="0.2">
      <c r="A45" s="24">
        <v>44</v>
      </c>
      <c r="B45" t="s">
        <v>74</v>
      </c>
      <c r="C45">
        <v>81.290000000000006</v>
      </c>
      <c r="D45">
        <v>12</v>
      </c>
      <c r="E45">
        <v>42</v>
      </c>
      <c r="F45">
        <v>1</v>
      </c>
      <c r="G45">
        <v>0.32421712176099998</v>
      </c>
      <c r="H45">
        <v>0.102398755501</v>
      </c>
      <c r="I45">
        <v>1.5778873323000001E-2</v>
      </c>
      <c r="J45">
        <v>4.5116197640000001E-3</v>
      </c>
      <c r="K45">
        <v>1.0894916740000001E-3</v>
      </c>
      <c r="L45">
        <v>3.08516664E-4</v>
      </c>
      <c r="M45">
        <v>1</v>
      </c>
      <c r="N45">
        <v>1</v>
      </c>
      <c r="O45">
        <v>93</v>
      </c>
      <c r="P45">
        <v>0</v>
      </c>
      <c r="Q45">
        <v>15</v>
      </c>
      <c r="R45">
        <v>0</v>
      </c>
    </row>
    <row r="46" spans="1:18" x14ac:dyDescent="0.2">
      <c r="A46" s="24">
        <v>45</v>
      </c>
      <c r="B46" t="s">
        <v>75</v>
      </c>
      <c r="C46">
        <v>80.87</v>
      </c>
      <c r="D46">
        <v>11</v>
      </c>
      <c r="E46">
        <v>50</v>
      </c>
      <c r="F46">
        <v>0.52047576997900002</v>
      </c>
      <c r="G46">
        <v>0.179097386912</v>
      </c>
      <c r="H46">
        <v>4.6678836488000003E-2</v>
      </c>
      <c r="I46">
        <v>1.6180648129999999E-2</v>
      </c>
      <c r="J46">
        <v>4.4814912520000014E-3</v>
      </c>
      <c r="K46" s="1">
        <v>1.0196815489999999E-3</v>
      </c>
      <c r="L46">
        <v>2.73673922E-4</v>
      </c>
      <c r="M46">
        <v>0</v>
      </c>
      <c r="N46">
        <v>1</v>
      </c>
      <c r="O46">
        <v>9</v>
      </c>
      <c r="P46">
        <v>0</v>
      </c>
      <c r="Q46">
        <v>75</v>
      </c>
      <c r="R46">
        <v>0</v>
      </c>
    </row>
    <row r="47" spans="1:18" x14ac:dyDescent="0.2">
      <c r="A47" s="24">
        <v>46</v>
      </c>
      <c r="B47" t="s">
        <v>76</v>
      </c>
      <c r="C47">
        <v>81.72</v>
      </c>
      <c r="D47">
        <v>9</v>
      </c>
      <c r="E47">
        <v>6</v>
      </c>
      <c r="F47">
        <v>1</v>
      </c>
      <c r="G47">
        <v>0.47184118177200002</v>
      </c>
      <c r="H47">
        <v>4.2811878037999997E-2</v>
      </c>
      <c r="I47">
        <v>1.4082883617999999E-2</v>
      </c>
      <c r="J47">
        <v>4.2104585050000004E-3</v>
      </c>
      <c r="K47" s="1">
        <v>1.029104729E-3</v>
      </c>
      <c r="L47">
        <v>2.6695969E-4</v>
      </c>
      <c r="M47">
        <v>1</v>
      </c>
      <c r="N47">
        <v>1</v>
      </c>
      <c r="O47">
        <v>2116</v>
      </c>
      <c r="P47">
        <v>0</v>
      </c>
      <c r="Q47">
        <v>20</v>
      </c>
      <c r="R47">
        <v>0</v>
      </c>
    </row>
    <row r="48" spans="1:18" x14ac:dyDescent="0.2">
      <c r="A48" s="24">
        <v>47</v>
      </c>
      <c r="B48" t="s">
        <v>77</v>
      </c>
      <c r="C48">
        <v>80.91</v>
      </c>
      <c r="D48">
        <v>12</v>
      </c>
      <c r="E48">
        <v>74</v>
      </c>
      <c r="F48">
        <v>1</v>
      </c>
      <c r="G48">
        <v>0.237058720784</v>
      </c>
      <c r="H48">
        <v>9.4652849859999999E-2</v>
      </c>
      <c r="I48">
        <v>1.9300719832000001E-2</v>
      </c>
      <c r="J48">
        <v>5.4306820609999994E-3</v>
      </c>
      <c r="K48" s="1">
        <v>1.174871183E-3</v>
      </c>
      <c r="L48">
        <v>2.6243097900000001E-4</v>
      </c>
      <c r="M48">
        <v>1</v>
      </c>
      <c r="N48">
        <v>1</v>
      </c>
      <c r="O48">
        <v>166</v>
      </c>
      <c r="P48">
        <v>0</v>
      </c>
      <c r="Q48">
        <v>15</v>
      </c>
      <c r="R48">
        <v>0</v>
      </c>
    </row>
    <row r="49" spans="1:18" x14ac:dyDescent="0.2">
      <c r="A49" s="24">
        <v>48</v>
      </c>
      <c r="B49" t="s">
        <v>78</v>
      </c>
      <c r="C49">
        <v>79.400000000000006</v>
      </c>
      <c r="D49">
        <v>11</v>
      </c>
      <c r="E49">
        <v>19</v>
      </c>
      <c r="F49">
        <v>0.408309394055</v>
      </c>
      <c r="G49">
        <v>0.13199525957800001</v>
      </c>
      <c r="H49">
        <v>4.7803431893000001E-2</v>
      </c>
      <c r="I49">
        <v>1.2269788105E-2</v>
      </c>
      <c r="J49">
        <v>2.3416806829999999E-3</v>
      </c>
      <c r="K49" s="1">
        <v>5.4150960999999997E-4</v>
      </c>
      <c r="L49">
        <v>1.33523801E-4</v>
      </c>
      <c r="M49">
        <v>0</v>
      </c>
      <c r="N49">
        <v>1</v>
      </c>
      <c r="O49">
        <v>218</v>
      </c>
      <c r="P49">
        <v>0</v>
      </c>
      <c r="Q49">
        <v>40</v>
      </c>
      <c r="R49">
        <v>0</v>
      </c>
    </row>
    <row r="50" spans="1:18" x14ac:dyDescent="0.2">
      <c r="A50" s="24">
        <v>49</v>
      </c>
      <c r="B50" t="s">
        <v>79</v>
      </c>
      <c r="C50">
        <v>79.290000000000006</v>
      </c>
      <c r="D50">
        <v>13</v>
      </c>
      <c r="E50">
        <v>46</v>
      </c>
      <c r="F50">
        <v>1</v>
      </c>
      <c r="G50">
        <v>0.21108342142200001</v>
      </c>
      <c r="H50">
        <v>8.2647287148000001E-2</v>
      </c>
      <c r="I50">
        <v>8.913205532E-3</v>
      </c>
      <c r="J50">
        <v>1.8656150109999999E-3</v>
      </c>
      <c r="K50" s="1">
        <v>3.4023401099999998E-4</v>
      </c>
      <c r="L50">
        <v>7.4654829000000002E-5</v>
      </c>
      <c r="M50">
        <v>1</v>
      </c>
      <c r="N50">
        <v>1</v>
      </c>
      <c r="O50">
        <v>261</v>
      </c>
      <c r="P50">
        <v>0</v>
      </c>
      <c r="Q50">
        <v>25</v>
      </c>
      <c r="R50">
        <v>0</v>
      </c>
    </row>
    <row r="51" spans="1:18" x14ac:dyDescent="0.2">
      <c r="A51" s="24">
        <v>50</v>
      </c>
      <c r="B51" t="s">
        <v>80</v>
      </c>
      <c r="C51">
        <v>79.13</v>
      </c>
      <c r="D51">
        <v>11</v>
      </c>
      <c r="E51">
        <v>51</v>
      </c>
      <c r="F51">
        <v>0.47952423002099998</v>
      </c>
      <c r="G51">
        <v>0.12924333246700001</v>
      </c>
      <c r="H51">
        <v>2.6911614183000001E-2</v>
      </c>
      <c r="I51">
        <v>5.9125385150000003E-3</v>
      </c>
      <c r="J51" s="1">
        <v>1.0652996910000001E-3</v>
      </c>
      <c r="K51" s="1">
        <v>2.2580485599999999E-4</v>
      </c>
      <c r="L51">
        <v>5.6837301999999998E-5</v>
      </c>
      <c r="M51">
        <v>0</v>
      </c>
      <c r="N51">
        <v>1</v>
      </c>
      <c r="O51">
        <v>2599</v>
      </c>
      <c r="P51">
        <v>0</v>
      </c>
      <c r="Q51">
        <v>25</v>
      </c>
      <c r="R51">
        <v>0</v>
      </c>
    </row>
    <row r="52" spans="1:18" x14ac:dyDescent="0.2">
      <c r="A52" s="24">
        <v>51</v>
      </c>
      <c r="B52" t="s">
        <v>81</v>
      </c>
      <c r="C52">
        <v>78.58</v>
      </c>
      <c r="D52">
        <v>13</v>
      </c>
      <c r="E52">
        <v>78</v>
      </c>
      <c r="F52">
        <v>1</v>
      </c>
      <c r="G52">
        <v>0.174537452382</v>
      </c>
      <c r="H52">
        <v>3.6713441643E-2</v>
      </c>
      <c r="I52">
        <v>5.5671190159999996E-3</v>
      </c>
      <c r="J52">
        <v>1.198487382E-3</v>
      </c>
      <c r="K52" s="1">
        <v>2.1402520500000001E-4</v>
      </c>
      <c r="L52">
        <v>3.9979878E-5</v>
      </c>
      <c r="M52">
        <v>1</v>
      </c>
      <c r="N52">
        <v>1</v>
      </c>
      <c r="O52">
        <v>111</v>
      </c>
      <c r="P52">
        <v>0</v>
      </c>
      <c r="Q52">
        <v>10</v>
      </c>
      <c r="R52">
        <v>0</v>
      </c>
    </row>
    <row r="53" spans="1:18" x14ac:dyDescent="0.2">
      <c r="A53" s="24">
        <v>52</v>
      </c>
      <c r="B53" t="s">
        <v>82</v>
      </c>
      <c r="C53">
        <v>78.010000000000005</v>
      </c>
      <c r="D53">
        <v>12</v>
      </c>
      <c r="E53">
        <v>10</v>
      </c>
      <c r="F53">
        <v>1</v>
      </c>
      <c r="G53">
        <v>0.17690229073899999</v>
      </c>
      <c r="H53">
        <v>3.7259312051999997E-2</v>
      </c>
      <c r="I53">
        <v>3.9438792810000001E-3</v>
      </c>
      <c r="J53">
        <v>9.9202854400000005E-4</v>
      </c>
      <c r="K53" s="1">
        <v>1.8067542200000001E-4</v>
      </c>
      <c r="L53">
        <v>3.5740325000000002E-5</v>
      </c>
      <c r="M53">
        <v>1</v>
      </c>
      <c r="N53">
        <v>1</v>
      </c>
      <c r="O53">
        <v>2335</v>
      </c>
      <c r="P53">
        <v>0</v>
      </c>
      <c r="Q53">
        <v>15</v>
      </c>
      <c r="R53">
        <v>0</v>
      </c>
    </row>
    <row r="54" spans="1:18" x14ac:dyDescent="0.2">
      <c r="A54" s="24">
        <v>53</v>
      </c>
      <c r="B54" t="s">
        <v>83</v>
      </c>
      <c r="C54">
        <v>78.349999999999994</v>
      </c>
      <c r="D54">
        <v>13</v>
      </c>
      <c r="E54">
        <v>110</v>
      </c>
      <c r="F54">
        <v>1</v>
      </c>
      <c r="G54">
        <v>0.232927301915</v>
      </c>
      <c r="H54">
        <v>6.5571093551999998E-2</v>
      </c>
      <c r="I54">
        <v>5.6903455689999993E-3</v>
      </c>
      <c r="J54" s="1">
        <v>8.9212303299999996E-4</v>
      </c>
      <c r="K54" s="1">
        <v>1.77023808E-4</v>
      </c>
      <c r="L54">
        <v>2.9790464E-5</v>
      </c>
      <c r="M54">
        <v>1</v>
      </c>
      <c r="N54">
        <v>1</v>
      </c>
      <c r="O54">
        <v>300</v>
      </c>
      <c r="P54">
        <v>0</v>
      </c>
      <c r="Q54">
        <v>15</v>
      </c>
      <c r="R54">
        <v>0</v>
      </c>
    </row>
    <row r="55" spans="1:18" x14ac:dyDescent="0.2">
      <c r="A55" s="24">
        <v>54</v>
      </c>
      <c r="B55" t="s">
        <v>84</v>
      </c>
      <c r="C55">
        <v>77.349999999999994</v>
      </c>
      <c r="D55">
        <v>13</v>
      </c>
      <c r="E55">
        <v>14</v>
      </c>
      <c r="F55">
        <v>1</v>
      </c>
      <c r="G55">
        <v>0.127365567535</v>
      </c>
      <c r="H55">
        <v>3.3898324952999999E-2</v>
      </c>
      <c r="I55">
        <v>2.6860843569999999E-3</v>
      </c>
      <c r="J55" s="1">
        <v>5.2581068200000002E-4</v>
      </c>
      <c r="K55" s="1">
        <v>9.8627247000000005E-5</v>
      </c>
      <c r="L55">
        <v>2.0050401E-5</v>
      </c>
      <c r="M55">
        <v>1</v>
      </c>
      <c r="N55">
        <v>1</v>
      </c>
      <c r="O55">
        <v>139</v>
      </c>
      <c r="P55">
        <v>0</v>
      </c>
      <c r="Q55">
        <v>20</v>
      </c>
      <c r="R55">
        <v>0</v>
      </c>
    </row>
    <row r="56" spans="1:18" x14ac:dyDescent="0.2">
      <c r="A56" s="24">
        <v>55</v>
      </c>
      <c r="B56" t="s">
        <v>85</v>
      </c>
      <c r="C56">
        <v>76.89</v>
      </c>
      <c r="D56">
        <v>14</v>
      </c>
      <c r="E56">
        <v>22</v>
      </c>
      <c r="F56">
        <v>1</v>
      </c>
      <c r="G56">
        <v>0.14993918789999999</v>
      </c>
      <c r="H56">
        <v>3.7908203151999997E-2</v>
      </c>
      <c r="I56">
        <v>5.9103282519999993E-3</v>
      </c>
      <c r="J56">
        <v>6.86748039E-4</v>
      </c>
      <c r="K56" s="1">
        <v>1.06225297E-4</v>
      </c>
      <c r="L56">
        <v>1.804504E-5</v>
      </c>
      <c r="M56">
        <v>1</v>
      </c>
      <c r="N56">
        <v>1</v>
      </c>
      <c r="O56">
        <v>43</v>
      </c>
      <c r="P56">
        <v>0</v>
      </c>
      <c r="Q56">
        <v>10</v>
      </c>
      <c r="R56">
        <v>1</v>
      </c>
    </row>
    <row r="57" spans="1:18" x14ac:dyDescent="0.2">
      <c r="A57" s="24">
        <v>56</v>
      </c>
      <c r="B57" t="s">
        <v>86</v>
      </c>
      <c r="C57">
        <v>77.25</v>
      </c>
      <c r="D57">
        <v>14</v>
      </c>
      <c r="E57">
        <v>54</v>
      </c>
      <c r="F57">
        <v>1</v>
      </c>
      <c r="G57">
        <v>9.3750482531000004E-2</v>
      </c>
      <c r="H57">
        <v>2.6171725512000001E-2</v>
      </c>
      <c r="I57">
        <v>4.09110703E-3</v>
      </c>
      <c r="J57" s="1">
        <v>5.3503310999999997E-4</v>
      </c>
      <c r="K57" s="1">
        <v>8.6126853999999998E-5</v>
      </c>
      <c r="L57">
        <v>1.684439E-5</v>
      </c>
      <c r="M57">
        <v>1</v>
      </c>
      <c r="N57">
        <v>1</v>
      </c>
      <c r="O57">
        <v>94</v>
      </c>
      <c r="P57">
        <v>0</v>
      </c>
      <c r="Q57">
        <v>20</v>
      </c>
      <c r="R57">
        <v>0</v>
      </c>
    </row>
    <row r="58" spans="1:18" x14ac:dyDescent="0.2">
      <c r="A58" s="24">
        <v>57</v>
      </c>
      <c r="B58" t="s">
        <v>87</v>
      </c>
      <c r="C58">
        <v>77.069999999999993</v>
      </c>
      <c r="D58">
        <v>14</v>
      </c>
      <c r="E58">
        <v>118</v>
      </c>
      <c r="F58">
        <v>1</v>
      </c>
      <c r="G58">
        <v>0.119810050022</v>
      </c>
      <c r="H58">
        <v>2.5467174929000001E-2</v>
      </c>
      <c r="I58" s="1">
        <v>3.6429499879999999E-3</v>
      </c>
      <c r="J58" s="1">
        <v>4.8776281700000003E-4</v>
      </c>
      <c r="K58" s="1">
        <v>9.1040432000000004E-5</v>
      </c>
      <c r="L58">
        <v>1.4437678000000001E-5</v>
      </c>
      <c r="M58">
        <v>1</v>
      </c>
      <c r="N58">
        <v>1</v>
      </c>
      <c r="O58">
        <v>295</v>
      </c>
      <c r="P58">
        <v>0</v>
      </c>
      <c r="Q58">
        <v>15</v>
      </c>
      <c r="R58">
        <v>0</v>
      </c>
    </row>
    <row r="59" spans="1:18" x14ac:dyDescent="0.2">
      <c r="A59" s="24">
        <v>58</v>
      </c>
      <c r="B59" t="s">
        <v>88</v>
      </c>
      <c r="C59">
        <v>76.13</v>
      </c>
      <c r="D59">
        <v>14</v>
      </c>
      <c r="E59">
        <v>86</v>
      </c>
      <c r="F59">
        <v>1</v>
      </c>
      <c r="G59">
        <v>0.10182096299</v>
      </c>
      <c r="H59">
        <v>2.0301555228999998E-2</v>
      </c>
      <c r="I59" s="1">
        <v>3.0489084780000002E-3</v>
      </c>
      <c r="J59" s="1">
        <v>4.42390548E-4</v>
      </c>
      <c r="K59" s="1">
        <v>6.0316424999999999E-5</v>
      </c>
      <c r="L59">
        <v>8.7401699999999994E-6</v>
      </c>
      <c r="M59">
        <v>1</v>
      </c>
      <c r="N59">
        <v>1</v>
      </c>
      <c r="O59">
        <v>2247</v>
      </c>
      <c r="P59">
        <v>0</v>
      </c>
      <c r="Q59">
        <v>10</v>
      </c>
      <c r="R59">
        <v>0</v>
      </c>
    </row>
    <row r="60" spans="1:18" x14ac:dyDescent="0.2">
      <c r="A60" s="24">
        <v>59</v>
      </c>
      <c r="B60" t="s">
        <v>89</v>
      </c>
      <c r="C60">
        <v>76.19</v>
      </c>
      <c r="D60">
        <v>15</v>
      </c>
      <c r="E60">
        <v>62</v>
      </c>
      <c r="F60">
        <v>1</v>
      </c>
      <c r="G60">
        <v>5.9394027225999999E-2</v>
      </c>
      <c r="H60">
        <v>1.2152278864999999E-2</v>
      </c>
      <c r="I60">
        <v>2.2925482320000001E-3</v>
      </c>
      <c r="J60" s="1">
        <v>3.03400774E-4</v>
      </c>
      <c r="K60" s="1">
        <v>3.9666289E-5</v>
      </c>
      <c r="L60">
        <v>6.3906640000000003E-6</v>
      </c>
      <c r="M60">
        <v>1</v>
      </c>
      <c r="N60">
        <v>1</v>
      </c>
      <c r="O60">
        <v>149</v>
      </c>
      <c r="P60">
        <v>0</v>
      </c>
      <c r="Q60">
        <v>15</v>
      </c>
      <c r="R60">
        <v>0</v>
      </c>
    </row>
    <row r="61" spans="1:18" x14ac:dyDescent="0.2">
      <c r="A61" s="24">
        <v>60</v>
      </c>
      <c r="B61" t="s">
        <v>90</v>
      </c>
      <c r="C61">
        <v>74.95</v>
      </c>
      <c r="D61">
        <v>15</v>
      </c>
      <c r="E61">
        <v>126</v>
      </c>
      <c r="F61">
        <v>1</v>
      </c>
      <c r="G61">
        <v>4.7765430246000003E-2</v>
      </c>
      <c r="H61">
        <v>8.6131089110000007E-3</v>
      </c>
      <c r="I61" s="1">
        <v>1.226909058E-3</v>
      </c>
      <c r="J61" s="1">
        <v>1.2210693799999999E-4</v>
      </c>
      <c r="K61" s="1">
        <v>1.8122859E-5</v>
      </c>
      <c r="L61">
        <v>2.3006850000000001E-6</v>
      </c>
      <c r="M61">
        <v>1</v>
      </c>
      <c r="N61">
        <v>1</v>
      </c>
      <c r="O61">
        <v>2142</v>
      </c>
      <c r="P61">
        <v>0</v>
      </c>
      <c r="Q61">
        <v>10</v>
      </c>
      <c r="R61">
        <v>0</v>
      </c>
    </row>
    <row r="62" spans="1:18" x14ac:dyDescent="0.2">
      <c r="A62" s="24">
        <v>61</v>
      </c>
      <c r="B62" t="s">
        <v>91</v>
      </c>
      <c r="C62">
        <v>72.91</v>
      </c>
      <c r="D62">
        <v>15</v>
      </c>
      <c r="E62">
        <v>30</v>
      </c>
      <c r="F62">
        <v>1</v>
      </c>
      <c r="G62">
        <v>3.6083410447000003E-2</v>
      </c>
      <c r="H62">
        <v>5.5891439480000001E-3</v>
      </c>
      <c r="I62">
        <v>8.2427246600000001E-4</v>
      </c>
      <c r="J62">
        <v>4.9392550000000002E-5</v>
      </c>
      <c r="K62">
        <v>5.5146749999999998E-6</v>
      </c>
      <c r="L62">
        <v>6.8886000000000015E-7</v>
      </c>
      <c r="M62">
        <v>1</v>
      </c>
      <c r="N62">
        <v>1</v>
      </c>
      <c r="O62">
        <v>71</v>
      </c>
      <c r="P62">
        <v>0</v>
      </c>
      <c r="Q62">
        <v>10</v>
      </c>
      <c r="R62">
        <v>0</v>
      </c>
    </row>
    <row r="63" spans="1:18" x14ac:dyDescent="0.2">
      <c r="A63" s="24">
        <v>62</v>
      </c>
      <c r="B63" t="s">
        <v>92</v>
      </c>
      <c r="C63">
        <v>71.75</v>
      </c>
      <c r="D63">
        <v>16</v>
      </c>
      <c r="E63">
        <v>98</v>
      </c>
      <c r="F63">
        <v>1</v>
      </c>
      <c r="G63">
        <v>1.8642277152000002E-2</v>
      </c>
      <c r="H63">
        <v>3.7433066919999999E-3</v>
      </c>
      <c r="I63">
        <v>5.2424726099999997E-4</v>
      </c>
      <c r="J63">
        <v>4.4525547999999997E-5</v>
      </c>
      <c r="K63">
        <v>4.0786409999999999E-6</v>
      </c>
      <c r="L63">
        <v>3.2343199999999998E-7</v>
      </c>
      <c r="M63">
        <v>1</v>
      </c>
      <c r="N63">
        <v>1</v>
      </c>
      <c r="O63">
        <v>2241</v>
      </c>
      <c r="P63">
        <v>0</v>
      </c>
      <c r="Q63">
        <v>10</v>
      </c>
      <c r="R63">
        <v>0</v>
      </c>
    </row>
    <row r="64" spans="1:18" x14ac:dyDescent="0.2">
      <c r="A64" s="24">
        <v>63</v>
      </c>
      <c r="B64" t="s">
        <v>93</v>
      </c>
      <c r="C64">
        <v>72.33</v>
      </c>
      <c r="D64">
        <v>15</v>
      </c>
      <c r="E64">
        <v>94</v>
      </c>
      <c r="F64">
        <v>1</v>
      </c>
      <c r="G64">
        <v>3.0893582259000001E-2</v>
      </c>
      <c r="H64">
        <v>4.0021637009999998E-3</v>
      </c>
      <c r="I64">
        <v>4.6206097599999998E-4</v>
      </c>
      <c r="J64">
        <v>4.1561492000000003E-5</v>
      </c>
      <c r="K64">
        <v>3.4165339999999999E-6</v>
      </c>
      <c r="L64">
        <v>3.05307E-7</v>
      </c>
      <c r="M64">
        <v>1</v>
      </c>
      <c r="N64">
        <v>1</v>
      </c>
      <c r="O64">
        <v>2000</v>
      </c>
      <c r="P64">
        <v>0</v>
      </c>
      <c r="Q64">
        <v>5</v>
      </c>
      <c r="R64">
        <v>0</v>
      </c>
    </row>
    <row r="65" spans="1:18" x14ac:dyDescent="0.2">
      <c r="A65" s="24">
        <v>64</v>
      </c>
      <c r="B65" t="s">
        <v>94</v>
      </c>
      <c r="C65">
        <v>71.86</v>
      </c>
      <c r="D65">
        <v>16</v>
      </c>
      <c r="E65">
        <v>66</v>
      </c>
      <c r="F65">
        <v>1</v>
      </c>
      <c r="G65">
        <v>2.19863857E-2</v>
      </c>
      <c r="H65">
        <v>4.3991267680000001E-3</v>
      </c>
      <c r="I65">
        <v>3.9454702499999998E-4</v>
      </c>
      <c r="J65">
        <v>3.4665561999999998E-5</v>
      </c>
      <c r="K65">
        <v>2.566419E-6</v>
      </c>
      <c r="L65">
        <v>2.07295E-7</v>
      </c>
      <c r="M65">
        <v>1</v>
      </c>
      <c r="N65">
        <v>1</v>
      </c>
      <c r="O65">
        <v>314</v>
      </c>
      <c r="P65">
        <v>0</v>
      </c>
      <c r="Q65">
        <v>5</v>
      </c>
      <c r="R65">
        <v>0</v>
      </c>
    </row>
    <row r="66" spans="1:18" x14ac:dyDescent="0.2">
      <c r="A66" s="24">
        <v>65</v>
      </c>
      <c r="B66" t="s">
        <v>95</v>
      </c>
      <c r="C66">
        <v>70.349999999999994</v>
      </c>
      <c r="D66">
        <v>16</v>
      </c>
      <c r="E66">
        <v>3</v>
      </c>
      <c r="F66">
        <v>0.67511653220099999</v>
      </c>
      <c r="G66">
        <v>5.8622963179999999E-3</v>
      </c>
      <c r="H66" s="1">
        <v>7.3785960099999998E-4</v>
      </c>
      <c r="I66" s="1">
        <v>6.0284551000000001E-5</v>
      </c>
      <c r="J66" s="1">
        <v>4.7096940000000002E-6</v>
      </c>
      <c r="K66" s="1">
        <v>4.3916000000000002E-7</v>
      </c>
      <c r="L66">
        <v>4.6199999999999997E-8</v>
      </c>
      <c r="M66">
        <v>0</v>
      </c>
      <c r="N66">
        <v>1</v>
      </c>
      <c r="O66">
        <v>2449</v>
      </c>
      <c r="P66">
        <v>0</v>
      </c>
      <c r="Q66">
        <v>5</v>
      </c>
      <c r="R66">
        <v>0</v>
      </c>
    </row>
    <row r="67" spans="1:18" x14ac:dyDescent="0.2">
      <c r="A67" s="24">
        <v>66</v>
      </c>
      <c r="B67" t="s">
        <v>96</v>
      </c>
      <c r="C67">
        <v>69.569999999999993</v>
      </c>
      <c r="D67">
        <v>16</v>
      </c>
      <c r="E67">
        <v>35</v>
      </c>
      <c r="F67">
        <v>0.45298547028899999</v>
      </c>
      <c r="G67">
        <v>5.5903924800000003E-3</v>
      </c>
      <c r="H67" s="1">
        <v>6.7797630699999991E-4</v>
      </c>
      <c r="I67" s="1">
        <v>7.7228269999999992E-5</v>
      </c>
      <c r="J67" s="1">
        <v>6.2266349999999997E-6</v>
      </c>
      <c r="K67" s="1">
        <v>3.8823599999999998E-7</v>
      </c>
      <c r="L67">
        <v>3.0857000000000003E-8</v>
      </c>
      <c r="M67">
        <v>0</v>
      </c>
      <c r="N67">
        <v>1</v>
      </c>
      <c r="O67">
        <v>2504</v>
      </c>
      <c r="P67">
        <v>0</v>
      </c>
      <c r="Q67">
        <v>5</v>
      </c>
      <c r="R67">
        <v>0</v>
      </c>
    </row>
    <row r="68" spans="1:18" x14ac:dyDescent="0.2">
      <c r="A68" s="24">
        <v>67</v>
      </c>
      <c r="B68" t="s">
        <v>97</v>
      </c>
      <c r="C68">
        <v>70.040000000000006</v>
      </c>
      <c r="D68">
        <v>16</v>
      </c>
      <c r="E68">
        <v>34</v>
      </c>
      <c r="F68">
        <v>0.54701452971100006</v>
      </c>
      <c r="G68">
        <v>6.1919692279999994E-3</v>
      </c>
      <c r="H68">
        <v>6.9540407799999996E-4</v>
      </c>
      <c r="I68" s="1">
        <v>7.1688853999999998E-5</v>
      </c>
      <c r="J68" s="1">
        <v>5.2268660000000002E-6</v>
      </c>
      <c r="K68" s="1">
        <v>3.4461800000000002E-7</v>
      </c>
      <c r="L68">
        <v>2.8911E-8</v>
      </c>
      <c r="M68">
        <v>0</v>
      </c>
      <c r="N68">
        <v>1</v>
      </c>
      <c r="O68">
        <v>161</v>
      </c>
      <c r="P68">
        <v>0</v>
      </c>
      <c r="Q68">
        <v>5</v>
      </c>
      <c r="R68">
        <v>0</v>
      </c>
    </row>
    <row r="69" spans="1:18" x14ac:dyDescent="0.2">
      <c r="A69" s="24">
        <v>68</v>
      </c>
      <c r="B69" t="s">
        <v>98</v>
      </c>
      <c r="C69">
        <v>65.48</v>
      </c>
      <c r="D69">
        <v>16</v>
      </c>
      <c r="E69">
        <v>2</v>
      </c>
      <c r="F69">
        <v>0.32488346779900001</v>
      </c>
      <c r="G69">
        <v>1.937351357E-3</v>
      </c>
      <c r="H69" s="1">
        <v>1.74087207E-4</v>
      </c>
      <c r="I69" s="1">
        <v>9.6698860000000004E-6</v>
      </c>
      <c r="J69" s="1">
        <v>5.1707299999999999E-7</v>
      </c>
      <c r="K69" s="1">
        <v>2.0409000000000001E-8</v>
      </c>
      <c r="L69">
        <v>9.3299999999999998E-10</v>
      </c>
      <c r="M69">
        <v>0</v>
      </c>
      <c r="N69">
        <v>1</v>
      </c>
      <c r="O69">
        <v>2428</v>
      </c>
      <c r="P69">
        <v>0</v>
      </c>
      <c r="Q69">
        <v>5</v>
      </c>
      <c r="R69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9"/>
  <sheetViews>
    <sheetView workbookViewId="0">
      <selection activeCell="A7" sqref="A7"/>
    </sheetView>
  </sheetViews>
  <sheetFormatPr baseColWidth="10" defaultRowHeight="16" x14ac:dyDescent="0.2"/>
  <cols>
    <col min="1" max="1" width="15" style="13" customWidth="1"/>
    <col min="2" max="2" width="10.83203125" style="13" customWidth="1"/>
  </cols>
  <sheetData>
    <row r="1" spans="1:2" x14ac:dyDescent="0.2">
      <c r="A1" t="s">
        <v>14</v>
      </c>
      <c r="B1" t="s">
        <v>29</v>
      </c>
    </row>
    <row r="2" spans="1:2" x14ac:dyDescent="0.2">
      <c r="A2" t="s">
        <v>99</v>
      </c>
      <c r="B2">
        <v>35</v>
      </c>
    </row>
    <row r="3" spans="1:2" x14ac:dyDescent="0.2">
      <c r="A3" t="s">
        <v>100</v>
      </c>
      <c r="B3">
        <v>225</v>
      </c>
    </row>
    <row r="4" spans="1:2" x14ac:dyDescent="0.2">
      <c r="A4" t="s">
        <v>75</v>
      </c>
      <c r="B4">
        <v>15</v>
      </c>
    </row>
    <row r="5" spans="1:2" x14ac:dyDescent="0.2">
      <c r="A5" t="s">
        <v>101</v>
      </c>
      <c r="B5">
        <v>20</v>
      </c>
    </row>
    <row r="6" spans="1:2" x14ac:dyDescent="0.2">
      <c r="A6" t="s">
        <v>42</v>
      </c>
      <c r="B6">
        <v>30</v>
      </c>
    </row>
    <row r="7" spans="1:2" x14ac:dyDescent="0.2">
      <c r="A7" t="s">
        <v>102</v>
      </c>
      <c r="B7">
        <v>10</v>
      </c>
    </row>
    <row r="8" spans="1:2" x14ac:dyDescent="0.2">
      <c r="A8" t="s">
        <v>57</v>
      </c>
      <c r="B8">
        <v>30</v>
      </c>
    </row>
    <row r="9" spans="1:2" x14ac:dyDescent="0.2">
      <c r="A9" t="s">
        <v>103</v>
      </c>
      <c r="B9">
        <v>35</v>
      </c>
    </row>
    <row r="10" spans="1:2" x14ac:dyDescent="0.2">
      <c r="A10" t="s">
        <v>104</v>
      </c>
      <c r="B10">
        <v>5</v>
      </c>
    </row>
    <row r="11" spans="1:2" x14ac:dyDescent="0.2">
      <c r="A11" t="s">
        <v>54</v>
      </c>
      <c r="B11">
        <v>200</v>
      </c>
    </row>
    <row r="12" spans="1:2" x14ac:dyDescent="0.2">
      <c r="A12" t="s">
        <v>105</v>
      </c>
      <c r="B12">
        <v>40</v>
      </c>
    </row>
    <row r="13" spans="1:2" x14ac:dyDescent="0.2">
      <c r="A13" t="s">
        <v>106</v>
      </c>
      <c r="B13">
        <v>15</v>
      </c>
    </row>
    <row r="14" spans="1:2" x14ac:dyDescent="0.2">
      <c r="A14" t="s">
        <v>107</v>
      </c>
      <c r="B14">
        <v>15</v>
      </c>
    </row>
    <row r="15" spans="1:2" x14ac:dyDescent="0.2">
      <c r="A15" t="s">
        <v>108</v>
      </c>
      <c r="B15">
        <v>35</v>
      </c>
    </row>
    <row r="16" spans="1:2" x14ac:dyDescent="0.2">
      <c r="A16" t="s">
        <v>31</v>
      </c>
      <c r="B16">
        <v>275</v>
      </c>
    </row>
    <row r="17" spans="1:2" x14ac:dyDescent="0.2">
      <c r="A17" t="s">
        <v>60</v>
      </c>
      <c r="B17">
        <v>25</v>
      </c>
    </row>
    <row r="18" spans="1:2" x14ac:dyDescent="0.2">
      <c r="A18" t="s">
        <v>44</v>
      </c>
      <c r="B18">
        <v>25</v>
      </c>
    </row>
    <row r="19" spans="1:2" x14ac:dyDescent="0.2">
      <c r="A19" t="s">
        <v>88</v>
      </c>
      <c r="B19">
        <v>10</v>
      </c>
    </row>
    <row r="20" spans="1:2" x14ac:dyDescent="0.2">
      <c r="A20" t="s">
        <v>33</v>
      </c>
      <c r="B20">
        <v>200</v>
      </c>
    </row>
    <row r="21" spans="1:2" x14ac:dyDescent="0.2">
      <c r="A21" t="s">
        <v>43</v>
      </c>
      <c r="B21">
        <v>35</v>
      </c>
    </row>
    <row r="22" spans="1:2" x14ac:dyDescent="0.2">
      <c r="A22" t="s">
        <v>94</v>
      </c>
      <c r="B22">
        <v>10</v>
      </c>
    </row>
    <row r="23" spans="1:2" x14ac:dyDescent="0.2">
      <c r="A23" t="s">
        <v>45</v>
      </c>
      <c r="B23">
        <v>275</v>
      </c>
    </row>
    <row r="24" spans="1:2" x14ac:dyDescent="0.2">
      <c r="A24" t="s">
        <v>49</v>
      </c>
      <c r="B24">
        <v>15</v>
      </c>
    </row>
    <row r="25" spans="1:2" x14ac:dyDescent="0.2">
      <c r="A25" t="s">
        <v>37</v>
      </c>
      <c r="B25">
        <v>100</v>
      </c>
    </row>
    <row r="26" spans="1:2" x14ac:dyDescent="0.2">
      <c r="A26" t="s">
        <v>109</v>
      </c>
      <c r="B26">
        <v>5</v>
      </c>
    </row>
    <row r="27" spans="1:2" x14ac:dyDescent="0.2">
      <c r="A27" t="s">
        <v>110</v>
      </c>
      <c r="B27">
        <v>5</v>
      </c>
    </row>
    <row r="28" spans="1:2" x14ac:dyDescent="0.2">
      <c r="A28" t="s">
        <v>111</v>
      </c>
      <c r="B28">
        <v>15</v>
      </c>
    </row>
    <row r="29" spans="1:2" x14ac:dyDescent="0.2">
      <c r="A29" t="s">
        <v>112</v>
      </c>
      <c r="B29">
        <v>20</v>
      </c>
    </row>
    <row r="30" spans="1:2" x14ac:dyDescent="0.2">
      <c r="A30" t="s">
        <v>113</v>
      </c>
      <c r="B30">
        <v>150</v>
      </c>
    </row>
    <row r="31" spans="1:2" x14ac:dyDescent="0.2">
      <c r="A31" t="s">
        <v>38</v>
      </c>
      <c r="B31">
        <v>225</v>
      </c>
    </row>
    <row r="32" spans="1:2" x14ac:dyDescent="0.2">
      <c r="A32" t="s">
        <v>35</v>
      </c>
      <c r="B32">
        <v>300</v>
      </c>
    </row>
    <row r="33" spans="1:2" x14ac:dyDescent="0.2">
      <c r="A33" t="s">
        <v>114</v>
      </c>
      <c r="B33">
        <v>25</v>
      </c>
    </row>
    <row r="34" spans="1:2" x14ac:dyDescent="0.2">
      <c r="A34" t="s">
        <v>89</v>
      </c>
      <c r="B34">
        <v>20</v>
      </c>
    </row>
    <row r="35" spans="1:2" x14ac:dyDescent="0.2">
      <c r="A35" t="s">
        <v>74</v>
      </c>
      <c r="B35">
        <v>25</v>
      </c>
    </row>
    <row r="36" spans="1:2" x14ac:dyDescent="0.2">
      <c r="A36" t="s">
        <v>53</v>
      </c>
      <c r="B36">
        <v>15</v>
      </c>
    </row>
    <row r="37" spans="1:2" x14ac:dyDescent="0.2">
      <c r="A37" t="s">
        <v>77</v>
      </c>
      <c r="B37">
        <v>40</v>
      </c>
    </row>
    <row r="38" spans="1:2" x14ac:dyDescent="0.2">
      <c r="A38" t="s">
        <v>34</v>
      </c>
      <c r="B38">
        <v>300</v>
      </c>
    </row>
    <row r="39" spans="1:2" x14ac:dyDescent="0.2">
      <c r="A39" t="s">
        <v>98</v>
      </c>
      <c r="B39">
        <v>5</v>
      </c>
    </row>
    <row r="40" spans="1:2" x14ac:dyDescent="0.2">
      <c r="A40" t="s">
        <v>115</v>
      </c>
      <c r="B40">
        <v>20</v>
      </c>
    </row>
    <row r="41" spans="1:2" x14ac:dyDescent="0.2">
      <c r="A41" t="s">
        <v>62</v>
      </c>
      <c r="B41">
        <v>60</v>
      </c>
    </row>
    <row r="42" spans="1:2" x14ac:dyDescent="0.2">
      <c r="A42" t="s">
        <v>63</v>
      </c>
      <c r="B42">
        <v>25</v>
      </c>
    </row>
    <row r="43" spans="1:2" x14ac:dyDescent="0.2">
      <c r="A43" t="s">
        <v>116</v>
      </c>
      <c r="B43">
        <v>15</v>
      </c>
    </row>
    <row r="44" spans="1:2" x14ac:dyDescent="0.2">
      <c r="A44" t="s">
        <v>117</v>
      </c>
      <c r="B44">
        <v>20</v>
      </c>
    </row>
    <row r="45" spans="1:2" x14ac:dyDescent="0.2">
      <c r="A45" t="s">
        <v>40</v>
      </c>
      <c r="B45">
        <v>400</v>
      </c>
    </row>
    <row r="46" spans="1:2" x14ac:dyDescent="0.2">
      <c r="A46" t="s">
        <v>118</v>
      </c>
      <c r="B46">
        <v>5</v>
      </c>
    </row>
    <row r="47" spans="1:2" x14ac:dyDescent="0.2">
      <c r="A47" t="s">
        <v>119</v>
      </c>
      <c r="B47">
        <v>125</v>
      </c>
    </row>
    <row r="48" spans="1:2" x14ac:dyDescent="0.2">
      <c r="A48" t="s">
        <v>120</v>
      </c>
      <c r="B48">
        <v>15</v>
      </c>
    </row>
    <row r="49" spans="1:2" x14ac:dyDescent="0.2">
      <c r="A49" t="s">
        <v>67</v>
      </c>
      <c r="B49">
        <v>20</v>
      </c>
    </row>
    <row r="50" spans="1:2" x14ac:dyDescent="0.2">
      <c r="A50" t="s">
        <v>121</v>
      </c>
      <c r="B50">
        <v>15</v>
      </c>
    </row>
    <row r="51" spans="1:2" x14ac:dyDescent="0.2">
      <c r="A51" t="s">
        <v>122</v>
      </c>
      <c r="B51">
        <v>75</v>
      </c>
    </row>
    <row r="52" spans="1:2" x14ac:dyDescent="0.2">
      <c r="A52" t="s">
        <v>123</v>
      </c>
      <c r="B52">
        <v>10</v>
      </c>
    </row>
    <row r="53" spans="1:2" x14ac:dyDescent="0.2">
      <c r="A53" t="s">
        <v>59</v>
      </c>
      <c r="B53">
        <v>50</v>
      </c>
    </row>
    <row r="54" spans="1:2" x14ac:dyDescent="0.2">
      <c r="A54" t="s">
        <v>36</v>
      </c>
      <c r="B54">
        <v>150</v>
      </c>
    </row>
    <row r="55" spans="1:2" x14ac:dyDescent="0.2">
      <c r="A55" t="s">
        <v>124</v>
      </c>
      <c r="B55">
        <v>15</v>
      </c>
    </row>
    <row r="56" spans="1:2" x14ac:dyDescent="0.2">
      <c r="A56" t="s">
        <v>125</v>
      </c>
      <c r="B56">
        <v>25</v>
      </c>
    </row>
    <row r="57" spans="1:2" x14ac:dyDescent="0.2">
      <c r="A57" t="s">
        <v>126</v>
      </c>
      <c r="B57">
        <v>10</v>
      </c>
    </row>
    <row r="58" spans="1:2" x14ac:dyDescent="0.2">
      <c r="A58" t="s">
        <v>127</v>
      </c>
      <c r="B58">
        <v>5</v>
      </c>
    </row>
    <row r="59" spans="1:2" x14ac:dyDescent="0.2">
      <c r="A59" t="s">
        <v>39</v>
      </c>
      <c r="B59">
        <v>150</v>
      </c>
    </row>
    <row r="60" spans="1:2" x14ac:dyDescent="0.2">
      <c r="A60" t="s">
        <v>128</v>
      </c>
      <c r="B60">
        <v>20</v>
      </c>
    </row>
    <row r="61" spans="1:2" x14ac:dyDescent="0.2">
      <c r="A61" t="s">
        <v>129</v>
      </c>
      <c r="B61">
        <v>10</v>
      </c>
    </row>
    <row r="62" spans="1:2" x14ac:dyDescent="0.2">
      <c r="A62" t="s">
        <v>130</v>
      </c>
      <c r="B62">
        <v>15</v>
      </c>
    </row>
    <row r="63" spans="1:2" x14ac:dyDescent="0.2">
      <c r="A63" t="s">
        <v>48</v>
      </c>
      <c r="B63">
        <v>575</v>
      </c>
    </row>
    <row r="64" spans="1:2" x14ac:dyDescent="0.2">
      <c r="A64" t="s">
        <v>32</v>
      </c>
      <c r="B64">
        <v>600</v>
      </c>
    </row>
    <row r="65" spans="1:2" x14ac:dyDescent="0.2">
      <c r="A65" t="s">
        <v>41</v>
      </c>
      <c r="B65">
        <v>10</v>
      </c>
    </row>
    <row r="66" spans="1:2" x14ac:dyDescent="0.2">
      <c r="A66" t="s">
        <v>131</v>
      </c>
      <c r="B66">
        <v>80</v>
      </c>
    </row>
    <row r="67" spans="1:2" x14ac:dyDescent="0.2">
      <c r="A67" t="s">
        <v>132</v>
      </c>
      <c r="B67">
        <v>50</v>
      </c>
    </row>
    <row r="68" spans="1:2" x14ac:dyDescent="0.2">
      <c r="A68" t="s">
        <v>133</v>
      </c>
      <c r="B68">
        <v>10</v>
      </c>
    </row>
    <row r="69" spans="1:2" x14ac:dyDescent="0.2">
      <c r="A69" t="s">
        <v>134</v>
      </c>
      <c r="B69">
        <v>150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workbookViewId="0">
      <selection activeCell="B8" sqref="B8"/>
    </sheetView>
  </sheetViews>
  <sheetFormatPr baseColWidth="10" defaultRowHeight="16" x14ac:dyDescent="0.2"/>
  <cols>
    <col min="1" max="1" width="5.1640625" style="13" bestFit="1" customWidth="1"/>
    <col min="2" max="2" width="20" style="13" bestFit="1" customWidth="1"/>
    <col min="3" max="3" width="10.6640625" style="13" bestFit="1" customWidth="1"/>
    <col min="4" max="4" width="5.33203125" style="13" bestFit="1" customWidth="1"/>
    <col min="5" max="5" width="6.5" style="13" bestFit="1" customWidth="1"/>
    <col min="6" max="6" width="5.1640625" style="13" bestFit="1" customWidth="1"/>
    <col min="7" max="7" width="6.83203125" style="13" bestFit="1" customWidth="1"/>
    <col min="8" max="8" width="7.83203125" style="13" bestFit="1" customWidth="1"/>
    <col min="9" max="9" width="12.1640625" style="13" bestFit="1" customWidth="1"/>
    <col min="10" max="10" width="7.6640625" style="13" bestFit="1" customWidth="1"/>
    <col min="11" max="11" width="12.1640625" style="13" bestFit="1" customWidth="1"/>
    <col min="12" max="12" width="7.33203125" style="13" bestFit="1" customWidth="1"/>
    <col min="13" max="13" width="11.83203125" style="13" bestFit="1" customWidth="1"/>
    <col min="14" max="14" width="8.5" style="13" bestFit="1" customWidth="1"/>
    <col min="15" max="15" width="13" style="13" bestFit="1" customWidth="1"/>
  </cols>
  <sheetData>
    <row r="1" spans="1:15" x14ac:dyDescent="0.2">
      <c r="A1" t="s">
        <v>135</v>
      </c>
      <c r="B1" t="s">
        <v>1</v>
      </c>
      <c r="C1" t="s">
        <v>136</v>
      </c>
      <c r="D1" t="s">
        <v>137</v>
      </c>
      <c r="E1" t="s">
        <v>138</v>
      </c>
      <c r="F1" t="s">
        <v>0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</row>
    <row r="2" spans="1:15" x14ac:dyDescent="0.2">
      <c r="A2">
        <v>1</v>
      </c>
      <c r="B2" t="s">
        <v>32</v>
      </c>
      <c r="C2" t="s">
        <v>148</v>
      </c>
      <c r="D2">
        <v>31</v>
      </c>
      <c r="E2">
        <v>2</v>
      </c>
      <c r="F2">
        <v>1</v>
      </c>
      <c r="G2">
        <v>32.15</v>
      </c>
      <c r="H2">
        <v>116.5</v>
      </c>
      <c r="I2">
        <v>21</v>
      </c>
      <c r="J2">
        <v>84.4</v>
      </c>
      <c r="K2">
        <v>1</v>
      </c>
      <c r="L2">
        <v>59.2</v>
      </c>
      <c r="M2">
        <v>351</v>
      </c>
      <c r="N2">
        <v>9.99</v>
      </c>
      <c r="O2">
        <v>25</v>
      </c>
    </row>
    <row r="3" spans="1:15" x14ac:dyDescent="0.2">
      <c r="A3">
        <v>2</v>
      </c>
      <c r="B3" t="s">
        <v>48</v>
      </c>
      <c r="C3" t="s">
        <v>149</v>
      </c>
      <c r="D3">
        <v>30</v>
      </c>
      <c r="E3">
        <v>4</v>
      </c>
      <c r="F3">
        <v>1</v>
      </c>
      <c r="G3">
        <v>31.41</v>
      </c>
      <c r="H3">
        <v>127.4</v>
      </c>
      <c r="I3">
        <v>1</v>
      </c>
      <c r="J3">
        <v>96</v>
      </c>
      <c r="K3">
        <v>22</v>
      </c>
      <c r="L3">
        <v>68.3</v>
      </c>
      <c r="M3">
        <v>168</v>
      </c>
      <c r="N3">
        <v>10.23</v>
      </c>
      <c r="O3">
        <v>20</v>
      </c>
    </row>
    <row r="4" spans="1:15" x14ac:dyDescent="0.2">
      <c r="A4">
        <v>3</v>
      </c>
      <c r="B4" t="s">
        <v>31</v>
      </c>
      <c r="C4" t="s">
        <v>148</v>
      </c>
      <c r="D4">
        <v>26</v>
      </c>
      <c r="E4">
        <v>7</v>
      </c>
      <c r="F4">
        <v>2</v>
      </c>
      <c r="G4">
        <v>29.13</v>
      </c>
      <c r="H4">
        <v>122.6</v>
      </c>
      <c r="I4">
        <v>3</v>
      </c>
      <c r="J4">
        <v>93.5</v>
      </c>
      <c r="K4">
        <v>7</v>
      </c>
      <c r="L4">
        <v>70</v>
      </c>
      <c r="M4">
        <v>78</v>
      </c>
      <c r="N4">
        <v>10.9</v>
      </c>
      <c r="O4">
        <v>13</v>
      </c>
    </row>
    <row r="5" spans="1:15" x14ac:dyDescent="0.2">
      <c r="A5">
        <v>4</v>
      </c>
      <c r="B5" t="s">
        <v>54</v>
      </c>
      <c r="C5" t="s">
        <v>150</v>
      </c>
      <c r="D5">
        <v>30</v>
      </c>
      <c r="E5">
        <v>4</v>
      </c>
      <c r="F5">
        <v>2</v>
      </c>
      <c r="G5">
        <v>27</v>
      </c>
      <c r="H5">
        <v>113.2</v>
      </c>
      <c r="I5">
        <v>54</v>
      </c>
      <c r="J5">
        <v>86.2</v>
      </c>
      <c r="K5">
        <v>2</v>
      </c>
      <c r="L5">
        <v>64.7</v>
      </c>
      <c r="M5">
        <v>322</v>
      </c>
      <c r="N5">
        <v>3.18</v>
      </c>
      <c r="O5">
        <v>89</v>
      </c>
    </row>
    <row r="6" spans="1:15" x14ac:dyDescent="0.2">
      <c r="A6">
        <v>5</v>
      </c>
      <c r="B6" t="s">
        <v>40</v>
      </c>
      <c r="C6" t="s">
        <v>151</v>
      </c>
      <c r="D6">
        <v>28</v>
      </c>
      <c r="E6">
        <v>6</v>
      </c>
      <c r="F6">
        <v>2</v>
      </c>
      <c r="G6">
        <v>26.67</v>
      </c>
      <c r="H6">
        <v>123.2</v>
      </c>
      <c r="I6">
        <v>2</v>
      </c>
      <c r="J6">
        <v>96.6</v>
      </c>
      <c r="K6">
        <v>28</v>
      </c>
      <c r="L6">
        <v>67.2</v>
      </c>
      <c r="M6">
        <v>219</v>
      </c>
      <c r="N6">
        <v>8.5500000000000007</v>
      </c>
      <c r="O6">
        <v>44</v>
      </c>
    </row>
    <row r="7" spans="1:15" x14ac:dyDescent="0.2">
      <c r="A7">
        <v>6</v>
      </c>
      <c r="B7" t="s">
        <v>152</v>
      </c>
      <c r="C7" t="s">
        <v>151</v>
      </c>
      <c r="D7">
        <v>29</v>
      </c>
      <c r="E7">
        <v>4</v>
      </c>
      <c r="F7">
        <v>3</v>
      </c>
      <c r="G7">
        <v>26.35</v>
      </c>
      <c r="H7">
        <v>120</v>
      </c>
      <c r="I7">
        <v>9</v>
      </c>
      <c r="J7">
        <v>93.6</v>
      </c>
      <c r="K7">
        <v>9</v>
      </c>
      <c r="L7">
        <v>67.099999999999994</v>
      </c>
      <c r="M7">
        <v>222</v>
      </c>
      <c r="N7">
        <v>6.5</v>
      </c>
      <c r="O7">
        <v>64</v>
      </c>
    </row>
    <row r="8" spans="1:15" x14ac:dyDescent="0.2">
      <c r="A8">
        <v>7</v>
      </c>
      <c r="B8" t="s">
        <v>34</v>
      </c>
      <c r="C8" t="s">
        <v>148</v>
      </c>
      <c r="D8">
        <v>25</v>
      </c>
      <c r="E8">
        <v>10</v>
      </c>
      <c r="F8">
        <v>2</v>
      </c>
      <c r="G8">
        <v>25.03</v>
      </c>
      <c r="H8">
        <v>122</v>
      </c>
      <c r="I8">
        <v>4</v>
      </c>
      <c r="J8">
        <v>96.9</v>
      </c>
      <c r="K8">
        <v>34</v>
      </c>
      <c r="L8">
        <v>71</v>
      </c>
      <c r="M8">
        <v>50</v>
      </c>
      <c r="N8">
        <v>14.05</v>
      </c>
      <c r="O8">
        <v>1</v>
      </c>
    </row>
    <row r="9" spans="1:15" x14ac:dyDescent="0.2">
      <c r="A9">
        <v>8</v>
      </c>
      <c r="B9" t="s">
        <v>33</v>
      </c>
      <c r="C9" t="s">
        <v>153</v>
      </c>
      <c r="D9">
        <v>30</v>
      </c>
      <c r="E9">
        <v>4</v>
      </c>
      <c r="F9">
        <v>4</v>
      </c>
      <c r="G9">
        <v>24.74</v>
      </c>
      <c r="H9">
        <v>119.8</v>
      </c>
      <c r="I9">
        <v>12</v>
      </c>
      <c r="J9">
        <v>95.1</v>
      </c>
      <c r="K9">
        <v>17</v>
      </c>
      <c r="L9">
        <v>69</v>
      </c>
      <c r="M9">
        <v>125</v>
      </c>
      <c r="N9">
        <v>0.95</v>
      </c>
      <c r="O9">
        <v>127</v>
      </c>
    </row>
    <row r="10" spans="1:15" x14ac:dyDescent="0.2">
      <c r="A10">
        <v>9</v>
      </c>
      <c r="B10" t="s">
        <v>45</v>
      </c>
      <c r="C10" t="s">
        <v>154</v>
      </c>
      <c r="D10">
        <v>27</v>
      </c>
      <c r="E10">
        <v>7</v>
      </c>
      <c r="F10">
        <v>1</v>
      </c>
      <c r="G10">
        <v>23.24</v>
      </c>
      <c r="H10">
        <v>120.9</v>
      </c>
      <c r="I10">
        <v>6</v>
      </c>
      <c r="J10">
        <v>97.7</v>
      </c>
      <c r="K10">
        <v>46</v>
      </c>
      <c r="L10">
        <v>68.400000000000006</v>
      </c>
      <c r="M10">
        <v>161</v>
      </c>
      <c r="N10">
        <v>11.49</v>
      </c>
      <c r="O10">
        <v>6</v>
      </c>
    </row>
    <row r="11" spans="1:15" x14ac:dyDescent="0.2">
      <c r="A11">
        <v>10</v>
      </c>
      <c r="B11" t="s">
        <v>38</v>
      </c>
      <c r="C11" t="s">
        <v>151</v>
      </c>
      <c r="D11">
        <v>28</v>
      </c>
      <c r="E11">
        <v>7</v>
      </c>
      <c r="F11">
        <v>3</v>
      </c>
      <c r="G11">
        <v>23.19</v>
      </c>
      <c r="H11">
        <v>115.9</v>
      </c>
      <c r="I11">
        <v>29</v>
      </c>
      <c r="J11">
        <v>92.7</v>
      </c>
      <c r="K11">
        <v>5</v>
      </c>
      <c r="L11">
        <v>64.400000000000006</v>
      </c>
      <c r="M11">
        <v>333</v>
      </c>
      <c r="N11">
        <v>8.7799999999999994</v>
      </c>
      <c r="O11">
        <v>41</v>
      </c>
    </row>
    <row r="12" spans="1:15" x14ac:dyDescent="0.2">
      <c r="A12">
        <v>11</v>
      </c>
      <c r="B12" t="s">
        <v>36</v>
      </c>
      <c r="C12" t="s">
        <v>155</v>
      </c>
      <c r="D12">
        <v>25</v>
      </c>
      <c r="E12">
        <v>8</v>
      </c>
      <c r="F12">
        <v>3</v>
      </c>
      <c r="G12">
        <v>22.15</v>
      </c>
      <c r="H12">
        <v>114.8</v>
      </c>
      <c r="I12">
        <v>40</v>
      </c>
      <c r="J12">
        <v>92.7</v>
      </c>
      <c r="K12">
        <v>4</v>
      </c>
      <c r="L12">
        <v>66.2</v>
      </c>
      <c r="M12">
        <v>271</v>
      </c>
      <c r="N12">
        <v>11.62</v>
      </c>
      <c r="O12">
        <v>4</v>
      </c>
    </row>
    <row r="13" spans="1:15" x14ac:dyDescent="0.2">
      <c r="A13">
        <v>12</v>
      </c>
      <c r="B13" t="s">
        <v>39</v>
      </c>
      <c r="C13" t="s">
        <v>154</v>
      </c>
      <c r="D13">
        <v>24</v>
      </c>
      <c r="E13">
        <v>9</v>
      </c>
      <c r="F13">
        <v>3</v>
      </c>
      <c r="G13">
        <v>21.94</v>
      </c>
      <c r="H13">
        <v>114</v>
      </c>
      <c r="I13">
        <v>46</v>
      </c>
      <c r="J13">
        <v>92.1</v>
      </c>
      <c r="K13">
        <v>3</v>
      </c>
      <c r="L13">
        <v>66.599999999999994</v>
      </c>
      <c r="M13">
        <v>248</v>
      </c>
      <c r="N13">
        <v>9.26</v>
      </c>
      <c r="O13">
        <v>37</v>
      </c>
    </row>
    <row r="14" spans="1:15" x14ac:dyDescent="0.2">
      <c r="A14">
        <v>13</v>
      </c>
      <c r="B14" t="s">
        <v>131</v>
      </c>
      <c r="C14" t="s">
        <v>154</v>
      </c>
      <c r="D14">
        <v>24</v>
      </c>
      <c r="E14">
        <v>10</v>
      </c>
      <c r="F14">
        <v>5</v>
      </c>
      <c r="G14">
        <v>21.77</v>
      </c>
      <c r="H14">
        <v>119.2</v>
      </c>
      <c r="I14">
        <v>14</v>
      </c>
      <c r="J14">
        <v>97.4</v>
      </c>
      <c r="K14">
        <v>39</v>
      </c>
      <c r="L14">
        <v>69</v>
      </c>
      <c r="M14">
        <v>117</v>
      </c>
      <c r="N14">
        <v>10.48</v>
      </c>
      <c r="O14">
        <v>18</v>
      </c>
    </row>
    <row r="15" spans="1:15" x14ac:dyDescent="0.2">
      <c r="A15">
        <v>14</v>
      </c>
      <c r="B15" t="s">
        <v>134</v>
      </c>
      <c r="C15" t="s">
        <v>149</v>
      </c>
      <c r="D15">
        <v>28</v>
      </c>
      <c r="E15">
        <v>5</v>
      </c>
      <c r="F15">
        <v>1</v>
      </c>
      <c r="G15">
        <v>21.69</v>
      </c>
      <c r="H15">
        <v>120.7</v>
      </c>
      <c r="I15">
        <v>7</v>
      </c>
      <c r="J15">
        <v>99</v>
      </c>
      <c r="K15">
        <v>59</v>
      </c>
      <c r="L15">
        <v>70.400000000000006</v>
      </c>
      <c r="M15">
        <v>61</v>
      </c>
      <c r="N15">
        <v>9.6199999999999992</v>
      </c>
      <c r="O15">
        <v>31</v>
      </c>
    </row>
    <row r="16" spans="1:15" x14ac:dyDescent="0.2">
      <c r="A16">
        <v>15</v>
      </c>
      <c r="B16" t="s">
        <v>156</v>
      </c>
      <c r="C16" t="s">
        <v>151</v>
      </c>
      <c r="D16">
        <v>24</v>
      </c>
      <c r="E16">
        <v>8</v>
      </c>
      <c r="F16">
        <v>5</v>
      </c>
      <c r="G16">
        <v>21.11</v>
      </c>
      <c r="H16">
        <v>116.2</v>
      </c>
      <c r="I16">
        <v>27</v>
      </c>
      <c r="J16">
        <v>95</v>
      </c>
      <c r="K16">
        <v>16</v>
      </c>
      <c r="L16">
        <v>66.400000000000006</v>
      </c>
      <c r="M16">
        <v>260</v>
      </c>
      <c r="N16">
        <v>8.16</v>
      </c>
      <c r="O16">
        <v>51</v>
      </c>
    </row>
    <row r="17" spans="1:15" x14ac:dyDescent="0.2">
      <c r="A17">
        <v>16</v>
      </c>
      <c r="B17" t="s">
        <v>42</v>
      </c>
      <c r="C17" t="s">
        <v>155</v>
      </c>
      <c r="D17">
        <v>25</v>
      </c>
      <c r="E17">
        <v>7</v>
      </c>
      <c r="F17">
        <v>4</v>
      </c>
      <c r="G17">
        <v>20.63</v>
      </c>
      <c r="H17">
        <v>118.2</v>
      </c>
      <c r="I17">
        <v>16</v>
      </c>
      <c r="J17">
        <v>97.6</v>
      </c>
      <c r="K17">
        <v>44</v>
      </c>
      <c r="L17">
        <v>72.3</v>
      </c>
      <c r="M17">
        <v>21</v>
      </c>
      <c r="N17">
        <v>7.53</v>
      </c>
      <c r="O17">
        <v>56</v>
      </c>
    </row>
    <row r="18" spans="1:15" x14ac:dyDescent="0.2">
      <c r="A18">
        <v>17</v>
      </c>
      <c r="B18" t="s">
        <v>43</v>
      </c>
      <c r="C18" t="s">
        <v>150</v>
      </c>
      <c r="D18">
        <v>26</v>
      </c>
      <c r="E18">
        <v>7</v>
      </c>
      <c r="F18">
        <v>6</v>
      </c>
      <c r="G18">
        <v>20.54</v>
      </c>
      <c r="H18">
        <v>115.8</v>
      </c>
      <c r="I18">
        <v>31</v>
      </c>
      <c r="J18">
        <v>95.2</v>
      </c>
      <c r="K18">
        <v>18</v>
      </c>
      <c r="L18">
        <v>68.2</v>
      </c>
      <c r="M18">
        <v>174</v>
      </c>
      <c r="N18">
        <v>3.39</v>
      </c>
      <c r="O18">
        <v>86</v>
      </c>
    </row>
    <row r="19" spans="1:15" x14ac:dyDescent="0.2">
      <c r="A19">
        <v>18</v>
      </c>
      <c r="B19" t="s">
        <v>37</v>
      </c>
      <c r="C19" t="s">
        <v>155</v>
      </c>
      <c r="D19">
        <v>24</v>
      </c>
      <c r="E19">
        <v>10</v>
      </c>
      <c r="F19">
        <v>5</v>
      </c>
      <c r="G19">
        <v>20.41</v>
      </c>
      <c r="H19">
        <v>116.4</v>
      </c>
      <c r="I19">
        <v>25</v>
      </c>
      <c r="J19">
        <v>96</v>
      </c>
      <c r="K19">
        <v>23</v>
      </c>
      <c r="L19">
        <v>68.599999999999994</v>
      </c>
      <c r="M19">
        <v>154</v>
      </c>
      <c r="N19">
        <v>11.17</v>
      </c>
      <c r="O19">
        <v>9</v>
      </c>
    </row>
    <row r="20" spans="1:15" x14ac:dyDescent="0.2">
      <c r="A20">
        <v>19</v>
      </c>
      <c r="B20" t="s">
        <v>105</v>
      </c>
      <c r="C20" t="s">
        <v>148</v>
      </c>
      <c r="D20">
        <v>23</v>
      </c>
      <c r="E20">
        <v>9</v>
      </c>
      <c r="F20">
        <v>5</v>
      </c>
      <c r="G20">
        <v>20.27</v>
      </c>
      <c r="H20">
        <v>113.8</v>
      </c>
      <c r="I20">
        <v>48</v>
      </c>
      <c r="J20">
        <v>93.5</v>
      </c>
      <c r="K20">
        <v>8</v>
      </c>
      <c r="L20">
        <v>65.599999999999994</v>
      </c>
      <c r="M20">
        <v>297</v>
      </c>
      <c r="N20">
        <v>9.76</v>
      </c>
      <c r="O20">
        <v>30</v>
      </c>
    </row>
    <row r="21" spans="1:15" x14ac:dyDescent="0.2">
      <c r="A21">
        <v>20</v>
      </c>
      <c r="B21" t="s">
        <v>157</v>
      </c>
      <c r="C21" t="s">
        <v>150</v>
      </c>
      <c r="D21">
        <v>25</v>
      </c>
      <c r="E21">
        <v>7</v>
      </c>
      <c r="F21">
        <v>4</v>
      </c>
      <c r="G21">
        <v>20.07</v>
      </c>
      <c r="H21">
        <v>121.9</v>
      </c>
      <c r="I21">
        <v>5</v>
      </c>
      <c r="J21">
        <v>101.9</v>
      </c>
      <c r="K21">
        <v>107</v>
      </c>
      <c r="L21">
        <v>68.599999999999994</v>
      </c>
      <c r="M21">
        <v>149</v>
      </c>
      <c r="N21">
        <v>5.55</v>
      </c>
      <c r="O21">
        <v>74</v>
      </c>
    </row>
    <row r="22" spans="1:15" x14ac:dyDescent="0.2">
      <c r="A22">
        <v>21</v>
      </c>
      <c r="B22" t="s">
        <v>100</v>
      </c>
      <c r="C22" t="s">
        <v>158</v>
      </c>
      <c r="D22">
        <v>27</v>
      </c>
      <c r="E22">
        <v>7</v>
      </c>
      <c r="F22">
        <v>4</v>
      </c>
      <c r="G22">
        <v>19.37</v>
      </c>
      <c r="H22">
        <v>119</v>
      </c>
      <c r="I22">
        <v>15</v>
      </c>
      <c r="J22">
        <v>99.6</v>
      </c>
      <c r="K22">
        <v>70</v>
      </c>
      <c r="L22">
        <v>67.3</v>
      </c>
      <c r="M22">
        <v>215</v>
      </c>
      <c r="N22">
        <v>6.33</v>
      </c>
      <c r="O22">
        <v>66</v>
      </c>
    </row>
    <row r="23" spans="1:15" x14ac:dyDescent="0.2">
      <c r="A23">
        <v>22</v>
      </c>
      <c r="B23" t="s">
        <v>159</v>
      </c>
      <c r="C23" t="s">
        <v>154</v>
      </c>
      <c r="D23">
        <v>21</v>
      </c>
      <c r="E23">
        <v>11</v>
      </c>
      <c r="F23">
        <v>6</v>
      </c>
      <c r="G23">
        <v>18.920000000000002</v>
      </c>
      <c r="H23">
        <v>120.6</v>
      </c>
      <c r="I23">
        <v>8</v>
      </c>
      <c r="J23">
        <v>101.7</v>
      </c>
      <c r="K23">
        <v>104</v>
      </c>
      <c r="L23">
        <v>68.7</v>
      </c>
      <c r="M23">
        <v>142</v>
      </c>
      <c r="N23">
        <v>9.82</v>
      </c>
      <c r="O23">
        <v>27</v>
      </c>
    </row>
    <row r="24" spans="1:15" x14ac:dyDescent="0.2">
      <c r="A24">
        <v>23</v>
      </c>
      <c r="B24" t="s">
        <v>60</v>
      </c>
      <c r="C24" t="s">
        <v>155</v>
      </c>
      <c r="D24">
        <v>20</v>
      </c>
      <c r="E24">
        <v>12</v>
      </c>
      <c r="F24">
        <v>6</v>
      </c>
      <c r="G24">
        <v>18.71</v>
      </c>
      <c r="H24">
        <v>115.1</v>
      </c>
      <c r="I24">
        <v>37</v>
      </c>
      <c r="J24">
        <v>96.4</v>
      </c>
      <c r="K24">
        <v>25</v>
      </c>
      <c r="L24">
        <v>66.8</v>
      </c>
      <c r="M24">
        <v>239</v>
      </c>
      <c r="N24">
        <v>10.74</v>
      </c>
      <c r="O24">
        <v>14</v>
      </c>
    </row>
    <row r="25" spans="1:15" x14ac:dyDescent="0.2">
      <c r="A25">
        <v>24</v>
      </c>
      <c r="B25" t="s">
        <v>53</v>
      </c>
      <c r="C25" t="s">
        <v>160</v>
      </c>
      <c r="D25">
        <v>27</v>
      </c>
      <c r="E25">
        <v>7</v>
      </c>
      <c r="F25">
        <v>7</v>
      </c>
      <c r="G25">
        <v>18.18</v>
      </c>
      <c r="H25">
        <v>119.9</v>
      </c>
      <c r="I25">
        <v>10</v>
      </c>
      <c r="J25">
        <v>101.7</v>
      </c>
      <c r="K25">
        <v>105</v>
      </c>
      <c r="L25">
        <v>69.5</v>
      </c>
      <c r="M25">
        <v>99</v>
      </c>
      <c r="N25">
        <v>4.45</v>
      </c>
      <c r="O25">
        <v>79</v>
      </c>
    </row>
    <row r="26" spans="1:15" x14ac:dyDescent="0.2">
      <c r="A26">
        <v>25</v>
      </c>
      <c r="B26" t="s">
        <v>103</v>
      </c>
      <c r="C26" t="s">
        <v>149</v>
      </c>
      <c r="D26">
        <v>20</v>
      </c>
      <c r="E26">
        <v>13</v>
      </c>
      <c r="F26">
        <v>10</v>
      </c>
      <c r="G26">
        <v>17.87</v>
      </c>
      <c r="H26">
        <v>115.8</v>
      </c>
      <c r="I26">
        <v>32</v>
      </c>
      <c r="J26">
        <v>97.9</v>
      </c>
      <c r="K26">
        <v>48</v>
      </c>
      <c r="L26">
        <v>67.8</v>
      </c>
      <c r="M26">
        <v>189</v>
      </c>
      <c r="N26">
        <v>10.58</v>
      </c>
      <c r="O26">
        <v>17</v>
      </c>
    </row>
    <row r="27" spans="1:15" x14ac:dyDescent="0.2">
      <c r="A27">
        <v>26</v>
      </c>
      <c r="B27" t="s">
        <v>67</v>
      </c>
      <c r="C27" t="s">
        <v>149</v>
      </c>
      <c r="D27">
        <v>21</v>
      </c>
      <c r="E27">
        <v>11</v>
      </c>
      <c r="F27">
        <v>8</v>
      </c>
      <c r="G27">
        <v>17.34</v>
      </c>
      <c r="H27">
        <v>116.3</v>
      </c>
      <c r="I27">
        <v>26</v>
      </c>
      <c r="J27">
        <v>99</v>
      </c>
      <c r="K27">
        <v>58</v>
      </c>
      <c r="L27">
        <v>69.3</v>
      </c>
      <c r="M27">
        <v>104</v>
      </c>
      <c r="N27">
        <v>9.58</v>
      </c>
      <c r="O27">
        <v>34</v>
      </c>
    </row>
    <row r="28" spans="1:15" x14ac:dyDescent="0.2">
      <c r="A28">
        <v>27</v>
      </c>
      <c r="B28" t="s">
        <v>107</v>
      </c>
      <c r="C28" t="s">
        <v>149</v>
      </c>
      <c r="D28">
        <v>21</v>
      </c>
      <c r="E28">
        <v>11</v>
      </c>
      <c r="F28">
        <v>8</v>
      </c>
      <c r="G28">
        <v>17.28</v>
      </c>
      <c r="H28">
        <v>116.5</v>
      </c>
      <c r="I28">
        <v>22</v>
      </c>
      <c r="J28">
        <v>99.2</v>
      </c>
      <c r="K28">
        <v>61</v>
      </c>
      <c r="L28">
        <v>70.8</v>
      </c>
      <c r="M28">
        <v>53</v>
      </c>
      <c r="N28">
        <v>9.23</v>
      </c>
      <c r="O28">
        <v>38</v>
      </c>
    </row>
    <row r="29" spans="1:15" x14ac:dyDescent="0.2">
      <c r="A29">
        <v>30</v>
      </c>
      <c r="B29" t="s">
        <v>125</v>
      </c>
      <c r="C29" t="s">
        <v>155</v>
      </c>
      <c r="D29">
        <v>20</v>
      </c>
      <c r="E29">
        <v>12</v>
      </c>
      <c r="F29">
        <v>7</v>
      </c>
      <c r="G29">
        <v>16.91</v>
      </c>
      <c r="H29">
        <v>111.2</v>
      </c>
      <c r="I29">
        <v>71</v>
      </c>
      <c r="J29">
        <v>94.3</v>
      </c>
      <c r="K29">
        <v>12</v>
      </c>
      <c r="L29">
        <v>69</v>
      </c>
      <c r="M29">
        <v>120</v>
      </c>
      <c r="N29">
        <v>11.34</v>
      </c>
      <c r="O29">
        <v>7</v>
      </c>
    </row>
    <row r="30" spans="1:15" x14ac:dyDescent="0.2">
      <c r="A30">
        <v>32</v>
      </c>
      <c r="B30" t="s">
        <v>41</v>
      </c>
      <c r="C30" t="s">
        <v>148</v>
      </c>
      <c r="D30">
        <v>21</v>
      </c>
      <c r="E30">
        <v>11</v>
      </c>
      <c r="F30">
        <v>8</v>
      </c>
      <c r="G30">
        <v>16.64</v>
      </c>
      <c r="H30">
        <v>115</v>
      </c>
      <c r="I30">
        <v>39</v>
      </c>
      <c r="J30">
        <v>98.4</v>
      </c>
      <c r="K30">
        <v>54</v>
      </c>
      <c r="L30">
        <v>68.7</v>
      </c>
      <c r="M30">
        <v>144</v>
      </c>
      <c r="N30">
        <v>8.18</v>
      </c>
      <c r="O30">
        <v>49</v>
      </c>
    </row>
    <row r="31" spans="1:15" x14ac:dyDescent="0.2">
      <c r="A31">
        <v>35</v>
      </c>
      <c r="B31" t="s">
        <v>161</v>
      </c>
      <c r="C31" t="s">
        <v>148</v>
      </c>
      <c r="D31">
        <v>20</v>
      </c>
      <c r="E31">
        <v>11</v>
      </c>
      <c r="F31">
        <v>9</v>
      </c>
      <c r="G31">
        <v>15.82</v>
      </c>
      <c r="H31">
        <v>115.8</v>
      </c>
      <c r="I31">
        <v>30</v>
      </c>
      <c r="J31">
        <v>100</v>
      </c>
      <c r="K31">
        <v>76</v>
      </c>
      <c r="L31">
        <v>71.599999999999994</v>
      </c>
      <c r="M31">
        <v>31</v>
      </c>
      <c r="N31">
        <v>7.99</v>
      </c>
      <c r="O31">
        <v>54</v>
      </c>
    </row>
    <row r="32" spans="1:15" x14ac:dyDescent="0.2">
      <c r="A32">
        <v>36</v>
      </c>
      <c r="B32" t="s">
        <v>162</v>
      </c>
      <c r="C32" t="s">
        <v>148</v>
      </c>
      <c r="D32">
        <v>22</v>
      </c>
      <c r="E32">
        <v>9</v>
      </c>
      <c r="F32">
        <v>6</v>
      </c>
      <c r="G32">
        <v>15.71</v>
      </c>
      <c r="H32">
        <v>113.3</v>
      </c>
      <c r="I32">
        <v>52</v>
      </c>
      <c r="J32">
        <v>97.6</v>
      </c>
      <c r="K32">
        <v>45</v>
      </c>
      <c r="L32">
        <v>67.099999999999994</v>
      </c>
      <c r="M32">
        <v>225</v>
      </c>
      <c r="N32">
        <v>8.17</v>
      </c>
      <c r="O32">
        <v>50</v>
      </c>
    </row>
    <row r="33" spans="1:15" x14ac:dyDescent="0.2">
      <c r="A33">
        <v>37</v>
      </c>
      <c r="B33" t="s">
        <v>101</v>
      </c>
      <c r="C33" t="s">
        <v>155</v>
      </c>
      <c r="D33">
        <v>23</v>
      </c>
      <c r="E33">
        <v>11</v>
      </c>
      <c r="F33">
        <v>7</v>
      </c>
      <c r="G33">
        <v>15.63</v>
      </c>
      <c r="H33">
        <v>117.3</v>
      </c>
      <c r="I33">
        <v>19</v>
      </c>
      <c r="J33">
        <v>101.7</v>
      </c>
      <c r="K33">
        <v>103</v>
      </c>
      <c r="L33">
        <v>69.7</v>
      </c>
      <c r="M33">
        <v>90</v>
      </c>
      <c r="N33">
        <v>10.15</v>
      </c>
      <c r="O33">
        <v>22</v>
      </c>
    </row>
    <row r="34" spans="1:15" x14ac:dyDescent="0.2">
      <c r="A34">
        <v>38</v>
      </c>
      <c r="B34" t="s">
        <v>114</v>
      </c>
      <c r="C34" t="s">
        <v>155</v>
      </c>
      <c r="D34">
        <v>20</v>
      </c>
      <c r="E34">
        <v>12</v>
      </c>
      <c r="F34">
        <v>8</v>
      </c>
      <c r="G34">
        <v>15.47</v>
      </c>
      <c r="H34">
        <v>113.3</v>
      </c>
      <c r="I34">
        <v>53</v>
      </c>
      <c r="J34">
        <v>97.8</v>
      </c>
      <c r="K34">
        <v>47</v>
      </c>
      <c r="L34">
        <v>65.599999999999994</v>
      </c>
      <c r="M34">
        <v>298</v>
      </c>
      <c r="N34">
        <v>9.6</v>
      </c>
      <c r="O34">
        <v>32</v>
      </c>
    </row>
    <row r="35" spans="1:15" x14ac:dyDescent="0.2">
      <c r="A35">
        <v>39</v>
      </c>
      <c r="B35" t="s">
        <v>124</v>
      </c>
      <c r="C35" t="s">
        <v>154</v>
      </c>
      <c r="D35">
        <v>19</v>
      </c>
      <c r="E35">
        <v>14</v>
      </c>
      <c r="F35">
        <v>10</v>
      </c>
      <c r="G35">
        <v>15.46</v>
      </c>
      <c r="H35">
        <v>109.4</v>
      </c>
      <c r="I35">
        <v>94</v>
      </c>
      <c r="J35">
        <v>93.9</v>
      </c>
      <c r="K35">
        <v>10</v>
      </c>
      <c r="L35">
        <v>65.2</v>
      </c>
      <c r="M35">
        <v>315</v>
      </c>
      <c r="N35">
        <v>11.77</v>
      </c>
      <c r="O35">
        <v>3</v>
      </c>
    </row>
    <row r="36" spans="1:15" x14ac:dyDescent="0.2">
      <c r="A36">
        <v>41</v>
      </c>
      <c r="B36" t="s">
        <v>163</v>
      </c>
      <c r="C36" t="s">
        <v>164</v>
      </c>
      <c r="D36">
        <v>28</v>
      </c>
      <c r="E36">
        <v>5</v>
      </c>
      <c r="F36">
        <v>11</v>
      </c>
      <c r="G36">
        <v>15.14</v>
      </c>
      <c r="H36">
        <v>111.3</v>
      </c>
      <c r="I36">
        <v>68</v>
      </c>
      <c r="J36">
        <v>96.2</v>
      </c>
      <c r="K36">
        <v>24</v>
      </c>
      <c r="L36">
        <v>65.3</v>
      </c>
      <c r="M36">
        <v>312</v>
      </c>
      <c r="N36">
        <v>7.0000000000000007E-2</v>
      </c>
      <c r="O36">
        <v>140</v>
      </c>
    </row>
    <row r="37" spans="1:15" x14ac:dyDescent="0.2">
      <c r="A37">
        <v>42</v>
      </c>
      <c r="B37" t="s">
        <v>165</v>
      </c>
      <c r="C37" t="s">
        <v>148</v>
      </c>
      <c r="D37">
        <v>21</v>
      </c>
      <c r="E37">
        <v>11</v>
      </c>
      <c r="F37">
        <v>9</v>
      </c>
      <c r="G37">
        <v>15.13</v>
      </c>
      <c r="H37">
        <v>116.4</v>
      </c>
      <c r="I37">
        <v>24</v>
      </c>
      <c r="J37">
        <v>101.3</v>
      </c>
      <c r="K37">
        <v>99</v>
      </c>
      <c r="L37">
        <v>71.400000000000006</v>
      </c>
      <c r="M37">
        <v>40</v>
      </c>
      <c r="N37">
        <v>7.64</v>
      </c>
      <c r="O37">
        <v>55</v>
      </c>
    </row>
    <row r="38" spans="1:15" x14ac:dyDescent="0.2">
      <c r="A38">
        <v>43</v>
      </c>
      <c r="B38" t="s">
        <v>108</v>
      </c>
      <c r="C38" t="s">
        <v>166</v>
      </c>
      <c r="D38">
        <v>21</v>
      </c>
      <c r="E38">
        <v>11</v>
      </c>
      <c r="F38">
        <v>12</v>
      </c>
      <c r="G38">
        <v>14.91</v>
      </c>
      <c r="H38">
        <v>117.4</v>
      </c>
      <c r="I38">
        <v>18</v>
      </c>
      <c r="J38">
        <v>102.5</v>
      </c>
      <c r="K38">
        <v>115</v>
      </c>
      <c r="L38">
        <v>64.2</v>
      </c>
      <c r="M38">
        <v>335</v>
      </c>
      <c r="N38">
        <v>1.88</v>
      </c>
      <c r="O38">
        <v>107</v>
      </c>
    </row>
    <row r="39" spans="1:15" x14ac:dyDescent="0.2">
      <c r="A39">
        <v>44</v>
      </c>
      <c r="B39" t="s">
        <v>167</v>
      </c>
      <c r="C39" t="s">
        <v>154</v>
      </c>
      <c r="D39">
        <v>22</v>
      </c>
      <c r="E39">
        <v>11</v>
      </c>
      <c r="F39">
        <v>9</v>
      </c>
      <c r="G39">
        <v>14.75</v>
      </c>
      <c r="H39">
        <v>112.2</v>
      </c>
      <c r="I39">
        <v>60</v>
      </c>
      <c r="J39">
        <v>97.4</v>
      </c>
      <c r="K39">
        <v>41</v>
      </c>
      <c r="L39">
        <v>65.5</v>
      </c>
      <c r="M39">
        <v>302</v>
      </c>
      <c r="N39">
        <v>9.1999999999999993</v>
      </c>
      <c r="O39">
        <v>39</v>
      </c>
    </row>
    <row r="40" spans="1:15" x14ac:dyDescent="0.2">
      <c r="A40">
        <v>45</v>
      </c>
      <c r="B40" t="s">
        <v>168</v>
      </c>
      <c r="C40" t="s">
        <v>158</v>
      </c>
      <c r="D40">
        <v>20</v>
      </c>
      <c r="E40">
        <v>11</v>
      </c>
      <c r="F40">
        <v>11</v>
      </c>
      <c r="G40">
        <v>14.71</v>
      </c>
      <c r="H40">
        <v>117.7</v>
      </c>
      <c r="I40">
        <v>17</v>
      </c>
      <c r="J40">
        <v>102.9</v>
      </c>
      <c r="K40">
        <v>124</v>
      </c>
      <c r="L40">
        <v>71.599999999999994</v>
      </c>
      <c r="M40">
        <v>36</v>
      </c>
      <c r="N40">
        <v>5.8</v>
      </c>
      <c r="O40">
        <v>72</v>
      </c>
    </row>
    <row r="41" spans="1:15" x14ac:dyDescent="0.2">
      <c r="A41">
        <v>47</v>
      </c>
      <c r="B41" t="s">
        <v>63</v>
      </c>
      <c r="C41" t="s">
        <v>154</v>
      </c>
      <c r="D41">
        <v>18</v>
      </c>
      <c r="E41">
        <v>13</v>
      </c>
      <c r="F41">
        <v>10</v>
      </c>
      <c r="G41">
        <v>14.42</v>
      </c>
      <c r="H41">
        <v>115.1</v>
      </c>
      <c r="I41">
        <v>38</v>
      </c>
      <c r="J41">
        <v>100.7</v>
      </c>
      <c r="K41">
        <v>83</v>
      </c>
      <c r="L41">
        <v>75.8</v>
      </c>
      <c r="M41">
        <v>4</v>
      </c>
      <c r="N41">
        <v>11.96</v>
      </c>
      <c r="O41">
        <v>2</v>
      </c>
    </row>
    <row r="42" spans="1:15" x14ac:dyDescent="0.2">
      <c r="A42">
        <v>48</v>
      </c>
      <c r="B42" t="s">
        <v>128</v>
      </c>
      <c r="C42" t="s">
        <v>158</v>
      </c>
      <c r="D42">
        <v>21</v>
      </c>
      <c r="E42">
        <v>11</v>
      </c>
      <c r="F42">
        <v>11</v>
      </c>
      <c r="G42">
        <v>14.38</v>
      </c>
      <c r="H42">
        <v>116.4</v>
      </c>
      <c r="I42">
        <v>23</v>
      </c>
      <c r="J42">
        <v>102.1</v>
      </c>
      <c r="K42">
        <v>110</v>
      </c>
      <c r="L42">
        <v>70.5</v>
      </c>
      <c r="M42">
        <v>57</v>
      </c>
      <c r="N42">
        <v>6.91</v>
      </c>
      <c r="O42">
        <v>60</v>
      </c>
    </row>
    <row r="43" spans="1:15" x14ac:dyDescent="0.2">
      <c r="A43">
        <v>49</v>
      </c>
      <c r="B43" t="s">
        <v>119</v>
      </c>
      <c r="C43" t="s">
        <v>166</v>
      </c>
      <c r="D43">
        <v>25</v>
      </c>
      <c r="E43">
        <v>7</v>
      </c>
      <c r="F43">
        <v>7</v>
      </c>
      <c r="G43">
        <v>14.38</v>
      </c>
      <c r="H43">
        <v>111.7</v>
      </c>
      <c r="I43">
        <v>66</v>
      </c>
      <c r="J43">
        <v>97.3</v>
      </c>
      <c r="K43">
        <v>38</v>
      </c>
      <c r="L43">
        <v>68.7</v>
      </c>
      <c r="M43">
        <v>146</v>
      </c>
      <c r="N43">
        <v>2.69</v>
      </c>
      <c r="O43">
        <v>96</v>
      </c>
    </row>
    <row r="44" spans="1:15" x14ac:dyDescent="0.2">
      <c r="A44">
        <v>50</v>
      </c>
      <c r="B44" t="s">
        <v>169</v>
      </c>
      <c r="C44" t="s">
        <v>160</v>
      </c>
      <c r="D44">
        <v>22</v>
      </c>
      <c r="E44">
        <v>10</v>
      </c>
      <c r="F44">
        <v>11</v>
      </c>
      <c r="G44">
        <v>14.15</v>
      </c>
      <c r="H44">
        <v>111.3</v>
      </c>
      <c r="I44">
        <v>69</v>
      </c>
      <c r="J44">
        <v>97.1</v>
      </c>
      <c r="K44">
        <v>36</v>
      </c>
      <c r="L44">
        <v>68.7</v>
      </c>
      <c r="M44">
        <v>147</v>
      </c>
      <c r="N44">
        <v>3.37</v>
      </c>
      <c r="O44">
        <v>87</v>
      </c>
    </row>
    <row r="45" spans="1:15" x14ac:dyDescent="0.2">
      <c r="A45">
        <v>51</v>
      </c>
      <c r="B45" t="s">
        <v>99</v>
      </c>
      <c r="C45" t="s">
        <v>155</v>
      </c>
      <c r="D45">
        <v>19</v>
      </c>
      <c r="E45">
        <v>15</v>
      </c>
      <c r="F45">
        <v>9</v>
      </c>
      <c r="G45">
        <v>13.83</v>
      </c>
      <c r="H45">
        <v>108.5</v>
      </c>
      <c r="I45">
        <v>115</v>
      </c>
      <c r="J45">
        <v>94.6</v>
      </c>
      <c r="K45">
        <v>13</v>
      </c>
      <c r="L45">
        <v>68.8</v>
      </c>
      <c r="M45">
        <v>137</v>
      </c>
      <c r="N45">
        <v>11.03</v>
      </c>
      <c r="O45">
        <v>10</v>
      </c>
    </row>
    <row r="46" spans="1:15" x14ac:dyDescent="0.2">
      <c r="A46">
        <v>54</v>
      </c>
      <c r="B46" t="s">
        <v>59</v>
      </c>
      <c r="C46" t="s">
        <v>148</v>
      </c>
      <c r="D46">
        <v>20</v>
      </c>
      <c r="E46">
        <v>13</v>
      </c>
      <c r="F46">
        <v>11</v>
      </c>
      <c r="G46">
        <v>13.59</v>
      </c>
      <c r="H46">
        <v>107.7</v>
      </c>
      <c r="I46">
        <v>128</v>
      </c>
      <c r="J46">
        <v>94.1</v>
      </c>
      <c r="K46">
        <v>11</v>
      </c>
      <c r="L46">
        <v>63.4</v>
      </c>
      <c r="M46">
        <v>342</v>
      </c>
      <c r="N46">
        <v>8.7200000000000006</v>
      </c>
      <c r="O46">
        <v>43</v>
      </c>
    </row>
    <row r="47" spans="1:15" x14ac:dyDescent="0.2">
      <c r="A47">
        <v>55</v>
      </c>
      <c r="B47" t="s">
        <v>170</v>
      </c>
      <c r="C47" t="s">
        <v>171</v>
      </c>
      <c r="D47">
        <v>28</v>
      </c>
      <c r="E47">
        <v>5</v>
      </c>
      <c r="F47">
        <v>12</v>
      </c>
      <c r="G47">
        <v>13.56</v>
      </c>
      <c r="H47">
        <v>108.5</v>
      </c>
      <c r="I47">
        <v>116</v>
      </c>
      <c r="J47">
        <v>94.9</v>
      </c>
      <c r="K47">
        <v>14</v>
      </c>
      <c r="L47">
        <v>68.2</v>
      </c>
      <c r="M47">
        <v>173</v>
      </c>
      <c r="N47">
        <v>-1.51</v>
      </c>
      <c r="O47">
        <v>176</v>
      </c>
    </row>
    <row r="48" spans="1:15" x14ac:dyDescent="0.2">
      <c r="A48">
        <v>59</v>
      </c>
      <c r="B48" t="s">
        <v>172</v>
      </c>
      <c r="C48" t="s">
        <v>173</v>
      </c>
      <c r="D48">
        <v>26</v>
      </c>
      <c r="E48">
        <v>5</v>
      </c>
      <c r="F48">
        <v>12</v>
      </c>
      <c r="G48">
        <v>12.7</v>
      </c>
      <c r="H48">
        <v>113.1</v>
      </c>
      <c r="I48">
        <v>56</v>
      </c>
      <c r="J48">
        <v>100.4</v>
      </c>
      <c r="K48">
        <v>82</v>
      </c>
      <c r="L48">
        <v>67.3</v>
      </c>
      <c r="M48">
        <v>216</v>
      </c>
      <c r="N48">
        <v>-4.1900000000000004</v>
      </c>
      <c r="O48">
        <v>261</v>
      </c>
    </row>
    <row r="49" spans="1:15" x14ac:dyDescent="0.2">
      <c r="A49">
        <v>63</v>
      </c>
      <c r="B49" t="s">
        <v>117</v>
      </c>
      <c r="C49" t="s">
        <v>149</v>
      </c>
      <c r="D49">
        <v>21</v>
      </c>
      <c r="E49">
        <v>13</v>
      </c>
      <c r="F49">
        <v>10</v>
      </c>
      <c r="G49">
        <v>11.92</v>
      </c>
      <c r="H49">
        <v>108.9</v>
      </c>
      <c r="I49">
        <v>104</v>
      </c>
      <c r="J49">
        <v>97</v>
      </c>
      <c r="K49">
        <v>35</v>
      </c>
      <c r="L49">
        <v>67.099999999999994</v>
      </c>
      <c r="M49">
        <v>223</v>
      </c>
      <c r="N49">
        <v>10.42</v>
      </c>
      <c r="O49">
        <v>19</v>
      </c>
    </row>
    <row r="50" spans="1:15" x14ac:dyDescent="0.2">
      <c r="A50">
        <v>69</v>
      </c>
      <c r="B50" t="s">
        <v>122</v>
      </c>
      <c r="C50" t="s">
        <v>166</v>
      </c>
      <c r="D50">
        <v>25</v>
      </c>
      <c r="E50">
        <v>7</v>
      </c>
      <c r="F50">
        <v>11</v>
      </c>
      <c r="G50">
        <v>11.2</v>
      </c>
      <c r="H50">
        <v>112.3</v>
      </c>
      <c r="I50">
        <v>59</v>
      </c>
      <c r="J50">
        <v>101.1</v>
      </c>
      <c r="K50">
        <v>94</v>
      </c>
      <c r="L50">
        <v>69.2</v>
      </c>
      <c r="M50">
        <v>109</v>
      </c>
      <c r="N50">
        <v>2.2000000000000002</v>
      </c>
      <c r="O50">
        <v>101</v>
      </c>
    </row>
    <row r="51" spans="1:15" x14ac:dyDescent="0.2">
      <c r="A51">
        <v>71</v>
      </c>
      <c r="B51" t="s">
        <v>89</v>
      </c>
      <c r="C51" t="s">
        <v>174</v>
      </c>
      <c r="D51">
        <v>26</v>
      </c>
      <c r="E51">
        <v>7</v>
      </c>
      <c r="F51">
        <v>14</v>
      </c>
      <c r="G51">
        <v>10.83</v>
      </c>
      <c r="H51">
        <v>110.1</v>
      </c>
      <c r="I51">
        <v>82</v>
      </c>
      <c r="J51">
        <v>99.3</v>
      </c>
      <c r="K51">
        <v>65</v>
      </c>
      <c r="L51">
        <v>68</v>
      </c>
      <c r="M51">
        <v>183</v>
      </c>
      <c r="N51">
        <v>-2.1800000000000002</v>
      </c>
      <c r="O51">
        <v>204</v>
      </c>
    </row>
    <row r="52" spans="1:15" x14ac:dyDescent="0.2">
      <c r="A52">
        <v>75</v>
      </c>
      <c r="B52" t="s">
        <v>175</v>
      </c>
      <c r="C52" t="s">
        <v>176</v>
      </c>
      <c r="D52">
        <v>28</v>
      </c>
      <c r="E52">
        <v>6</v>
      </c>
      <c r="F52">
        <v>12</v>
      </c>
      <c r="G52">
        <v>10.59</v>
      </c>
      <c r="H52">
        <v>114.6</v>
      </c>
      <c r="I52">
        <v>41</v>
      </c>
      <c r="J52">
        <v>104</v>
      </c>
      <c r="K52">
        <v>148</v>
      </c>
      <c r="L52">
        <v>70.3</v>
      </c>
      <c r="M52">
        <v>71</v>
      </c>
      <c r="N52">
        <v>-0.1</v>
      </c>
      <c r="O52">
        <v>141</v>
      </c>
    </row>
    <row r="53" spans="1:15" x14ac:dyDescent="0.2">
      <c r="A53">
        <v>77</v>
      </c>
      <c r="B53" t="s">
        <v>57</v>
      </c>
      <c r="C53" t="s">
        <v>177</v>
      </c>
      <c r="D53">
        <v>26</v>
      </c>
      <c r="E53">
        <v>8</v>
      </c>
      <c r="F53">
        <v>13</v>
      </c>
      <c r="G53">
        <v>10.49</v>
      </c>
      <c r="H53">
        <v>114.3</v>
      </c>
      <c r="I53">
        <v>42</v>
      </c>
      <c r="J53">
        <v>103.8</v>
      </c>
      <c r="K53">
        <v>138</v>
      </c>
      <c r="L53">
        <v>72.8</v>
      </c>
      <c r="M53">
        <v>15</v>
      </c>
      <c r="N53">
        <v>-1.02</v>
      </c>
      <c r="O53">
        <v>165</v>
      </c>
    </row>
    <row r="54" spans="1:15" x14ac:dyDescent="0.2">
      <c r="A54">
        <v>82</v>
      </c>
      <c r="B54" t="s">
        <v>178</v>
      </c>
      <c r="C54" t="s">
        <v>179</v>
      </c>
      <c r="D54">
        <v>27</v>
      </c>
      <c r="E54">
        <v>7</v>
      </c>
      <c r="F54">
        <v>13</v>
      </c>
      <c r="G54">
        <v>9.06</v>
      </c>
      <c r="H54">
        <v>105.7</v>
      </c>
      <c r="I54">
        <v>164</v>
      </c>
      <c r="J54">
        <v>96.6</v>
      </c>
      <c r="K54">
        <v>30</v>
      </c>
      <c r="L54">
        <v>65</v>
      </c>
      <c r="M54">
        <v>318</v>
      </c>
      <c r="N54">
        <v>-4.99</v>
      </c>
      <c r="O54">
        <v>282</v>
      </c>
    </row>
    <row r="55" spans="1:15" x14ac:dyDescent="0.2">
      <c r="A55">
        <v>96</v>
      </c>
      <c r="B55" t="s">
        <v>180</v>
      </c>
      <c r="C55" t="s">
        <v>181</v>
      </c>
      <c r="D55">
        <v>24</v>
      </c>
      <c r="E55">
        <v>10</v>
      </c>
      <c r="F55">
        <v>15</v>
      </c>
      <c r="G55">
        <v>7.21</v>
      </c>
      <c r="H55">
        <v>109</v>
      </c>
      <c r="I55">
        <v>101</v>
      </c>
      <c r="J55">
        <v>101.8</v>
      </c>
      <c r="K55">
        <v>106</v>
      </c>
      <c r="L55">
        <v>66.900000000000006</v>
      </c>
      <c r="M55">
        <v>236</v>
      </c>
      <c r="N55">
        <v>-2.79</v>
      </c>
      <c r="O55">
        <v>227</v>
      </c>
    </row>
    <row r="56" spans="1:15" x14ac:dyDescent="0.2">
      <c r="A56">
        <v>100</v>
      </c>
      <c r="B56" t="s">
        <v>102</v>
      </c>
      <c r="C56" t="s">
        <v>182</v>
      </c>
      <c r="D56">
        <v>25</v>
      </c>
      <c r="E56">
        <v>9</v>
      </c>
      <c r="F56">
        <v>14</v>
      </c>
      <c r="G56">
        <v>6.81</v>
      </c>
      <c r="H56">
        <v>109.2</v>
      </c>
      <c r="I56">
        <v>99</v>
      </c>
      <c r="J56">
        <v>102.4</v>
      </c>
      <c r="K56">
        <v>112</v>
      </c>
      <c r="L56">
        <v>71.400000000000006</v>
      </c>
      <c r="M56">
        <v>37</v>
      </c>
      <c r="N56">
        <v>-4.8499999999999996</v>
      </c>
      <c r="O56">
        <v>279</v>
      </c>
    </row>
    <row r="57" spans="1:15" x14ac:dyDescent="0.2">
      <c r="A57">
        <v>111</v>
      </c>
      <c r="B57" t="s">
        <v>123</v>
      </c>
      <c r="C57" t="s">
        <v>183</v>
      </c>
      <c r="D57">
        <v>28</v>
      </c>
      <c r="E57">
        <v>6</v>
      </c>
      <c r="F57">
        <v>14</v>
      </c>
      <c r="G57">
        <v>5.56</v>
      </c>
      <c r="H57">
        <v>105</v>
      </c>
      <c r="I57">
        <v>177</v>
      </c>
      <c r="J57">
        <v>99.4</v>
      </c>
      <c r="K57">
        <v>67</v>
      </c>
      <c r="L57">
        <v>71.099999999999994</v>
      </c>
      <c r="M57">
        <v>48</v>
      </c>
      <c r="N57">
        <v>-7.58</v>
      </c>
      <c r="O57">
        <v>330</v>
      </c>
    </row>
    <row r="58" spans="1:15" x14ac:dyDescent="0.2">
      <c r="A58">
        <v>114</v>
      </c>
      <c r="B58" t="s">
        <v>112</v>
      </c>
      <c r="C58" t="s">
        <v>184</v>
      </c>
      <c r="D58">
        <v>24</v>
      </c>
      <c r="E58">
        <v>10</v>
      </c>
      <c r="F58">
        <v>13</v>
      </c>
      <c r="G58">
        <v>5.38</v>
      </c>
      <c r="H58">
        <v>109.3</v>
      </c>
      <c r="I58">
        <v>96</v>
      </c>
      <c r="J58">
        <v>103.9</v>
      </c>
      <c r="K58">
        <v>144</v>
      </c>
      <c r="L58">
        <v>74.8</v>
      </c>
      <c r="M58">
        <v>6</v>
      </c>
      <c r="N58">
        <v>-1.67</v>
      </c>
      <c r="O58">
        <v>184</v>
      </c>
    </row>
    <row r="59" spans="1:15" x14ac:dyDescent="0.2">
      <c r="A59">
        <v>120</v>
      </c>
      <c r="B59" t="s">
        <v>106</v>
      </c>
      <c r="C59" t="s">
        <v>185</v>
      </c>
      <c r="D59">
        <v>26</v>
      </c>
      <c r="E59">
        <v>7</v>
      </c>
      <c r="F59">
        <v>13</v>
      </c>
      <c r="G59">
        <v>4.7300000000000004</v>
      </c>
      <c r="H59">
        <v>109.9</v>
      </c>
      <c r="I59">
        <v>87</v>
      </c>
      <c r="J59">
        <v>105.2</v>
      </c>
      <c r="K59">
        <v>167</v>
      </c>
      <c r="L59">
        <v>64.599999999999994</v>
      </c>
      <c r="M59">
        <v>324</v>
      </c>
      <c r="N59">
        <v>-4.6100000000000003</v>
      </c>
      <c r="O59">
        <v>270</v>
      </c>
    </row>
    <row r="60" spans="1:15" x14ac:dyDescent="0.2">
      <c r="A60">
        <v>127</v>
      </c>
      <c r="B60" t="s">
        <v>186</v>
      </c>
      <c r="C60" t="s">
        <v>187</v>
      </c>
      <c r="D60">
        <v>24</v>
      </c>
      <c r="E60">
        <v>8</v>
      </c>
      <c r="F60">
        <v>16</v>
      </c>
      <c r="G60">
        <v>3.7</v>
      </c>
      <c r="H60">
        <v>103.6</v>
      </c>
      <c r="I60">
        <v>205</v>
      </c>
      <c r="J60">
        <v>99.9</v>
      </c>
      <c r="K60">
        <v>73</v>
      </c>
      <c r="L60">
        <v>68.900000000000006</v>
      </c>
      <c r="M60">
        <v>131</v>
      </c>
      <c r="N60">
        <v>-4.63</v>
      </c>
      <c r="O60">
        <v>271</v>
      </c>
    </row>
    <row r="61" spans="1:15" x14ac:dyDescent="0.2">
      <c r="A61">
        <v>134</v>
      </c>
      <c r="B61" t="s">
        <v>94</v>
      </c>
      <c r="C61" t="s">
        <v>188</v>
      </c>
      <c r="D61">
        <v>20</v>
      </c>
      <c r="E61">
        <v>13</v>
      </c>
      <c r="F61">
        <v>15</v>
      </c>
      <c r="G61">
        <v>2.87</v>
      </c>
      <c r="H61">
        <v>110.3</v>
      </c>
      <c r="I61">
        <v>80</v>
      </c>
      <c r="J61">
        <v>107.4</v>
      </c>
      <c r="K61">
        <v>212</v>
      </c>
      <c r="L61">
        <v>70.7</v>
      </c>
      <c r="M61">
        <v>56</v>
      </c>
      <c r="N61">
        <v>-2.39</v>
      </c>
      <c r="O61">
        <v>211</v>
      </c>
    </row>
    <row r="62" spans="1:15" x14ac:dyDescent="0.2">
      <c r="A62">
        <v>135</v>
      </c>
      <c r="B62" t="s">
        <v>189</v>
      </c>
      <c r="C62" t="s">
        <v>190</v>
      </c>
      <c r="D62">
        <v>25</v>
      </c>
      <c r="E62">
        <v>9</v>
      </c>
      <c r="F62">
        <v>14</v>
      </c>
      <c r="G62">
        <v>2.82</v>
      </c>
      <c r="H62">
        <v>101.1</v>
      </c>
      <c r="I62">
        <v>248</v>
      </c>
      <c r="J62">
        <v>98.3</v>
      </c>
      <c r="K62">
        <v>53</v>
      </c>
      <c r="L62">
        <v>68.2</v>
      </c>
      <c r="M62">
        <v>175</v>
      </c>
      <c r="N62">
        <v>-4.78</v>
      </c>
      <c r="O62">
        <v>274</v>
      </c>
    </row>
    <row r="63" spans="1:15" x14ac:dyDescent="0.2">
      <c r="A63">
        <v>153</v>
      </c>
      <c r="B63" t="s">
        <v>191</v>
      </c>
      <c r="C63" t="s">
        <v>192</v>
      </c>
      <c r="D63">
        <v>20</v>
      </c>
      <c r="E63">
        <v>11</v>
      </c>
      <c r="F63">
        <v>15</v>
      </c>
      <c r="G63">
        <v>1.32</v>
      </c>
      <c r="H63">
        <v>105</v>
      </c>
      <c r="I63">
        <v>176</v>
      </c>
      <c r="J63">
        <v>103.7</v>
      </c>
      <c r="K63">
        <v>134</v>
      </c>
      <c r="L63">
        <v>69.5</v>
      </c>
      <c r="M63">
        <v>97</v>
      </c>
      <c r="N63">
        <v>-1.28</v>
      </c>
      <c r="O63">
        <v>171</v>
      </c>
    </row>
    <row r="64" spans="1:15" x14ac:dyDescent="0.2">
      <c r="A64">
        <v>165</v>
      </c>
      <c r="B64" t="s">
        <v>109</v>
      </c>
      <c r="C64" t="s">
        <v>193</v>
      </c>
      <c r="D64">
        <v>23</v>
      </c>
      <c r="E64">
        <v>9</v>
      </c>
      <c r="F64">
        <v>15</v>
      </c>
      <c r="G64">
        <v>0.36</v>
      </c>
      <c r="H64">
        <v>103.8</v>
      </c>
      <c r="I64">
        <v>197</v>
      </c>
      <c r="J64">
        <v>103.4</v>
      </c>
      <c r="K64">
        <v>131</v>
      </c>
      <c r="L64">
        <v>74.900000000000006</v>
      </c>
      <c r="M64">
        <v>5</v>
      </c>
      <c r="N64">
        <v>-4.9400000000000004</v>
      </c>
      <c r="O64">
        <v>280</v>
      </c>
    </row>
    <row r="65" spans="1:15" x14ac:dyDescent="0.2">
      <c r="A65">
        <v>170</v>
      </c>
      <c r="B65" t="s">
        <v>118</v>
      </c>
      <c r="C65" t="s">
        <v>194</v>
      </c>
      <c r="D65">
        <v>22</v>
      </c>
      <c r="E65">
        <v>12</v>
      </c>
      <c r="F65">
        <v>16</v>
      </c>
      <c r="G65">
        <v>-0.05</v>
      </c>
      <c r="H65">
        <v>103.6</v>
      </c>
      <c r="I65">
        <v>203</v>
      </c>
      <c r="J65">
        <v>103.6</v>
      </c>
      <c r="K65">
        <v>133</v>
      </c>
      <c r="L65">
        <v>62.7</v>
      </c>
      <c r="M65">
        <v>346</v>
      </c>
      <c r="N65">
        <v>-4.43</v>
      </c>
      <c r="O65">
        <v>268</v>
      </c>
    </row>
    <row r="66" spans="1:15" x14ac:dyDescent="0.2">
      <c r="A66">
        <v>184</v>
      </c>
      <c r="B66" t="s">
        <v>195</v>
      </c>
      <c r="C66" t="s">
        <v>196</v>
      </c>
      <c r="D66">
        <v>24</v>
      </c>
      <c r="E66">
        <v>10</v>
      </c>
      <c r="F66">
        <v>16</v>
      </c>
      <c r="G66">
        <v>-1.91</v>
      </c>
      <c r="H66">
        <v>103.4</v>
      </c>
      <c r="I66">
        <v>208</v>
      </c>
      <c r="J66">
        <v>105.3</v>
      </c>
      <c r="K66">
        <v>170</v>
      </c>
      <c r="L66">
        <v>68.2</v>
      </c>
      <c r="M66">
        <v>177</v>
      </c>
      <c r="N66">
        <v>-5.63</v>
      </c>
      <c r="O66">
        <v>296</v>
      </c>
    </row>
    <row r="67" spans="1:15" x14ac:dyDescent="0.2">
      <c r="A67">
        <v>249</v>
      </c>
      <c r="B67" t="s">
        <v>127</v>
      </c>
      <c r="C67" t="s">
        <v>197</v>
      </c>
      <c r="D67">
        <v>15</v>
      </c>
      <c r="E67">
        <v>19</v>
      </c>
      <c r="F67">
        <v>16</v>
      </c>
      <c r="G67">
        <v>-7.66</v>
      </c>
      <c r="H67">
        <v>105.3</v>
      </c>
      <c r="I67">
        <v>173</v>
      </c>
      <c r="J67">
        <v>112.9</v>
      </c>
      <c r="K67">
        <v>315</v>
      </c>
      <c r="L67">
        <v>71.599999999999994</v>
      </c>
      <c r="M67">
        <v>35</v>
      </c>
      <c r="N67">
        <v>-6.74</v>
      </c>
      <c r="O67">
        <v>315</v>
      </c>
    </row>
    <row r="68" spans="1:15" x14ac:dyDescent="0.2">
      <c r="A68">
        <v>251</v>
      </c>
      <c r="B68" t="s">
        <v>198</v>
      </c>
      <c r="C68" t="s">
        <v>199</v>
      </c>
      <c r="D68">
        <v>18</v>
      </c>
      <c r="E68">
        <v>16</v>
      </c>
      <c r="F68">
        <v>16</v>
      </c>
      <c r="G68">
        <v>-7.8</v>
      </c>
      <c r="H68">
        <v>103.3</v>
      </c>
      <c r="I68">
        <v>211</v>
      </c>
      <c r="J68">
        <v>111.1</v>
      </c>
      <c r="K68">
        <v>294</v>
      </c>
      <c r="L68">
        <v>71.400000000000006</v>
      </c>
      <c r="M68">
        <v>39</v>
      </c>
      <c r="N68">
        <v>-8.39</v>
      </c>
      <c r="O68">
        <v>335</v>
      </c>
    </row>
    <row r="69" spans="1:15" x14ac:dyDescent="0.2">
      <c r="A69">
        <v>309</v>
      </c>
      <c r="B69" t="s">
        <v>98</v>
      </c>
      <c r="C69" t="s">
        <v>200</v>
      </c>
      <c r="D69">
        <v>19</v>
      </c>
      <c r="E69">
        <v>15</v>
      </c>
      <c r="F69">
        <v>16</v>
      </c>
      <c r="G69">
        <v>-12.74</v>
      </c>
      <c r="H69">
        <v>98.2</v>
      </c>
      <c r="I69">
        <v>301</v>
      </c>
      <c r="J69">
        <v>110.9</v>
      </c>
      <c r="K69">
        <v>288</v>
      </c>
      <c r="L69">
        <v>64.900000000000006</v>
      </c>
      <c r="M69">
        <v>320</v>
      </c>
      <c r="N69">
        <v>-12.75</v>
      </c>
      <c r="O69">
        <v>350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0"/>
  <sheetViews>
    <sheetView workbookViewId="0">
      <selection activeCell="P15" sqref="P15"/>
    </sheetView>
  </sheetViews>
  <sheetFormatPr baseColWidth="10" defaultRowHeight="16" x14ac:dyDescent="0.2"/>
  <cols>
    <col min="4" max="4" width="10.83203125" style="13" customWidth="1"/>
    <col min="7" max="7" width="13.33203125" style="13" bestFit="1" customWidth="1"/>
  </cols>
  <sheetData>
    <row r="1" spans="1:13" x14ac:dyDescent="0.2">
      <c r="A1" t="s">
        <v>201</v>
      </c>
      <c r="B1" t="s">
        <v>202</v>
      </c>
      <c r="C1" t="s">
        <v>0</v>
      </c>
      <c r="D1" t="s">
        <v>1</v>
      </c>
      <c r="E1" s="3" t="s">
        <v>203</v>
      </c>
      <c r="F1" t="s">
        <v>204</v>
      </c>
      <c r="G1" t="s">
        <v>205</v>
      </c>
      <c r="I1" t="s">
        <v>201</v>
      </c>
      <c r="J1" t="s">
        <v>202</v>
      </c>
      <c r="K1" t="s">
        <v>0</v>
      </c>
    </row>
    <row r="2" spans="1:13" x14ac:dyDescent="0.2">
      <c r="A2">
        <v>600</v>
      </c>
      <c r="B2">
        <f t="shared" ref="B2:B33" si="0">A2/4815</f>
        <v>0.12461059190031153</v>
      </c>
      <c r="C2">
        <v>1</v>
      </c>
      <c r="D2" t="str">
        <f>Kenpom!B2</f>
        <v>Virginia</v>
      </c>
      <c r="E2" s="4">
        <v>600</v>
      </c>
      <c r="F2">
        <f t="shared" ref="F2:F33" ca="1" si="1">SUM(INDIRECT(ADDRESS(2,5)&amp;":"&amp;ADDRESS(ROW(),5)))</f>
        <v>600</v>
      </c>
      <c r="G2" s="2">
        <f t="shared" ref="G2:G33" ca="1" si="2">F2/SUM(INDIRECT(ADDRESS(2,2)&amp;":"&amp;ADDRESS(ROW()-1,2)))</f>
        <v>4815</v>
      </c>
      <c r="H2">
        <f t="shared" ref="H2:H33" ca="1" si="3">(G2-5560)/5560</f>
        <v>-0.13399280575539568</v>
      </c>
      <c r="I2">
        <v>600</v>
      </c>
      <c r="J2">
        <f t="shared" ref="J2:J33" si="4">I2/4815</f>
        <v>0.12461059190031153</v>
      </c>
      <c r="K2">
        <v>1</v>
      </c>
      <c r="L2">
        <v>1</v>
      </c>
      <c r="M2" s="2" t="e">
        <f>ADDRESS(2,0)&amp;":"&amp;ADDRESS(ROW()-2,0)</f>
        <v>#VALUE!</v>
      </c>
    </row>
    <row r="3" spans="1:13" x14ac:dyDescent="0.2">
      <c r="A3">
        <v>375</v>
      </c>
      <c r="B3">
        <f t="shared" si="0"/>
        <v>7.7881619937694699E-2</v>
      </c>
      <c r="C3">
        <v>1</v>
      </c>
      <c r="D3" t="str">
        <f>Kenpom!B3</f>
        <v>Villanova</v>
      </c>
      <c r="E3" s="4">
        <v>575</v>
      </c>
      <c r="F3">
        <f t="shared" ca="1" si="1"/>
        <v>1175</v>
      </c>
      <c r="G3" s="2">
        <f t="shared" ca="1" si="2"/>
        <v>9429.375</v>
      </c>
      <c r="H3">
        <f t="shared" ca="1" si="3"/>
        <v>0.6959307553956835</v>
      </c>
      <c r="I3">
        <v>400</v>
      </c>
      <c r="J3">
        <f t="shared" si="4"/>
        <v>8.3073727933541022E-2</v>
      </c>
      <c r="K3">
        <v>2</v>
      </c>
      <c r="L3">
        <f t="shared" ref="L3:L34" si="5">L2+1</f>
        <v>2</v>
      </c>
    </row>
    <row r="4" spans="1:13" x14ac:dyDescent="0.2">
      <c r="A4">
        <v>275</v>
      </c>
      <c r="B4">
        <f t="shared" si="0"/>
        <v>5.7113187954309447E-2</v>
      </c>
      <c r="C4">
        <v>1</v>
      </c>
      <c r="D4" t="str">
        <f>Kenpom!B4</f>
        <v>Duke</v>
      </c>
      <c r="E4" s="4">
        <v>275</v>
      </c>
      <c r="F4">
        <f t="shared" ca="1" si="1"/>
        <v>1450</v>
      </c>
      <c r="G4" s="2">
        <f t="shared" ca="1" si="2"/>
        <v>7160.7692307692314</v>
      </c>
      <c r="H4">
        <f t="shared" ca="1" si="3"/>
        <v>0.28790813503043733</v>
      </c>
      <c r="I4">
        <v>375</v>
      </c>
      <c r="J4">
        <f t="shared" si="4"/>
        <v>7.7881619937694699E-2</v>
      </c>
      <c r="K4">
        <v>1</v>
      </c>
      <c r="L4">
        <f t="shared" si="5"/>
        <v>3</v>
      </c>
    </row>
    <row r="5" spans="1:13" x14ac:dyDescent="0.2">
      <c r="A5">
        <v>250</v>
      </c>
      <c r="B5">
        <f t="shared" si="0"/>
        <v>5.1921079958463137E-2</v>
      </c>
      <c r="C5">
        <v>1</v>
      </c>
      <c r="D5" t="str">
        <f>Kenpom!B5</f>
        <v>Cincinnati</v>
      </c>
      <c r="E5" s="4">
        <v>200</v>
      </c>
      <c r="F5">
        <f t="shared" ca="1" si="1"/>
        <v>1650</v>
      </c>
      <c r="G5" s="2">
        <f t="shared" ca="1" si="2"/>
        <v>6355.8</v>
      </c>
      <c r="H5">
        <f t="shared" ca="1" si="3"/>
        <v>0.14312949640287773</v>
      </c>
      <c r="I5">
        <v>300</v>
      </c>
      <c r="J5">
        <f t="shared" si="4"/>
        <v>6.2305295950155763E-2</v>
      </c>
      <c r="K5">
        <v>2</v>
      </c>
      <c r="L5">
        <f t="shared" si="5"/>
        <v>4</v>
      </c>
    </row>
    <row r="6" spans="1:13" x14ac:dyDescent="0.2">
      <c r="A6">
        <v>400</v>
      </c>
      <c r="B6">
        <f t="shared" si="0"/>
        <v>8.3073727933541022E-2</v>
      </c>
      <c r="C6">
        <v>2</v>
      </c>
      <c r="D6" t="str">
        <f>Kenpom!B6</f>
        <v>Purdue</v>
      </c>
      <c r="E6" s="4">
        <v>400</v>
      </c>
      <c r="F6">
        <f t="shared" ca="1" si="1"/>
        <v>2050</v>
      </c>
      <c r="G6" s="2">
        <f t="shared" ca="1" si="2"/>
        <v>6580.5</v>
      </c>
      <c r="H6">
        <f t="shared" ca="1" si="3"/>
        <v>0.18354316546762589</v>
      </c>
      <c r="I6">
        <v>275</v>
      </c>
      <c r="J6">
        <f t="shared" si="4"/>
        <v>5.7113187954309447E-2</v>
      </c>
      <c r="K6">
        <v>1</v>
      </c>
      <c r="L6">
        <f t="shared" si="5"/>
        <v>5</v>
      </c>
    </row>
    <row r="7" spans="1:13" x14ac:dyDescent="0.2">
      <c r="A7">
        <v>300</v>
      </c>
      <c r="B7">
        <f t="shared" si="0"/>
        <v>6.2305295950155763E-2</v>
      </c>
      <c r="C7">
        <v>2</v>
      </c>
      <c r="D7" t="str">
        <f>Kenpom!B7</f>
        <v>Michigan St.</v>
      </c>
      <c r="E7" s="4">
        <v>300</v>
      </c>
      <c r="F7">
        <f t="shared" ca="1" si="1"/>
        <v>2350</v>
      </c>
      <c r="G7" s="2">
        <f t="shared" ca="1" si="2"/>
        <v>5955.3947368421059</v>
      </c>
      <c r="H7">
        <f t="shared" ca="1" si="3"/>
        <v>7.1114161302537032E-2</v>
      </c>
      <c r="I7">
        <v>250</v>
      </c>
      <c r="J7">
        <f t="shared" si="4"/>
        <v>5.1921079958463137E-2</v>
      </c>
      <c r="K7">
        <v>1</v>
      </c>
      <c r="L7">
        <f t="shared" si="5"/>
        <v>6</v>
      </c>
    </row>
    <row r="8" spans="1:13" x14ac:dyDescent="0.2">
      <c r="A8">
        <v>210</v>
      </c>
      <c r="B8">
        <f t="shared" si="0"/>
        <v>4.3613707165109032E-2</v>
      </c>
      <c r="C8">
        <v>2</v>
      </c>
      <c r="D8" t="str">
        <f>Kenpom!B8</f>
        <v>North Carolina</v>
      </c>
      <c r="E8" s="4">
        <v>300</v>
      </c>
      <c r="F8">
        <f t="shared" ca="1" si="1"/>
        <v>2650</v>
      </c>
      <c r="G8" s="2">
        <f t="shared" ca="1" si="2"/>
        <v>5799.886363636364</v>
      </c>
      <c r="H8">
        <f t="shared" ca="1" si="3"/>
        <v>4.3145029431000716E-2</v>
      </c>
      <c r="I8">
        <v>210</v>
      </c>
      <c r="J8">
        <f t="shared" si="4"/>
        <v>4.3613707165109032E-2</v>
      </c>
      <c r="K8">
        <v>2</v>
      </c>
      <c r="L8">
        <f t="shared" si="5"/>
        <v>7</v>
      </c>
    </row>
    <row r="9" spans="1:13" x14ac:dyDescent="0.2">
      <c r="A9">
        <v>120</v>
      </c>
      <c r="B9">
        <f t="shared" si="0"/>
        <v>2.4922118380062305E-2</v>
      </c>
      <c r="C9">
        <v>2</v>
      </c>
      <c r="D9" t="str">
        <f>Kenpom!B9</f>
        <v>Gonzaga</v>
      </c>
      <c r="E9" s="4">
        <v>200</v>
      </c>
      <c r="F9">
        <f t="shared" ca="1" si="1"/>
        <v>2850</v>
      </c>
      <c r="G9" s="2">
        <f t="shared" ca="1" si="2"/>
        <v>5694.0871369294609</v>
      </c>
      <c r="H9">
        <f t="shared" ca="1" si="3"/>
        <v>2.4116391534075708E-2</v>
      </c>
      <c r="I9">
        <v>200</v>
      </c>
      <c r="J9">
        <f t="shared" si="4"/>
        <v>4.1536863966770511E-2</v>
      </c>
      <c r="K9">
        <v>3</v>
      </c>
      <c r="L9">
        <f t="shared" si="5"/>
        <v>8</v>
      </c>
    </row>
    <row r="10" spans="1:13" x14ac:dyDescent="0.2">
      <c r="A10">
        <v>200</v>
      </c>
      <c r="B10">
        <f t="shared" si="0"/>
        <v>4.1536863966770511E-2</v>
      </c>
      <c r="C10">
        <v>3</v>
      </c>
      <c r="D10" t="str">
        <f>Kenpom!B10</f>
        <v>Kansas</v>
      </c>
      <c r="E10" s="4">
        <v>275</v>
      </c>
      <c r="F10">
        <f t="shared" ca="1" si="1"/>
        <v>3125</v>
      </c>
      <c r="G10" s="2">
        <f t="shared" ca="1" si="2"/>
        <v>5947.381422924901</v>
      </c>
      <c r="H10">
        <f t="shared" ca="1" si="3"/>
        <v>6.9672917792248379E-2</v>
      </c>
      <c r="I10">
        <v>175</v>
      </c>
      <c r="J10">
        <f t="shared" si="4"/>
        <v>3.6344755970924195E-2</v>
      </c>
      <c r="K10">
        <v>4</v>
      </c>
      <c r="L10">
        <f t="shared" si="5"/>
        <v>9</v>
      </c>
    </row>
    <row r="11" spans="1:13" x14ac:dyDescent="0.2">
      <c r="A11">
        <v>135</v>
      </c>
      <c r="B11">
        <f t="shared" si="0"/>
        <v>2.8037383177570093E-2</v>
      </c>
      <c r="C11">
        <v>3</v>
      </c>
      <c r="D11" t="str">
        <f>Kenpom!B11</f>
        <v>Michigan</v>
      </c>
      <c r="E11" s="4">
        <v>225</v>
      </c>
      <c r="F11">
        <f t="shared" ca="1" si="1"/>
        <v>3350</v>
      </c>
      <c r="G11" s="2">
        <f t="shared" ca="1" si="2"/>
        <v>5908.5164835164842</v>
      </c>
      <c r="H11">
        <f t="shared" ca="1" si="3"/>
        <v>6.2682820776346071E-2</v>
      </c>
      <c r="I11">
        <v>135</v>
      </c>
      <c r="J11">
        <f t="shared" si="4"/>
        <v>2.8037383177570093E-2</v>
      </c>
      <c r="K11">
        <v>3</v>
      </c>
      <c r="L11">
        <f t="shared" si="5"/>
        <v>10</v>
      </c>
    </row>
    <row r="12" spans="1:13" x14ac:dyDescent="0.2">
      <c r="A12">
        <v>110</v>
      </c>
      <c r="B12">
        <f t="shared" si="0"/>
        <v>2.284527518172378E-2</v>
      </c>
      <c r="C12">
        <v>3</v>
      </c>
      <c r="D12" t="str">
        <f>Kenpom!B12</f>
        <v>Tennessee</v>
      </c>
      <c r="E12" s="4">
        <v>150</v>
      </c>
      <c r="F12">
        <f t="shared" ca="1" si="1"/>
        <v>3500</v>
      </c>
      <c r="G12" s="2">
        <f t="shared" ca="1" si="2"/>
        <v>5882.1989528795812</v>
      </c>
      <c r="H12">
        <f t="shared" ca="1" si="3"/>
        <v>5.7949451956759199E-2</v>
      </c>
      <c r="I12">
        <v>130</v>
      </c>
      <c r="J12">
        <f t="shared" si="4"/>
        <v>2.6998961578400829E-2</v>
      </c>
      <c r="K12">
        <v>5</v>
      </c>
      <c r="L12">
        <f t="shared" si="5"/>
        <v>11</v>
      </c>
    </row>
    <row r="13" spans="1:13" x14ac:dyDescent="0.2">
      <c r="A13">
        <v>120</v>
      </c>
      <c r="B13">
        <f t="shared" si="0"/>
        <v>2.4922118380062305E-2</v>
      </c>
      <c r="C13">
        <v>3</v>
      </c>
      <c r="D13" t="str">
        <f>Kenpom!B13</f>
        <v>Texas Tech</v>
      </c>
      <c r="E13" s="4">
        <v>150</v>
      </c>
      <c r="F13">
        <f t="shared" ca="1" si="1"/>
        <v>3650</v>
      </c>
      <c r="G13" s="2">
        <f t="shared" ca="1" si="2"/>
        <v>5907.4789915966394</v>
      </c>
      <c r="H13">
        <f t="shared" ca="1" si="3"/>
        <v>6.2496221510186939E-2</v>
      </c>
      <c r="I13">
        <v>125</v>
      </c>
      <c r="J13">
        <f t="shared" si="4"/>
        <v>2.5960539979231569E-2</v>
      </c>
      <c r="K13">
        <v>5</v>
      </c>
      <c r="L13">
        <f t="shared" si="5"/>
        <v>12</v>
      </c>
    </row>
    <row r="14" spans="1:13" x14ac:dyDescent="0.2">
      <c r="A14">
        <v>175</v>
      </c>
      <c r="B14">
        <f t="shared" si="0"/>
        <v>3.6344755970924195E-2</v>
      </c>
      <c r="C14">
        <v>4</v>
      </c>
      <c r="D14" t="str">
        <f>Kenpom!B14</f>
        <v>West Virginia</v>
      </c>
      <c r="E14" s="4">
        <v>80</v>
      </c>
      <c r="F14">
        <f t="shared" ca="1" si="1"/>
        <v>3730</v>
      </c>
      <c r="G14" s="2">
        <f t="shared" ca="1" si="2"/>
        <v>5802.8917609046857</v>
      </c>
      <c r="H14">
        <f t="shared" ca="1" si="3"/>
        <v>4.3685568508037002E-2</v>
      </c>
      <c r="I14">
        <v>120</v>
      </c>
      <c r="J14">
        <f t="shared" si="4"/>
        <v>2.4922118380062305E-2</v>
      </c>
      <c r="K14">
        <v>2</v>
      </c>
      <c r="L14">
        <f t="shared" si="5"/>
        <v>13</v>
      </c>
    </row>
    <row r="15" spans="1:13" x14ac:dyDescent="0.2">
      <c r="A15">
        <v>100</v>
      </c>
      <c r="B15">
        <f t="shared" si="0"/>
        <v>2.0768431983385256E-2</v>
      </c>
      <c r="C15">
        <v>4</v>
      </c>
      <c r="D15" t="str">
        <f>Kenpom!B15</f>
        <v>Xavier</v>
      </c>
      <c r="E15" s="4">
        <v>150</v>
      </c>
      <c r="F15">
        <f t="shared" ca="1" si="1"/>
        <v>3880</v>
      </c>
      <c r="G15" s="2">
        <f t="shared" ca="1" si="2"/>
        <v>5713.2110091743125</v>
      </c>
      <c r="H15">
        <f t="shared" ca="1" si="3"/>
        <v>2.7555936901854764E-2</v>
      </c>
      <c r="I15">
        <v>120</v>
      </c>
      <c r="J15">
        <f t="shared" si="4"/>
        <v>2.4922118380062305E-2</v>
      </c>
      <c r="K15">
        <v>3</v>
      </c>
      <c r="L15">
        <f t="shared" si="5"/>
        <v>14</v>
      </c>
    </row>
    <row r="16" spans="1:13" x14ac:dyDescent="0.2">
      <c r="A16">
        <v>50</v>
      </c>
      <c r="B16">
        <f t="shared" si="0"/>
        <v>1.0384215991692628E-2</v>
      </c>
      <c r="C16">
        <v>4</v>
      </c>
      <c r="D16" t="str">
        <f>Kenpom!B16</f>
        <v>Ohio St.</v>
      </c>
      <c r="E16" s="4">
        <v>60</v>
      </c>
      <c r="F16">
        <f t="shared" ca="1" si="1"/>
        <v>3940</v>
      </c>
      <c r="G16" s="2">
        <f t="shared" ca="1" si="2"/>
        <v>5629.4065281899111</v>
      </c>
      <c r="H16">
        <f t="shared" ca="1" si="3"/>
        <v>1.2483188523365309E-2</v>
      </c>
      <c r="I16">
        <v>110</v>
      </c>
      <c r="J16">
        <f t="shared" si="4"/>
        <v>2.284527518172378E-2</v>
      </c>
      <c r="K16">
        <v>3</v>
      </c>
      <c r="L16">
        <f t="shared" si="5"/>
        <v>15</v>
      </c>
    </row>
    <row r="17" spans="1:12" x14ac:dyDescent="0.2">
      <c r="A17">
        <v>35</v>
      </c>
      <c r="B17">
        <f t="shared" si="0"/>
        <v>7.2689511941848393E-3</v>
      </c>
      <c r="C17">
        <v>4</v>
      </c>
      <c r="D17" t="str">
        <f>Kenpom!B17</f>
        <v>Auburn</v>
      </c>
      <c r="E17" s="4">
        <v>30</v>
      </c>
      <c r="F17">
        <f t="shared" ca="1" si="1"/>
        <v>3970</v>
      </c>
      <c r="G17" s="2">
        <f t="shared" ca="1" si="2"/>
        <v>5589.3421052631584</v>
      </c>
      <c r="H17">
        <f t="shared" ca="1" si="3"/>
        <v>5.2773570617191323E-3</v>
      </c>
      <c r="I17">
        <v>100</v>
      </c>
      <c r="J17">
        <f t="shared" si="4"/>
        <v>2.0768431983385256E-2</v>
      </c>
      <c r="K17">
        <v>4</v>
      </c>
      <c r="L17">
        <f t="shared" si="5"/>
        <v>16</v>
      </c>
    </row>
    <row r="18" spans="1:12" x14ac:dyDescent="0.2">
      <c r="A18">
        <v>130</v>
      </c>
      <c r="B18">
        <f t="shared" si="0"/>
        <v>2.6998961578400829E-2</v>
      </c>
      <c r="C18">
        <v>5</v>
      </c>
      <c r="D18" t="str">
        <f>Kenpom!B18</f>
        <v>Houston</v>
      </c>
      <c r="E18" s="4">
        <v>35</v>
      </c>
      <c r="F18">
        <f t="shared" ca="1" si="1"/>
        <v>4005</v>
      </c>
      <c r="G18" s="2">
        <f t="shared" ca="1" si="2"/>
        <v>5581.4978292329961</v>
      </c>
      <c r="H18">
        <f t="shared" ca="1" si="3"/>
        <v>3.8665160491000148E-3</v>
      </c>
      <c r="I18">
        <v>75</v>
      </c>
      <c r="J18">
        <f t="shared" si="4"/>
        <v>1.5576323987538941E-2</v>
      </c>
      <c r="K18">
        <v>9</v>
      </c>
      <c r="L18">
        <f t="shared" si="5"/>
        <v>17</v>
      </c>
    </row>
    <row r="19" spans="1:12" x14ac:dyDescent="0.2">
      <c r="A19">
        <v>125</v>
      </c>
      <c r="B19">
        <f t="shared" si="0"/>
        <v>2.5960539979231569E-2</v>
      </c>
      <c r="C19">
        <v>5</v>
      </c>
      <c r="D19" t="str">
        <f>Kenpom!B19</f>
        <v>Kentucky</v>
      </c>
      <c r="E19" s="4">
        <v>100</v>
      </c>
      <c r="F19">
        <f t="shared" ca="1" si="1"/>
        <v>4105</v>
      </c>
      <c r="G19" s="2">
        <f t="shared" ca="1" si="2"/>
        <v>5513.4100418410044</v>
      </c>
      <c r="H19">
        <f t="shared" ca="1" si="3"/>
        <v>-8.379488877517197E-3</v>
      </c>
      <c r="I19">
        <v>50</v>
      </c>
      <c r="J19">
        <f t="shared" si="4"/>
        <v>1.0384215991692628E-2</v>
      </c>
      <c r="K19">
        <v>4</v>
      </c>
      <c r="L19">
        <f t="shared" si="5"/>
        <v>18</v>
      </c>
    </row>
    <row r="20" spans="1:12" x14ac:dyDescent="0.2">
      <c r="A20">
        <v>35</v>
      </c>
      <c r="B20">
        <f t="shared" si="0"/>
        <v>7.2689511941848393E-3</v>
      </c>
      <c r="C20">
        <v>5</v>
      </c>
      <c r="D20" t="str">
        <f>Kenpom!B20</f>
        <v>Clemson</v>
      </c>
      <c r="E20" s="4">
        <v>40</v>
      </c>
      <c r="F20">
        <f t="shared" ca="1" si="1"/>
        <v>4145</v>
      </c>
      <c r="G20" s="2">
        <f t="shared" ca="1" si="2"/>
        <v>5379.5619946091647</v>
      </c>
      <c r="H20">
        <f t="shared" ca="1" si="3"/>
        <v>-3.2452878667416425E-2</v>
      </c>
      <c r="I20">
        <v>50</v>
      </c>
      <c r="J20">
        <f t="shared" si="4"/>
        <v>1.0384215991692628E-2</v>
      </c>
      <c r="K20">
        <v>6</v>
      </c>
      <c r="L20">
        <f t="shared" si="5"/>
        <v>19</v>
      </c>
    </row>
    <row r="21" spans="1:12" x14ac:dyDescent="0.2">
      <c r="A21">
        <v>40</v>
      </c>
      <c r="B21">
        <f t="shared" si="0"/>
        <v>8.3073727933541015E-3</v>
      </c>
      <c r="C21">
        <v>5</v>
      </c>
      <c r="D21" t="str">
        <f>Kenpom!B21</f>
        <v>Wichita St.</v>
      </c>
      <c r="E21" s="4">
        <v>50</v>
      </c>
      <c r="F21">
        <f t="shared" ca="1" si="1"/>
        <v>4195</v>
      </c>
      <c r="G21" s="2">
        <f t="shared" ca="1" si="2"/>
        <v>5393.5714285714294</v>
      </c>
      <c r="H21">
        <f t="shared" ca="1" si="3"/>
        <v>-2.9933196300102636E-2</v>
      </c>
      <c r="I21">
        <v>50</v>
      </c>
      <c r="J21">
        <f t="shared" si="4"/>
        <v>1.0384215991692628E-2</v>
      </c>
      <c r="K21">
        <v>6</v>
      </c>
      <c r="L21">
        <f t="shared" si="5"/>
        <v>20</v>
      </c>
    </row>
    <row r="22" spans="1:12" x14ac:dyDescent="0.2">
      <c r="A22">
        <v>50</v>
      </c>
      <c r="B22">
        <f t="shared" si="0"/>
        <v>1.0384215991692628E-2</v>
      </c>
      <c r="C22">
        <v>6</v>
      </c>
      <c r="D22" t="str">
        <f>Kenpom!B22</f>
        <v>Arizona</v>
      </c>
      <c r="E22" s="4">
        <v>225</v>
      </c>
      <c r="F22">
        <f t="shared" ca="1" si="1"/>
        <v>4420</v>
      </c>
      <c r="G22" s="2">
        <f t="shared" ca="1" si="2"/>
        <v>5622.8005284015853</v>
      </c>
      <c r="H22">
        <f t="shared" ca="1" si="3"/>
        <v>1.1295059065033333E-2</v>
      </c>
      <c r="I22">
        <v>50</v>
      </c>
      <c r="J22">
        <f t="shared" si="4"/>
        <v>1.0384215991692628E-2</v>
      </c>
      <c r="K22">
        <v>11</v>
      </c>
      <c r="L22">
        <f t="shared" si="5"/>
        <v>21</v>
      </c>
    </row>
    <row r="23" spans="1:12" x14ac:dyDescent="0.2">
      <c r="A23">
        <v>50</v>
      </c>
      <c r="B23">
        <f t="shared" si="0"/>
        <v>1.0384215991692628E-2</v>
      </c>
      <c r="C23">
        <v>6</v>
      </c>
      <c r="D23" t="str">
        <f>Kenpom!B23</f>
        <v>TCU</v>
      </c>
      <c r="E23" s="4">
        <v>10</v>
      </c>
      <c r="F23">
        <f t="shared" ca="1" si="1"/>
        <v>4430</v>
      </c>
      <c r="G23" s="2">
        <f t="shared" ca="1" si="2"/>
        <v>5562.0469361147334</v>
      </c>
      <c r="H23">
        <f t="shared" ca="1" si="3"/>
        <v>3.6815397747003571E-4</v>
      </c>
      <c r="I23">
        <v>40</v>
      </c>
      <c r="J23">
        <f t="shared" si="4"/>
        <v>8.3073727933541015E-3</v>
      </c>
      <c r="K23">
        <v>5</v>
      </c>
      <c r="L23">
        <f t="shared" si="5"/>
        <v>22</v>
      </c>
    </row>
    <row r="24" spans="1:12" x14ac:dyDescent="0.2">
      <c r="A24">
        <v>40</v>
      </c>
      <c r="B24">
        <f t="shared" si="0"/>
        <v>8.3073727933541015E-3</v>
      </c>
      <c r="C24">
        <v>6</v>
      </c>
      <c r="D24" t="str">
        <f>Kenpom!B24</f>
        <v>Florida</v>
      </c>
      <c r="E24" s="4">
        <v>25</v>
      </c>
      <c r="F24">
        <f t="shared" ca="1" si="1"/>
        <v>4455</v>
      </c>
      <c r="G24" s="2">
        <f t="shared" ca="1" si="2"/>
        <v>5521.4478764478772</v>
      </c>
      <c r="H24">
        <f t="shared" ca="1" si="3"/>
        <v>-6.9338351712451068E-3</v>
      </c>
      <c r="I24">
        <v>40</v>
      </c>
      <c r="J24">
        <f t="shared" si="4"/>
        <v>8.3073727933541015E-3</v>
      </c>
      <c r="K24">
        <v>6</v>
      </c>
      <c r="L24">
        <f t="shared" si="5"/>
        <v>23</v>
      </c>
    </row>
    <row r="25" spans="1:12" x14ac:dyDescent="0.2">
      <c r="A25">
        <v>35</v>
      </c>
      <c r="B25">
        <f t="shared" si="0"/>
        <v>7.2689511941848393E-3</v>
      </c>
      <c r="C25">
        <v>6</v>
      </c>
      <c r="D25" t="str">
        <f>Kenpom!B25</f>
        <v>Nevada</v>
      </c>
      <c r="E25" s="4">
        <v>15</v>
      </c>
      <c r="F25">
        <f t="shared" ca="1" si="1"/>
        <v>4470</v>
      </c>
      <c r="G25" s="2">
        <f t="shared" ca="1" si="2"/>
        <v>5483.5796178343953</v>
      </c>
      <c r="H25">
        <f t="shared" ca="1" si="3"/>
        <v>-1.3744673051367748E-2</v>
      </c>
      <c r="I25">
        <v>40</v>
      </c>
      <c r="J25">
        <f t="shared" si="4"/>
        <v>8.3073727933541015E-3</v>
      </c>
      <c r="K25">
        <v>10</v>
      </c>
      <c r="L25">
        <f t="shared" si="5"/>
        <v>24</v>
      </c>
    </row>
    <row r="26" spans="1:12" x14ac:dyDescent="0.2">
      <c r="A26">
        <v>35</v>
      </c>
      <c r="B26">
        <f t="shared" si="0"/>
        <v>7.2689511941848393E-3</v>
      </c>
      <c r="C26">
        <v>7</v>
      </c>
      <c r="D26" t="str">
        <f>Kenpom!B26</f>
        <v>Butler</v>
      </c>
      <c r="E26" s="4">
        <v>35</v>
      </c>
      <c r="F26">
        <f t="shared" ca="1" si="1"/>
        <v>4505</v>
      </c>
      <c r="G26" s="2">
        <f t="shared" ca="1" si="2"/>
        <v>5477.6704545454559</v>
      </c>
      <c r="H26">
        <f t="shared" ca="1" si="3"/>
        <v>-1.4807472204054701E-2</v>
      </c>
      <c r="I26">
        <v>40</v>
      </c>
      <c r="J26">
        <f t="shared" si="4"/>
        <v>8.3073727933541015E-3</v>
      </c>
      <c r="K26">
        <v>11</v>
      </c>
      <c r="L26">
        <f t="shared" si="5"/>
        <v>25</v>
      </c>
    </row>
    <row r="27" spans="1:12" x14ac:dyDescent="0.2">
      <c r="A27">
        <v>30</v>
      </c>
      <c r="B27">
        <f t="shared" si="0"/>
        <v>6.2305295950155761E-3</v>
      </c>
      <c r="C27">
        <v>7</v>
      </c>
      <c r="D27" t="str">
        <f>Kenpom!B27</f>
        <v>Seton Hall</v>
      </c>
      <c r="E27" s="4">
        <v>20</v>
      </c>
      <c r="F27">
        <f t="shared" ca="1" si="1"/>
        <v>4525</v>
      </c>
      <c r="G27" s="2">
        <f t="shared" ca="1" si="2"/>
        <v>5453.785982478099</v>
      </c>
      <c r="H27">
        <f t="shared" ca="1" si="3"/>
        <v>-1.9103240561492991E-2</v>
      </c>
      <c r="I27">
        <v>35</v>
      </c>
      <c r="J27">
        <f t="shared" si="4"/>
        <v>7.2689511941848393E-3</v>
      </c>
      <c r="K27">
        <v>4</v>
      </c>
      <c r="L27">
        <f t="shared" si="5"/>
        <v>26</v>
      </c>
    </row>
    <row r="28" spans="1:12" x14ac:dyDescent="0.2">
      <c r="A28">
        <v>20</v>
      </c>
      <c r="B28">
        <f t="shared" si="0"/>
        <v>4.1536863966770508E-3</v>
      </c>
      <c r="C28">
        <v>7</v>
      </c>
      <c r="D28" t="str">
        <f>Kenpom!B28</f>
        <v>Creighton</v>
      </c>
      <c r="E28" s="4">
        <v>15</v>
      </c>
      <c r="F28">
        <f t="shared" ca="1" si="1"/>
        <v>4540</v>
      </c>
      <c r="G28" s="2">
        <f t="shared" ca="1" si="2"/>
        <v>5431.0807453416164</v>
      </c>
      <c r="H28">
        <f t="shared" ca="1" si="3"/>
        <v>-2.3186916305464673E-2</v>
      </c>
      <c r="I28">
        <v>35</v>
      </c>
      <c r="J28">
        <f t="shared" si="4"/>
        <v>7.2689511941848393E-3</v>
      </c>
      <c r="K28">
        <v>5</v>
      </c>
      <c r="L28">
        <f t="shared" si="5"/>
        <v>27</v>
      </c>
    </row>
    <row r="29" spans="1:12" x14ac:dyDescent="0.2">
      <c r="A29">
        <v>15</v>
      </c>
      <c r="B29">
        <f t="shared" si="0"/>
        <v>3.1152647975077881E-3</v>
      </c>
      <c r="C29">
        <v>7</v>
      </c>
      <c r="D29" t="str">
        <f>Kenpom!B29</f>
        <v>Texas A&amp;M</v>
      </c>
      <c r="E29" s="4">
        <v>25</v>
      </c>
      <c r="F29">
        <f t="shared" ca="1" si="1"/>
        <v>4565</v>
      </c>
      <c r="G29" s="2">
        <f t="shared" ca="1" si="2"/>
        <v>5433.9864029666269</v>
      </c>
      <c r="H29">
        <f t="shared" ca="1" si="3"/>
        <v>-2.2664316013196604E-2</v>
      </c>
      <c r="I29">
        <v>35</v>
      </c>
      <c r="J29">
        <f t="shared" si="4"/>
        <v>7.2689511941848393E-3</v>
      </c>
      <c r="K29">
        <v>6</v>
      </c>
      <c r="L29">
        <f t="shared" si="5"/>
        <v>28</v>
      </c>
    </row>
    <row r="30" spans="1:12" x14ac:dyDescent="0.2">
      <c r="A30">
        <v>30</v>
      </c>
      <c r="B30">
        <f t="shared" si="0"/>
        <v>6.2305295950155761E-3</v>
      </c>
      <c r="C30">
        <v>8</v>
      </c>
      <c r="D30" t="str">
        <f>Kenpom!B30</f>
        <v>Virginia Tech</v>
      </c>
      <c r="E30" s="4">
        <v>10</v>
      </c>
      <c r="F30">
        <f t="shared" ca="1" si="1"/>
        <v>4575</v>
      </c>
      <c r="G30" s="2">
        <f t="shared" ca="1" si="2"/>
        <v>5425.7697044334991</v>
      </c>
      <c r="H30">
        <f t="shared" ca="1" si="3"/>
        <v>-2.414213949037786E-2</v>
      </c>
      <c r="I30">
        <v>35</v>
      </c>
      <c r="J30">
        <f t="shared" si="4"/>
        <v>7.2689511941848393E-3</v>
      </c>
      <c r="K30">
        <v>7</v>
      </c>
      <c r="L30">
        <f t="shared" si="5"/>
        <v>29</v>
      </c>
    </row>
    <row r="31" spans="1:12" x14ac:dyDescent="0.2">
      <c r="A31">
        <v>25</v>
      </c>
      <c r="B31">
        <f t="shared" si="0"/>
        <v>5.1921079958463139E-3</v>
      </c>
      <c r="C31">
        <v>8</v>
      </c>
      <c r="D31" t="str">
        <f>Kenpom!B31</f>
        <v>Florida St.</v>
      </c>
      <c r="E31" s="4">
        <v>25</v>
      </c>
      <c r="F31">
        <f t="shared" ca="1" si="1"/>
        <v>4600</v>
      </c>
      <c r="G31" s="2">
        <f t="shared" ca="1" si="2"/>
        <v>5415.4034229828867</v>
      </c>
      <c r="H31">
        <f t="shared" ca="1" si="3"/>
        <v>-2.6006578600200236E-2</v>
      </c>
      <c r="I31">
        <v>35</v>
      </c>
      <c r="J31">
        <f t="shared" si="4"/>
        <v>7.2689511941848393E-3</v>
      </c>
      <c r="K31">
        <v>9</v>
      </c>
      <c r="L31">
        <f t="shared" si="5"/>
        <v>30</v>
      </c>
    </row>
    <row r="32" spans="1:12" x14ac:dyDescent="0.2">
      <c r="A32">
        <v>15</v>
      </c>
      <c r="B32">
        <f t="shared" si="0"/>
        <v>3.1152647975077881E-3</v>
      </c>
      <c r="C32">
        <v>8</v>
      </c>
      <c r="D32" t="str">
        <f>Kenpom!B32</f>
        <v>Miami FL</v>
      </c>
      <c r="E32" s="4">
        <v>150</v>
      </c>
      <c r="F32">
        <f t="shared" ca="1" si="1"/>
        <v>4750</v>
      </c>
      <c r="G32" s="2">
        <f t="shared" ca="1" si="2"/>
        <v>5558.0194410692602</v>
      </c>
      <c r="H32">
        <f t="shared" ca="1" si="3"/>
        <v>-3.5621563502514201E-4</v>
      </c>
      <c r="I32">
        <v>30</v>
      </c>
      <c r="J32">
        <f t="shared" si="4"/>
        <v>6.2305295950155761E-3</v>
      </c>
      <c r="K32">
        <v>7</v>
      </c>
      <c r="L32">
        <f t="shared" si="5"/>
        <v>31</v>
      </c>
    </row>
    <row r="33" spans="1:12" x14ac:dyDescent="0.2">
      <c r="A33">
        <v>15</v>
      </c>
      <c r="B33">
        <f t="shared" si="0"/>
        <v>3.1152647975077881E-3</v>
      </c>
      <c r="C33">
        <v>8</v>
      </c>
      <c r="D33" t="str">
        <f>Kenpom!B33</f>
        <v>Arkansas</v>
      </c>
      <c r="E33" s="4">
        <v>20</v>
      </c>
      <c r="F33">
        <f t="shared" ca="1" si="1"/>
        <v>4770</v>
      </c>
      <c r="G33" s="2">
        <f t="shared" ca="1" si="2"/>
        <v>5561.150121065376</v>
      </c>
      <c r="H33">
        <f t="shared" ca="1" si="3"/>
        <v>2.0685630672229676E-4</v>
      </c>
      <c r="I33">
        <v>30</v>
      </c>
      <c r="J33">
        <f t="shared" si="4"/>
        <v>6.2305295950155761E-3</v>
      </c>
      <c r="K33">
        <v>8</v>
      </c>
      <c r="L33">
        <f t="shared" si="5"/>
        <v>32</v>
      </c>
    </row>
    <row r="34" spans="1:12" x14ac:dyDescent="0.2">
      <c r="A34">
        <v>75</v>
      </c>
      <c r="B34">
        <f t="shared" ref="B34:B65" si="6">A34/4815</f>
        <v>1.5576323987538941E-2</v>
      </c>
      <c r="C34">
        <v>9</v>
      </c>
      <c r="D34" t="str">
        <f>Kenpom!B34</f>
        <v>Missouri</v>
      </c>
      <c r="E34" s="4">
        <v>25</v>
      </c>
      <c r="F34">
        <f t="shared" ref="F34:F69" ca="1" si="7">SUM(INDIRECT(ADDRESS(2,5)&amp;":"&amp;ADDRESS(ROW(),5)))</f>
        <v>4795</v>
      </c>
      <c r="G34" s="2">
        <f t="shared" ref="G34:G65" ca="1" si="8">F34/SUM(INDIRECT(ADDRESS(2,2)&amp;":"&amp;ADDRESS(ROW()-1,2)))</f>
        <v>5570.0663449939693</v>
      </c>
      <c r="H34">
        <f t="shared" ref="H34:H65" ca="1" si="9">(G34-5560)/5560</f>
        <v>1.8104937039513172E-3</v>
      </c>
      <c r="I34">
        <v>30</v>
      </c>
      <c r="J34">
        <f t="shared" ref="J34:J65" si="10">I34/4815</f>
        <v>6.2305295950155761E-3</v>
      </c>
      <c r="K34">
        <v>9</v>
      </c>
      <c r="L34">
        <f t="shared" si="5"/>
        <v>33</v>
      </c>
    </row>
    <row r="35" spans="1:12" x14ac:dyDescent="0.2">
      <c r="A35">
        <v>35</v>
      </c>
      <c r="B35">
        <f t="shared" si="6"/>
        <v>7.2689511941848393E-3</v>
      </c>
      <c r="C35">
        <v>9</v>
      </c>
      <c r="D35" t="str">
        <f>Kenpom!B35</f>
        <v>Texas</v>
      </c>
      <c r="E35" s="4">
        <v>15</v>
      </c>
      <c r="F35">
        <f t="shared" ca="1" si="7"/>
        <v>4810</v>
      </c>
      <c r="G35" s="2">
        <f t="shared" ca="1" si="8"/>
        <v>5488.18720379147</v>
      </c>
      <c r="H35">
        <f t="shared" ca="1" si="9"/>
        <v>-1.2915970541102521E-2</v>
      </c>
      <c r="I35">
        <v>30</v>
      </c>
      <c r="J35">
        <f t="shared" si="10"/>
        <v>6.2305295950155761E-3</v>
      </c>
      <c r="K35">
        <v>11</v>
      </c>
      <c r="L35">
        <f t="shared" ref="L35:L69" si="11">L34+1</f>
        <v>34</v>
      </c>
    </row>
    <row r="36" spans="1:12" x14ac:dyDescent="0.2">
      <c r="A36">
        <v>30</v>
      </c>
      <c r="B36">
        <f t="shared" si="6"/>
        <v>6.2305295950155761E-3</v>
      </c>
      <c r="C36">
        <v>9</v>
      </c>
      <c r="D36" t="str">
        <f>Kenpom!B36</f>
        <v>Loyola Chicago</v>
      </c>
      <c r="E36" s="4">
        <v>15</v>
      </c>
      <c r="F36">
        <f t="shared" ca="1" si="7"/>
        <v>4825</v>
      </c>
      <c r="G36" s="2">
        <f t="shared" ca="1" si="8"/>
        <v>5460.0176263219755</v>
      </c>
      <c r="H36">
        <f t="shared" ca="1" si="9"/>
        <v>-1.7982441308997212E-2</v>
      </c>
      <c r="I36">
        <v>25</v>
      </c>
      <c r="J36">
        <f t="shared" si="10"/>
        <v>5.1921079958463139E-3</v>
      </c>
      <c r="K36">
        <v>8</v>
      </c>
      <c r="L36">
        <f t="shared" si="11"/>
        <v>35</v>
      </c>
    </row>
    <row r="37" spans="1:12" x14ac:dyDescent="0.2">
      <c r="A37">
        <v>25</v>
      </c>
      <c r="B37">
        <f t="shared" si="6"/>
        <v>5.1921079958463139E-3</v>
      </c>
      <c r="C37">
        <v>9</v>
      </c>
      <c r="D37" t="str">
        <f>Kenpom!B37</f>
        <v>North Carolina St.</v>
      </c>
      <c r="E37" s="4">
        <v>20</v>
      </c>
      <c r="F37">
        <f t="shared" ca="1" si="7"/>
        <v>4845</v>
      </c>
      <c r="G37" s="2">
        <f t="shared" ca="1" si="8"/>
        <v>5444.2648774795807</v>
      </c>
      <c r="H37">
        <f t="shared" ca="1" si="9"/>
        <v>-2.0815669518061023E-2</v>
      </c>
      <c r="I37">
        <v>25</v>
      </c>
      <c r="J37">
        <f t="shared" si="10"/>
        <v>5.1921079958463139E-3</v>
      </c>
      <c r="K37">
        <v>9</v>
      </c>
      <c r="L37">
        <f t="shared" si="11"/>
        <v>36</v>
      </c>
    </row>
    <row r="38" spans="1:12" x14ac:dyDescent="0.2">
      <c r="A38">
        <v>40</v>
      </c>
      <c r="B38">
        <f t="shared" si="6"/>
        <v>8.3073727933541015E-3</v>
      </c>
      <c r="C38">
        <v>10</v>
      </c>
      <c r="D38" t="str">
        <f>Kenpom!B38</f>
        <v>Davidson</v>
      </c>
      <c r="E38" s="4">
        <v>35</v>
      </c>
      <c r="F38">
        <f t="shared" ca="1" si="7"/>
        <v>4880</v>
      </c>
      <c r="G38" s="2">
        <f t="shared" ca="1" si="8"/>
        <v>5451.7865429234353</v>
      </c>
      <c r="H38">
        <f t="shared" ca="1" si="9"/>
        <v>-1.9462851992187901E-2</v>
      </c>
      <c r="I38">
        <v>25</v>
      </c>
      <c r="J38">
        <f t="shared" si="10"/>
        <v>5.1921079958463139E-3</v>
      </c>
      <c r="K38">
        <v>10</v>
      </c>
      <c r="L38">
        <f t="shared" si="11"/>
        <v>37</v>
      </c>
    </row>
    <row r="39" spans="1:12" x14ac:dyDescent="0.2">
      <c r="A39">
        <v>25</v>
      </c>
      <c r="B39">
        <f t="shared" si="6"/>
        <v>5.1921079958463139E-3</v>
      </c>
      <c r="C39">
        <v>10</v>
      </c>
      <c r="D39" t="str">
        <f>Kenpom!B39</f>
        <v>Kansas St.</v>
      </c>
      <c r="E39" s="4">
        <v>15</v>
      </c>
      <c r="F39">
        <f t="shared" ca="1" si="7"/>
        <v>4895</v>
      </c>
      <c r="G39" s="2">
        <f t="shared" ca="1" si="8"/>
        <v>5418.2586206896558</v>
      </c>
      <c r="H39">
        <f t="shared" ca="1" si="9"/>
        <v>-2.5493053832795719E-2</v>
      </c>
      <c r="I39">
        <v>25</v>
      </c>
      <c r="J39">
        <f t="shared" si="10"/>
        <v>5.1921079958463139E-3</v>
      </c>
      <c r="K39">
        <v>13</v>
      </c>
      <c r="L39">
        <f t="shared" si="11"/>
        <v>38</v>
      </c>
    </row>
    <row r="40" spans="1:12" x14ac:dyDescent="0.2">
      <c r="A40">
        <v>20</v>
      </c>
      <c r="B40">
        <f t="shared" si="6"/>
        <v>4.1536863966770508E-3</v>
      </c>
      <c r="C40">
        <v>10</v>
      </c>
      <c r="D40" t="str">
        <f>Kenpom!B40</f>
        <v>Arizona St.</v>
      </c>
      <c r="E40" s="4">
        <v>15</v>
      </c>
      <c r="F40">
        <f t="shared" ca="1" si="7"/>
        <v>4910</v>
      </c>
      <c r="G40" s="2">
        <f t="shared" ca="1" si="8"/>
        <v>5403.8057142857151</v>
      </c>
      <c r="H40">
        <f t="shared" ca="1" si="9"/>
        <v>-2.8092497430626778E-2</v>
      </c>
      <c r="I40">
        <v>20</v>
      </c>
      <c r="J40">
        <f t="shared" si="10"/>
        <v>4.1536863966770508E-3</v>
      </c>
      <c r="K40">
        <v>7</v>
      </c>
      <c r="L40">
        <f t="shared" si="11"/>
        <v>39</v>
      </c>
    </row>
    <row r="41" spans="1:12" x14ac:dyDescent="0.2">
      <c r="A41">
        <v>20</v>
      </c>
      <c r="B41">
        <f t="shared" si="6"/>
        <v>4.1536863966770508E-3</v>
      </c>
      <c r="C41">
        <v>10</v>
      </c>
      <c r="D41" t="str">
        <f>Kenpom!B41</f>
        <v>Oklahoma</v>
      </c>
      <c r="E41" s="4">
        <v>25</v>
      </c>
      <c r="F41">
        <f t="shared" ca="1" si="7"/>
        <v>4935</v>
      </c>
      <c r="G41" s="2">
        <f t="shared" ca="1" si="8"/>
        <v>5406.6040955631406</v>
      </c>
      <c r="H41">
        <f t="shared" ca="1" si="9"/>
        <v>-2.7589191445478306E-2</v>
      </c>
      <c r="I41">
        <v>20</v>
      </c>
      <c r="J41">
        <f t="shared" si="10"/>
        <v>4.1536863966770508E-3</v>
      </c>
      <c r="K41">
        <v>10</v>
      </c>
      <c r="L41">
        <f t="shared" si="11"/>
        <v>40</v>
      </c>
    </row>
    <row r="42" spans="1:12" x14ac:dyDescent="0.2">
      <c r="A42">
        <v>50</v>
      </c>
      <c r="B42">
        <f t="shared" si="6"/>
        <v>1.0384215991692628E-2</v>
      </c>
      <c r="C42">
        <v>11</v>
      </c>
      <c r="D42" t="str">
        <f>Kenpom!B42</f>
        <v>UCLA</v>
      </c>
      <c r="E42" s="4">
        <v>20</v>
      </c>
      <c r="F42">
        <f t="shared" ca="1" si="7"/>
        <v>4955</v>
      </c>
      <c r="G42" s="2">
        <f t="shared" ca="1" si="8"/>
        <v>5403.9241223103063</v>
      </c>
      <c r="H42">
        <f t="shared" ca="1" si="9"/>
        <v>-2.8071201023326206E-2</v>
      </c>
      <c r="I42">
        <v>20</v>
      </c>
      <c r="J42">
        <f t="shared" si="10"/>
        <v>4.1536863966770508E-3</v>
      </c>
      <c r="K42">
        <v>10</v>
      </c>
      <c r="L42">
        <f t="shared" si="11"/>
        <v>41</v>
      </c>
    </row>
    <row r="43" spans="1:12" x14ac:dyDescent="0.2">
      <c r="A43">
        <v>40</v>
      </c>
      <c r="B43">
        <f t="shared" si="6"/>
        <v>8.3073727933541015E-3</v>
      </c>
      <c r="C43">
        <v>11</v>
      </c>
      <c r="D43" t="str">
        <f>Kenpom!B43</f>
        <v>Rhode Island</v>
      </c>
      <c r="E43" s="4">
        <v>125</v>
      </c>
      <c r="F43">
        <f t="shared" ca="1" si="7"/>
        <v>5080</v>
      </c>
      <c r="G43" s="2">
        <f t="shared" ca="1" si="8"/>
        <v>5478.208286674133</v>
      </c>
      <c r="H43">
        <f t="shared" ca="1" si="9"/>
        <v>-1.4710739806810615E-2</v>
      </c>
      <c r="I43">
        <v>20</v>
      </c>
      <c r="J43">
        <f t="shared" si="10"/>
        <v>4.1536863966770508E-3</v>
      </c>
      <c r="K43">
        <v>14</v>
      </c>
      <c r="L43">
        <f t="shared" si="11"/>
        <v>42</v>
      </c>
    </row>
    <row r="44" spans="1:12" x14ac:dyDescent="0.2">
      <c r="A44">
        <v>30</v>
      </c>
      <c r="B44">
        <f t="shared" si="6"/>
        <v>6.2305295950155761E-3</v>
      </c>
      <c r="C44">
        <v>11</v>
      </c>
      <c r="D44" t="str">
        <f>Kenpom!B44</f>
        <v>San Diego St.</v>
      </c>
      <c r="E44" s="4">
        <v>15</v>
      </c>
      <c r="F44">
        <f t="shared" ca="1" si="7"/>
        <v>5095</v>
      </c>
      <c r="G44" s="2">
        <f t="shared" ca="1" si="8"/>
        <v>5445.599334073253</v>
      </c>
      <c r="H44">
        <f t="shared" ca="1" si="9"/>
        <v>-2.0575659339342991E-2</v>
      </c>
      <c r="I44">
        <v>15</v>
      </c>
      <c r="J44">
        <f t="shared" si="10"/>
        <v>3.1152647975077881E-3</v>
      </c>
      <c r="K44">
        <v>7</v>
      </c>
      <c r="L44">
        <f t="shared" si="11"/>
        <v>43</v>
      </c>
    </row>
    <row r="45" spans="1:12" x14ac:dyDescent="0.2">
      <c r="A45">
        <v>15</v>
      </c>
      <c r="B45">
        <f t="shared" si="6"/>
        <v>3.1152647975077881E-3</v>
      </c>
      <c r="C45">
        <v>11</v>
      </c>
      <c r="D45" t="str">
        <f>Kenpom!B45</f>
        <v>Alabama</v>
      </c>
      <c r="E45" s="4">
        <v>35</v>
      </c>
      <c r="F45">
        <f t="shared" ca="1" si="7"/>
        <v>5130</v>
      </c>
      <c r="G45" s="2">
        <f t="shared" ca="1" si="8"/>
        <v>5446.7364939360541</v>
      </c>
      <c r="H45">
        <f t="shared" ca="1" si="9"/>
        <v>-2.0371134184162931E-2</v>
      </c>
      <c r="I45">
        <v>15</v>
      </c>
      <c r="J45">
        <f t="shared" si="10"/>
        <v>3.1152647975077881E-3</v>
      </c>
      <c r="K45">
        <v>8</v>
      </c>
      <c r="L45">
        <f t="shared" si="11"/>
        <v>44</v>
      </c>
    </row>
    <row r="46" spans="1:12" x14ac:dyDescent="0.2">
      <c r="A46">
        <v>15</v>
      </c>
      <c r="B46">
        <f t="shared" si="6"/>
        <v>3.1152647975077881E-3</v>
      </c>
      <c r="C46">
        <v>11</v>
      </c>
      <c r="D46" t="str">
        <f>Kenpom!B46</f>
        <v>Syracuse</v>
      </c>
      <c r="E46" s="4">
        <v>50</v>
      </c>
      <c r="F46">
        <f t="shared" ca="1" si="7"/>
        <v>5180</v>
      </c>
      <c r="G46" s="2">
        <f t="shared" ca="1" si="8"/>
        <v>5481.6923076923085</v>
      </c>
      <c r="H46">
        <f t="shared" ca="1" si="9"/>
        <v>-1.4084117321527242E-2</v>
      </c>
      <c r="I46">
        <v>15</v>
      </c>
      <c r="J46">
        <f t="shared" si="10"/>
        <v>3.1152647975077881E-3</v>
      </c>
      <c r="K46">
        <v>8</v>
      </c>
      <c r="L46">
        <f t="shared" si="11"/>
        <v>45</v>
      </c>
    </row>
    <row r="47" spans="1:12" x14ac:dyDescent="0.2">
      <c r="A47">
        <v>5</v>
      </c>
      <c r="B47">
        <f t="shared" si="6"/>
        <v>1.0384215991692627E-3</v>
      </c>
      <c r="C47">
        <v>11</v>
      </c>
      <c r="D47" t="str">
        <f>Kenpom!B47</f>
        <v>New Mexico St.</v>
      </c>
      <c r="E47" s="4">
        <v>40</v>
      </c>
      <c r="F47">
        <f t="shared" ca="1" si="7"/>
        <v>5220</v>
      </c>
      <c r="G47" s="2">
        <f t="shared" ca="1" si="8"/>
        <v>5505.8707557502748</v>
      </c>
      <c r="H47">
        <f t="shared" ca="1" si="9"/>
        <v>-9.7354755844829433E-3</v>
      </c>
      <c r="I47">
        <v>15</v>
      </c>
      <c r="J47">
        <f t="shared" si="10"/>
        <v>3.1152647975077881E-3</v>
      </c>
      <c r="K47">
        <v>11</v>
      </c>
      <c r="L47">
        <f t="shared" si="11"/>
        <v>46</v>
      </c>
    </row>
    <row r="48" spans="1:12" x14ac:dyDescent="0.2">
      <c r="A48">
        <v>15</v>
      </c>
      <c r="B48">
        <f t="shared" si="6"/>
        <v>3.1152647975077881E-3</v>
      </c>
      <c r="C48">
        <v>12</v>
      </c>
      <c r="D48" t="str">
        <f>Kenpom!B48</f>
        <v>Murray St.</v>
      </c>
      <c r="E48" s="4">
        <v>25</v>
      </c>
      <c r="F48">
        <f t="shared" ca="1" si="7"/>
        <v>5245</v>
      </c>
      <c r="G48" s="2">
        <f t="shared" ca="1" si="8"/>
        <v>5526.1870897155368</v>
      </c>
      <c r="H48">
        <f t="shared" ca="1" si="9"/>
        <v>-6.0814586842559736E-3</v>
      </c>
      <c r="I48">
        <v>15</v>
      </c>
      <c r="J48">
        <f t="shared" si="10"/>
        <v>3.1152647975077881E-3</v>
      </c>
      <c r="K48">
        <v>11</v>
      </c>
      <c r="L48">
        <f t="shared" si="11"/>
        <v>47</v>
      </c>
    </row>
    <row r="49" spans="1:12" x14ac:dyDescent="0.2">
      <c r="A49">
        <v>15</v>
      </c>
      <c r="B49">
        <f t="shared" si="6"/>
        <v>3.1152647975077881E-3</v>
      </c>
      <c r="C49">
        <v>12</v>
      </c>
      <c r="D49" t="str">
        <f>Kenpom!B49</f>
        <v>Providence</v>
      </c>
      <c r="E49" s="4">
        <v>20</v>
      </c>
      <c r="F49">
        <f t="shared" ca="1" si="7"/>
        <v>5265</v>
      </c>
      <c r="G49" s="2">
        <f t="shared" ca="1" si="8"/>
        <v>5529.1112322791723</v>
      </c>
      <c r="H49">
        <f t="shared" ca="1" si="9"/>
        <v>-5.5555337627387902E-3</v>
      </c>
      <c r="I49">
        <v>15</v>
      </c>
      <c r="J49">
        <f t="shared" si="10"/>
        <v>3.1152647975077881E-3</v>
      </c>
      <c r="K49">
        <v>12</v>
      </c>
      <c r="L49">
        <f t="shared" si="11"/>
        <v>48</v>
      </c>
    </row>
    <row r="50" spans="1:12" x14ac:dyDescent="0.2">
      <c r="A50">
        <v>10</v>
      </c>
      <c r="B50">
        <f t="shared" si="6"/>
        <v>2.0768431983385254E-3</v>
      </c>
      <c r="C50">
        <v>12</v>
      </c>
      <c r="D50" t="str">
        <f>Kenpom!B50</f>
        <v>St. Bonaventure</v>
      </c>
      <c r="E50" s="4">
        <v>75</v>
      </c>
      <c r="F50">
        <f t="shared" ca="1" si="7"/>
        <v>5340</v>
      </c>
      <c r="G50" s="2">
        <f t="shared" ca="1" si="8"/>
        <v>5589.5869565217399</v>
      </c>
      <c r="H50">
        <f t="shared" ca="1" si="9"/>
        <v>5.3213950578668923E-3</v>
      </c>
      <c r="I50">
        <v>15</v>
      </c>
      <c r="J50">
        <f t="shared" si="10"/>
        <v>3.1152647975077881E-3</v>
      </c>
      <c r="K50">
        <v>12</v>
      </c>
      <c r="L50">
        <f t="shared" si="11"/>
        <v>49</v>
      </c>
    </row>
    <row r="51" spans="1:12" x14ac:dyDescent="0.2">
      <c r="A51">
        <v>10</v>
      </c>
      <c r="B51">
        <f t="shared" si="6"/>
        <v>2.0768431983385254E-3</v>
      </c>
      <c r="C51">
        <v>12</v>
      </c>
      <c r="D51" t="str">
        <f>Kenpom!B51</f>
        <v>Montana</v>
      </c>
      <c r="E51" s="4">
        <v>20</v>
      </c>
      <c r="F51">
        <f t="shared" ca="1" si="7"/>
        <v>5360</v>
      </c>
      <c r="G51" s="2">
        <f t="shared" ca="1" si="8"/>
        <v>5598.3514099783088</v>
      </c>
      <c r="H51">
        <f t="shared" ca="1" si="9"/>
        <v>6.89773560760949E-3</v>
      </c>
      <c r="I51">
        <v>15</v>
      </c>
      <c r="J51">
        <f t="shared" si="10"/>
        <v>3.1152647975077881E-3</v>
      </c>
      <c r="K51">
        <v>13</v>
      </c>
      <c r="L51">
        <f t="shared" si="11"/>
        <v>50</v>
      </c>
    </row>
    <row r="52" spans="1:12" x14ac:dyDescent="0.2">
      <c r="A52">
        <v>25</v>
      </c>
      <c r="B52">
        <f t="shared" si="6"/>
        <v>5.1921079958463139E-3</v>
      </c>
      <c r="C52">
        <v>13</v>
      </c>
      <c r="D52" t="str">
        <f>Kenpom!B52</f>
        <v>South Dakota St.</v>
      </c>
      <c r="E52" s="4">
        <v>15</v>
      </c>
      <c r="F52">
        <f t="shared" ca="1" si="7"/>
        <v>5375</v>
      </c>
      <c r="G52" s="2">
        <f t="shared" ca="1" si="8"/>
        <v>5601.8668831168834</v>
      </c>
      <c r="H52">
        <f t="shared" ca="1" si="9"/>
        <v>7.5300149490797486E-3</v>
      </c>
      <c r="I52">
        <v>15</v>
      </c>
      <c r="J52">
        <f t="shared" si="10"/>
        <v>3.1152647975077881E-3</v>
      </c>
      <c r="K52">
        <v>13</v>
      </c>
      <c r="L52">
        <f t="shared" si="11"/>
        <v>51</v>
      </c>
    </row>
    <row r="53" spans="1:12" x14ac:dyDescent="0.2">
      <c r="A53">
        <v>15</v>
      </c>
      <c r="B53">
        <f t="shared" si="6"/>
        <v>3.1152647975077881E-3</v>
      </c>
      <c r="C53">
        <v>13</v>
      </c>
      <c r="D53" t="str">
        <f>Kenpom!B53</f>
        <v>Buffalo</v>
      </c>
      <c r="E53" s="4">
        <v>30</v>
      </c>
      <c r="F53">
        <f t="shared" ca="1" si="7"/>
        <v>5405</v>
      </c>
      <c r="G53" s="2">
        <f t="shared" ca="1" si="8"/>
        <v>5602.814854682455</v>
      </c>
      <c r="H53">
        <f t="shared" ca="1" si="9"/>
        <v>7.7005134320962242E-3</v>
      </c>
      <c r="I53">
        <v>15</v>
      </c>
      <c r="J53">
        <f t="shared" si="10"/>
        <v>3.1152647975077881E-3</v>
      </c>
      <c r="K53">
        <v>13</v>
      </c>
      <c r="L53">
        <f t="shared" si="11"/>
        <v>52</v>
      </c>
    </row>
    <row r="54" spans="1:12" x14ac:dyDescent="0.2">
      <c r="A54">
        <v>15</v>
      </c>
      <c r="B54">
        <f t="shared" si="6"/>
        <v>3.1152647975077881E-3</v>
      </c>
      <c r="C54">
        <v>13</v>
      </c>
      <c r="D54" t="str">
        <f>Kenpom!B54</f>
        <v>UNC Greensboro</v>
      </c>
      <c r="E54" s="4">
        <v>15</v>
      </c>
      <c r="F54">
        <f t="shared" ca="1" si="7"/>
        <v>5420</v>
      </c>
      <c r="G54" s="2">
        <f t="shared" ca="1" si="8"/>
        <v>5600.2789699570822</v>
      </c>
      <c r="H54">
        <f t="shared" ca="1" si="9"/>
        <v>7.2444190570291646E-3</v>
      </c>
      <c r="I54">
        <v>15</v>
      </c>
      <c r="J54">
        <f t="shared" si="10"/>
        <v>3.1152647975077881E-3</v>
      </c>
      <c r="K54">
        <v>14</v>
      </c>
      <c r="L54">
        <f t="shared" si="11"/>
        <v>53</v>
      </c>
    </row>
    <row r="55" spans="1:12" x14ac:dyDescent="0.2">
      <c r="A55">
        <v>15</v>
      </c>
      <c r="B55">
        <f t="shared" si="6"/>
        <v>3.1152647975077881E-3</v>
      </c>
      <c r="C55">
        <v>13</v>
      </c>
      <c r="D55" t="str">
        <f>Kenpom!B55</f>
        <v>Georgia St.</v>
      </c>
      <c r="E55" s="4">
        <v>10</v>
      </c>
      <c r="F55">
        <f t="shared" ca="1" si="7"/>
        <v>5430</v>
      </c>
      <c r="G55" s="2">
        <f t="shared" ca="1" si="8"/>
        <v>5592.6096256684496</v>
      </c>
      <c r="H55">
        <f t="shared" ca="1" si="9"/>
        <v>5.865040587850639E-3</v>
      </c>
      <c r="I55">
        <v>15</v>
      </c>
      <c r="J55">
        <f t="shared" si="10"/>
        <v>3.1152647975077881E-3</v>
      </c>
      <c r="K55">
        <v>14</v>
      </c>
      <c r="L55">
        <f t="shared" si="11"/>
        <v>54</v>
      </c>
    </row>
    <row r="56" spans="1:12" x14ac:dyDescent="0.2">
      <c r="A56">
        <v>20</v>
      </c>
      <c r="B56">
        <f t="shared" si="6"/>
        <v>4.1536863966770508E-3</v>
      </c>
      <c r="C56">
        <v>14</v>
      </c>
      <c r="D56" t="str">
        <f>Kenpom!B56</f>
        <v>Bucknell</v>
      </c>
      <c r="E56" s="4">
        <v>10</v>
      </c>
      <c r="F56">
        <f t="shared" ca="1" si="7"/>
        <v>5440</v>
      </c>
      <c r="G56" s="2">
        <f t="shared" ca="1" si="8"/>
        <v>5584.9893390191901</v>
      </c>
      <c r="H56">
        <f t="shared" ca="1" si="9"/>
        <v>4.4944854351061303E-3</v>
      </c>
      <c r="I56">
        <v>15</v>
      </c>
      <c r="J56">
        <f t="shared" si="10"/>
        <v>3.1152647975077881E-3</v>
      </c>
      <c r="K56">
        <v>15</v>
      </c>
      <c r="L56">
        <f t="shared" si="11"/>
        <v>55</v>
      </c>
    </row>
    <row r="57" spans="1:12" x14ac:dyDescent="0.2">
      <c r="A57">
        <v>15</v>
      </c>
      <c r="B57">
        <f t="shared" si="6"/>
        <v>3.1152647975077881E-3</v>
      </c>
      <c r="C57">
        <v>14</v>
      </c>
      <c r="D57" t="str">
        <f>Kenpom!B57</f>
        <v>Stephen F. Austin</v>
      </c>
      <c r="E57" s="4">
        <v>10</v>
      </c>
      <c r="F57">
        <f t="shared" ca="1" si="7"/>
        <v>5450</v>
      </c>
      <c r="G57" s="2">
        <f t="shared" ca="1" si="8"/>
        <v>5571.496815286625</v>
      </c>
      <c r="H57">
        <f t="shared" ca="1" si="9"/>
        <v>2.0677725335656386E-3</v>
      </c>
      <c r="I57">
        <v>10</v>
      </c>
      <c r="J57">
        <f t="shared" si="10"/>
        <v>2.0768431983385254E-3</v>
      </c>
      <c r="K57">
        <v>12</v>
      </c>
      <c r="L57">
        <f t="shared" si="11"/>
        <v>56</v>
      </c>
    </row>
    <row r="58" spans="1:12" x14ac:dyDescent="0.2">
      <c r="A58">
        <v>15</v>
      </c>
      <c r="B58">
        <f t="shared" si="6"/>
        <v>3.1152647975077881E-3</v>
      </c>
      <c r="C58">
        <v>14</v>
      </c>
      <c r="D58" t="str">
        <f>Kenpom!B58</f>
        <v>Marshall</v>
      </c>
      <c r="E58" s="4">
        <v>20</v>
      </c>
      <c r="F58">
        <f t="shared" ca="1" si="7"/>
        <v>5470</v>
      </c>
      <c r="G58" s="2">
        <f t="shared" ca="1" si="8"/>
        <v>5574.1904761904771</v>
      </c>
      <c r="H58">
        <f t="shared" ca="1" si="9"/>
        <v>2.5522439191505496E-3</v>
      </c>
      <c r="I58">
        <v>10</v>
      </c>
      <c r="J58">
        <f t="shared" si="10"/>
        <v>2.0768431983385254E-3</v>
      </c>
      <c r="K58">
        <v>12</v>
      </c>
      <c r="L58">
        <f t="shared" si="11"/>
        <v>57</v>
      </c>
    </row>
    <row r="59" spans="1:12" x14ac:dyDescent="0.2">
      <c r="A59">
        <v>5</v>
      </c>
      <c r="B59">
        <f t="shared" si="6"/>
        <v>1.0384215991692627E-3</v>
      </c>
      <c r="C59">
        <v>14</v>
      </c>
      <c r="D59" t="str">
        <f>Kenpom!B59</f>
        <v>College of Charleston</v>
      </c>
      <c r="E59" s="4">
        <v>15</v>
      </c>
      <c r="F59">
        <f t="shared" ca="1" si="7"/>
        <v>5485</v>
      </c>
      <c r="G59" s="2">
        <f t="shared" ca="1" si="8"/>
        <v>5571.7879746835451</v>
      </c>
      <c r="H59">
        <f t="shared" ca="1" si="9"/>
        <v>2.1201393315728677E-3</v>
      </c>
      <c r="I59">
        <v>10</v>
      </c>
      <c r="J59">
        <f t="shared" si="10"/>
        <v>2.0768431983385254E-3</v>
      </c>
      <c r="K59">
        <v>15</v>
      </c>
      <c r="L59">
        <f t="shared" si="11"/>
        <v>58</v>
      </c>
    </row>
    <row r="60" spans="1:12" x14ac:dyDescent="0.2">
      <c r="A60">
        <v>15</v>
      </c>
      <c r="B60">
        <f t="shared" si="6"/>
        <v>3.1152647975077881E-3</v>
      </c>
      <c r="C60">
        <v>15</v>
      </c>
      <c r="D60" t="str">
        <f>Kenpom!B60</f>
        <v>Penn</v>
      </c>
      <c r="E60" s="4">
        <v>15</v>
      </c>
      <c r="F60">
        <f t="shared" ca="1" si="7"/>
        <v>5500</v>
      </c>
      <c r="G60" s="2">
        <f t="shared" ca="1" si="8"/>
        <v>5581.1380400421504</v>
      </c>
      <c r="H60">
        <f t="shared" ca="1" si="9"/>
        <v>3.8018057629766819E-3</v>
      </c>
      <c r="I60">
        <v>10</v>
      </c>
      <c r="J60">
        <f t="shared" si="10"/>
        <v>2.0768431983385254E-3</v>
      </c>
      <c r="K60">
        <v>16</v>
      </c>
      <c r="L60">
        <f t="shared" si="11"/>
        <v>59</v>
      </c>
    </row>
    <row r="61" spans="1:12" x14ac:dyDescent="0.2">
      <c r="A61">
        <v>10</v>
      </c>
      <c r="B61">
        <f t="shared" si="6"/>
        <v>2.0768431983385254E-3</v>
      </c>
      <c r="C61">
        <v>15</v>
      </c>
      <c r="D61" t="str">
        <f>Kenpom!B61</f>
        <v>Iona</v>
      </c>
      <c r="E61" s="4">
        <v>10</v>
      </c>
      <c r="F61">
        <f t="shared" ca="1" si="7"/>
        <v>5510</v>
      </c>
      <c r="G61" s="2">
        <f t="shared" ca="1" si="8"/>
        <v>5573.6659663865557</v>
      </c>
      <c r="H61">
        <f t="shared" ca="1" si="9"/>
        <v>2.4579076234812476E-3</v>
      </c>
      <c r="I61">
        <v>5</v>
      </c>
      <c r="J61">
        <f t="shared" si="10"/>
        <v>1.0384215991692627E-3</v>
      </c>
      <c r="K61">
        <v>11</v>
      </c>
      <c r="L61">
        <f t="shared" si="11"/>
        <v>60</v>
      </c>
    </row>
    <row r="62" spans="1:12" x14ac:dyDescent="0.2">
      <c r="A62">
        <v>5</v>
      </c>
      <c r="B62">
        <f t="shared" si="6"/>
        <v>1.0384215991692627E-3</v>
      </c>
      <c r="C62">
        <v>15</v>
      </c>
      <c r="D62" t="str">
        <f>Kenpom!B62</f>
        <v>Wright St.</v>
      </c>
      <c r="E62" s="4">
        <v>10</v>
      </c>
      <c r="F62">
        <f t="shared" ca="1" si="7"/>
        <v>5520</v>
      </c>
      <c r="G62" s="2">
        <f t="shared" ca="1" si="8"/>
        <v>5572.0754716981137</v>
      </c>
      <c r="H62">
        <f t="shared" ca="1" si="9"/>
        <v>2.1718474277182894E-3</v>
      </c>
      <c r="I62">
        <v>5</v>
      </c>
      <c r="J62">
        <f t="shared" si="10"/>
        <v>1.0384215991692627E-3</v>
      </c>
      <c r="K62">
        <v>14</v>
      </c>
      <c r="L62">
        <f t="shared" si="11"/>
        <v>61</v>
      </c>
    </row>
    <row r="63" spans="1:12" x14ac:dyDescent="0.2">
      <c r="A63">
        <v>5</v>
      </c>
      <c r="B63">
        <f t="shared" si="6"/>
        <v>1.0384215991692627E-3</v>
      </c>
      <c r="C63">
        <v>15</v>
      </c>
      <c r="D63" t="str">
        <f>Kenpom!B63</f>
        <v>Cal St. Fullerton</v>
      </c>
      <c r="E63" s="4">
        <v>5</v>
      </c>
      <c r="F63">
        <f t="shared" ca="1" si="7"/>
        <v>5525</v>
      </c>
      <c r="G63" s="2">
        <f t="shared" ca="1" si="8"/>
        <v>5571.2827225130895</v>
      </c>
      <c r="H63">
        <f t="shared" ca="1" si="9"/>
        <v>2.0292666390448809E-3</v>
      </c>
      <c r="I63">
        <v>5</v>
      </c>
      <c r="J63">
        <f t="shared" si="10"/>
        <v>1.0384215991692627E-3</v>
      </c>
      <c r="K63">
        <v>15</v>
      </c>
      <c r="L63">
        <f t="shared" si="11"/>
        <v>62</v>
      </c>
    </row>
    <row r="64" spans="1:12" x14ac:dyDescent="0.2">
      <c r="A64">
        <v>10</v>
      </c>
      <c r="B64">
        <f t="shared" si="6"/>
        <v>2.0768431983385254E-3</v>
      </c>
      <c r="C64">
        <v>16</v>
      </c>
      <c r="D64" t="str">
        <f>Kenpom!B64</f>
        <v>Lipscomb</v>
      </c>
      <c r="E64" s="4">
        <v>5</v>
      </c>
      <c r="F64">
        <f t="shared" ca="1" si="7"/>
        <v>5530</v>
      </c>
      <c r="G64" s="2">
        <f t="shared" ca="1" si="8"/>
        <v>5570.4916317991638</v>
      </c>
      <c r="H64">
        <f t="shared" ca="1" si="9"/>
        <v>1.8869841365402463E-3</v>
      </c>
      <c r="I64">
        <v>5</v>
      </c>
      <c r="J64">
        <f t="shared" si="10"/>
        <v>1.0384215991692627E-3</v>
      </c>
      <c r="K64">
        <v>15</v>
      </c>
      <c r="L64">
        <f t="shared" si="11"/>
        <v>63</v>
      </c>
    </row>
    <row r="65" spans="1:12" x14ac:dyDescent="0.2">
      <c r="A65">
        <v>5</v>
      </c>
      <c r="B65">
        <f t="shared" si="6"/>
        <v>1.0384215991692627E-3</v>
      </c>
      <c r="C65">
        <v>16</v>
      </c>
      <c r="D65" t="str">
        <f>Kenpom!B65</f>
        <v>Radford</v>
      </c>
      <c r="E65" s="4">
        <v>5</v>
      </c>
      <c r="F65">
        <f t="shared" ca="1" si="7"/>
        <v>5535</v>
      </c>
      <c r="G65" s="2">
        <f t="shared" ca="1" si="8"/>
        <v>5563.8883089770361</v>
      </c>
      <c r="H65">
        <f t="shared" ca="1" si="9"/>
        <v>6.9933614694893951E-4</v>
      </c>
      <c r="I65">
        <v>5</v>
      </c>
      <c r="J65">
        <f t="shared" si="10"/>
        <v>1.0384215991692627E-3</v>
      </c>
      <c r="K65">
        <v>16</v>
      </c>
      <c r="L65">
        <f t="shared" si="11"/>
        <v>64</v>
      </c>
    </row>
    <row r="66" spans="1:12" x14ac:dyDescent="0.2">
      <c r="A66">
        <v>5</v>
      </c>
      <c r="B66">
        <f t="shared" ref="B66:B97" si="12">A66/4815</f>
        <v>1.0384215991692627E-3</v>
      </c>
      <c r="C66">
        <v>16</v>
      </c>
      <c r="D66" t="str">
        <f>Kenpom!B66</f>
        <v>UMBC</v>
      </c>
      <c r="E66" s="4">
        <v>10</v>
      </c>
      <c r="F66">
        <f t="shared" ca="1" si="7"/>
        <v>5545</v>
      </c>
      <c r="G66" s="2">
        <f t="shared" ref="G66:G97" ca="1" si="13">F66/SUM(INDIRECT(ADDRESS(2,2)&amp;":"&amp;ADDRESS(ROW()-1,2)))</f>
        <v>5568.1282586027119</v>
      </c>
      <c r="H66">
        <f t="shared" ref="H66:H97" ca="1" si="14">(G66-5560)/5560</f>
        <v>1.4619170148762351E-3</v>
      </c>
      <c r="I66">
        <v>5</v>
      </c>
      <c r="J66">
        <f t="shared" ref="J66:J97" si="15">I66/4815</f>
        <v>1.0384215991692627E-3</v>
      </c>
      <c r="K66">
        <v>16</v>
      </c>
      <c r="L66">
        <f t="shared" si="11"/>
        <v>65</v>
      </c>
    </row>
    <row r="67" spans="1:12" x14ac:dyDescent="0.2">
      <c r="A67">
        <v>5</v>
      </c>
      <c r="B67">
        <f t="shared" si="12"/>
        <v>1.0384215991692627E-3</v>
      </c>
      <c r="C67">
        <v>16</v>
      </c>
      <c r="D67" t="str">
        <f>Kenpom!B67</f>
        <v>Texas Southern</v>
      </c>
      <c r="E67" s="4">
        <v>5</v>
      </c>
      <c r="F67">
        <f t="shared" ca="1" si="7"/>
        <v>5550</v>
      </c>
      <c r="G67" s="2">
        <f t="shared" ca="1" si="13"/>
        <v>5567.3437500000009</v>
      </c>
      <c r="H67">
        <f t="shared" ca="1" si="14"/>
        <v>1.3208183453239045E-3</v>
      </c>
      <c r="I67">
        <v>5</v>
      </c>
      <c r="J67">
        <f t="shared" si="15"/>
        <v>1.0384215991692627E-3</v>
      </c>
      <c r="K67">
        <v>16</v>
      </c>
      <c r="L67">
        <f t="shared" si="11"/>
        <v>66</v>
      </c>
    </row>
    <row r="68" spans="1:12" x14ac:dyDescent="0.2">
      <c r="A68">
        <v>5</v>
      </c>
      <c r="B68">
        <f t="shared" si="12"/>
        <v>1.0384215991692627E-3</v>
      </c>
      <c r="C68">
        <v>16</v>
      </c>
      <c r="D68" t="str">
        <f>Kenpom!B68</f>
        <v>LIU Brooklyn</v>
      </c>
      <c r="E68" s="4">
        <v>5</v>
      </c>
      <c r="F68">
        <f t="shared" ca="1" si="7"/>
        <v>5555</v>
      </c>
      <c r="G68" s="2">
        <f t="shared" ca="1" si="13"/>
        <v>5566.5608740894913</v>
      </c>
      <c r="H68">
        <f t="shared" ca="1" si="14"/>
        <v>1.1800133254480818E-3</v>
      </c>
      <c r="I68">
        <v>5</v>
      </c>
      <c r="J68">
        <f t="shared" si="15"/>
        <v>1.0384215991692627E-3</v>
      </c>
      <c r="K68">
        <v>16</v>
      </c>
      <c r="L68">
        <f t="shared" si="11"/>
        <v>67</v>
      </c>
    </row>
    <row r="69" spans="1:12" x14ac:dyDescent="0.2">
      <c r="A69">
        <v>5</v>
      </c>
      <c r="B69">
        <f t="shared" si="12"/>
        <v>1.0384215991692627E-3</v>
      </c>
      <c r="C69">
        <v>16</v>
      </c>
      <c r="D69" t="str">
        <f>Kenpom!B69</f>
        <v>North Carolina Central</v>
      </c>
      <c r="E69" s="4">
        <v>5</v>
      </c>
      <c r="F69">
        <f t="shared" ca="1" si="7"/>
        <v>5560</v>
      </c>
      <c r="G69" s="2">
        <f t="shared" ca="1" si="13"/>
        <v>5565.7796257796272</v>
      </c>
      <c r="H69">
        <f t="shared" ca="1" si="14"/>
        <v>1.0395010395012891E-3</v>
      </c>
      <c r="I69">
        <v>5</v>
      </c>
      <c r="J69">
        <f t="shared" si="15"/>
        <v>1.0384215991692627E-3</v>
      </c>
      <c r="K69">
        <v>16</v>
      </c>
      <c r="L69">
        <f t="shared" si="11"/>
        <v>68</v>
      </c>
    </row>
    <row r="70" spans="1:12" x14ac:dyDescent="0.2">
      <c r="A70">
        <f>SUM(A2:A69)</f>
        <v>4815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Auction</vt:lpstr>
      <vt:lpstr>538</vt:lpstr>
      <vt:lpstr>Draft_results</vt:lpstr>
      <vt:lpstr>Kenpom</vt:lpstr>
      <vt:lpstr>Last draft</vt:lpstr>
      <vt:lpstr>Kenpom!kenpom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Sheppard</dc:creator>
  <cp:lastModifiedBy>Kyle Sheppard</cp:lastModifiedBy>
  <dcterms:created xsi:type="dcterms:W3CDTF">2017-03-13T22:40:07Z</dcterms:created>
  <dcterms:modified xsi:type="dcterms:W3CDTF">2021-03-16T17:18:33Z</dcterms:modified>
</cp:coreProperties>
</file>