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elivie/Desktop/MBB_performance_analysis/"/>
    </mc:Choice>
  </mc:AlternateContent>
  <xr:revisionPtr revIDLastSave="0" documentId="13_ncr:1_{8D1AB2C4-38A1-AE4C-9E94-A935959EA016}" xr6:coauthVersionLast="45" xr6:coauthVersionMax="45" xr10:uidLastSave="{00000000-0000-0000-0000-000000000000}"/>
  <bookViews>
    <workbookView xWindow="13060" yWindow="460" windowWidth="15740" windowHeight="17540" firstSheet="1" activeTab="5" xr2:uid="{066ADAC1-9B2C-B745-ADE5-8390A8851205}"/>
  </bookViews>
  <sheets>
    <sheet name="17_18PerOpp" sheetId="4" r:id="rId1"/>
    <sheet name="17_18_Season" sheetId="1" r:id="rId2"/>
    <sheet name="18_19PerOpp" sheetId="5" r:id="rId3"/>
    <sheet name="18_19_Season" sheetId="2" r:id="rId4"/>
    <sheet name="19_20PerOpp" sheetId="6" r:id="rId5"/>
    <sheet name="19_20_Season" sheetId="3" r:id="rId6"/>
    <sheet name="19_20_4Factors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3" l="1"/>
  <c r="M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3" i="3"/>
  <c r="M3" i="3"/>
  <c r="J3" i="3"/>
  <c r="J4" i="3"/>
  <c r="J5" i="3"/>
  <c r="J6" i="3"/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7" i="3"/>
  <c r="J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I36" i="2"/>
  <c r="H12" i="2"/>
  <c r="H11" i="2"/>
  <c r="H10" i="2"/>
  <c r="H9" i="2"/>
  <c r="H8" i="2"/>
  <c r="H7" i="2"/>
  <c r="H6" i="2"/>
  <c r="H5" i="2"/>
  <c r="H4" i="2"/>
  <c r="H3" i="2"/>
  <c r="H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J2" i="6"/>
  <c r="I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" i="4"/>
  <c r="C5" i="5" l="1"/>
  <c r="B5" i="5"/>
  <c r="C8" i="5"/>
  <c r="B8" i="5"/>
  <c r="C12" i="5"/>
  <c r="B12" i="5"/>
  <c r="B4" i="5"/>
  <c r="C4" i="5"/>
  <c r="B10" i="5"/>
  <c r="C10" i="5"/>
  <c r="C6" i="5"/>
  <c r="B6" i="5"/>
  <c r="C9" i="5"/>
  <c r="B9" i="5"/>
  <c r="C11" i="5"/>
  <c r="B11" i="5"/>
  <c r="B13" i="5"/>
  <c r="C13" i="5"/>
  <c r="C7" i="5"/>
  <c r="B7" i="5"/>
  <c r="C17" i="5"/>
  <c r="B17" i="5"/>
  <c r="C3" i="5"/>
  <c r="B3" i="5"/>
  <c r="B2" i="5"/>
  <c r="C2" i="5"/>
  <c r="C13" i="4"/>
  <c r="B13" i="4"/>
  <c r="C11" i="4"/>
  <c r="B11" i="4"/>
  <c r="C10" i="4"/>
  <c r="B10" i="4"/>
  <c r="C9" i="4"/>
  <c r="B9" i="4"/>
</calcChain>
</file>

<file path=xl/sharedStrings.xml><?xml version="1.0" encoding="utf-8"?>
<sst xmlns="http://schemas.openxmlformats.org/spreadsheetml/2006/main" count="302" uniqueCount="129">
  <si>
    <t>Date</t>
  </si>
  <si>
    <t>Game Name</t>
  </si>
  <si>
    <t>CalStateLA@UCSanDiego</t>
  </si>
  <si>
    <t>CalStateDomHills@UCSanDiego</t>
  </si>
  <si>
    <t>UCSanDiego@HumboldtState</t>
  </si>
  <si>
    <t>UCSanDiego@Chico</t>
  </si>
  <si>
    <t>UCSanDiego@CSSanBernardino</t>
  </si>
  <si>
    <t>CalPolyPomona@UCSanDiego</t>
  </si>
  <si>
    <t>UCSanDiego@SanFranciscoSt</t>
  </si>
  <si>
    <t>UCSanDiego@SonomaState</t>
  </si>
  <si>
    <t>SonomaState@UCSanDiego</t>
  </si>
  <si>
    <t>Cal State SM@UCSanDiego</t>
  </si>
  <si>
    <t>CalStateStanislaus@UCSanDiego</t>
  </si>
  <si>
    <t>UCSanDiego@CalStateEastBay</t>
  </si>
  <si>
    <t>UCSanDiego@CSMonterey</t>
  </si>
  <si>
    <t>Chico@UCSanDiego</t>
  </si>
  <si>
    <t>HumboldtState@UCSanDiego</t>
  </si>
  <si>
    <t>UCSanDiego@CalStateStanislaus</t>
  </si>
  <si>
    <t>SanFranciscoSt@UCSanDiego</t>
  </si>
  <si>
    <t>UCSanDiego@CalStateDomHills</t>
  </si>
  <si>
    <t>UCSanDiego@CalStateLA</t>
  </si>
  <si>
    <t>CSMonterey@UCSanDiego</t>
  </si>
  <si>
    <t>UCSanDiego@Cal State SM</t>
  </si>
  <si>
    <t>CSSanBernardino@UCSanDiego</t>
  </si>
  <si>
    <t>UCSanDiego@AlaskaFairbanks</t>
  </si>
  <si>
    <t>UCSanDiego@WesternWash</t>
  </si>
  <si>
    <t>UCSanDiego@CalBaptist</t>
  </si>
  <si>
    <t>UCSanDiego@PointLoma</t>
  </si>
  <si>
    <t>DixieState@UCSanDiego</t>
  </si>
  <si>
    <t>UCSanDiego@AzusaPacific</t>
  </si>
  <si>
    <t>AwayTeamPPP</t>
  </si>
  <si>
    <t>HomeTeamPPP</t>
  </si>
  <si>
    <t>AwayScore</t>
  </si>
  <si>
    <t>HomeScore</t>
  </si>
  <si>
    <t>CalStateEastBay@UCSanDiego</t>
  </si>
  <si>
    <t>UCSanDiego@CalPolyPomona</t>
  </si>
  <si>
    <t>UCSanDiego@Chaminade</t>
  </si>
  <si>
    <t>WesternOregon@UCSanDiego</t>
  </si>
  <si>
    <t>UCSanDiego@HawaiiPacific</t>
  </si>
  <si>
    <t>SaintMartin's@UCSanDiego</t>
  </si>
  <si>
    <t>WesternWash@UCSanDiego</t>
  </si>
  <si>
    <t>SimonFraser@UCSanDiego</t>
  </si>
  <si>
    <t xml:space="preserve">1.13	</t>
  </si>
  <si>
    <t>UCSanDiego@NotreDameCA</t>
  </si>
  <si>
    <t>UCSanDiego@HolyNames</t>
  </si>
  <si>
    <t>PointLoma@UCSanDiego</t>
  </si>
  <si>
    <t>UCSanDiego@SaintMartin's</t>
  </si>
  <si>
    <t>UCSanDiego@SimonFraser</t>
  </si>
  <si>
    <t>UCSD AVG PPP</t>
  </si>
  <si>
    <t>Chico</t>
  </si>
  <si>
    <t>CalStateStanislaus</t>
  </si>
  <si>
    <t>CalStateLA</t>
  </si>
  <si>
    <t>CalStateDomHills</t>
  </si>
  <si>
    <t>HumboldtState</t>
  </si>
  <si>
    <t>CSSanBernardino</t>
  </si>
  <si>
    <t>CalPolyPomona</t>
  </si>
  <si>
    <t>SanFranciscoSt</t>
  </si>
  <si>
    <t>SonomaState</t>
  </si>
  <si>
    <t>Cal State SM</t>
  </si>
  <si>
    <t>CalStateEastBay</t>
  </si>
  <si>
    <t>CSMonterey</t>
  </si>
  <si>
    <t>AlaskaFairbanks</t>
  </si>
  <si>
    <t>WesternWash</t>
  </si>
  <si>
    <t>CalBaptist</t>
  </si>
  <si>
    <t>PointLoma</t>
  </si>
  <si>
    <t>DixieState</t>
  </si>
  <si>
    <t>AzusaPacific</t>
  </si>
  <si>
    <t xml:space="preserve">Opponent </t>
  </si>
  <si>
    <t>OPP_APPP</t>
  </si>
  <si>
    <t>UCSD_APPP</t>
  </si>
  <si>
    <t>Meetings</t>
  </si>
  <si>
    <t>Season_APPP_Conf</t>
  </si>
  <si>
    <t>Series_W:L_ratio</t>
  </si>
  <si>
    <t>1:2</t>
  </si>
  <si>
    <t>1:1</t>
  </si>
  <si>
    <t>2:0</t>
  </si>
  <si>
    <t>0:2</t>
  </si>
  <si>
    <t>0:1</t>
  </si>
  <si>
    <t>1:0</t>
  </si>
  <si>
    <t xml:space="preserve">PointLoma </t>
  </si>
  <si>
    <t>SaintMartins</t>
  </si>
  <si>
    <t xml:space="preserve">WesternWashington </t>
  </si>
  <si>
    <t>SimonFraserClan</t>
  </si>
  <si>
    <t>HawaiiPacific</t>
  </si>
  <si>
    <t>WesternOregon</t>
  </si>
  <si>
    <t>Chaminade</t>
  </si>
  <si>
    <t>2:1</t>
  </si>
  <si>
    <t>HolyNames</t>
  </si>
  <si>
    <t>NotreDameDeNamur</t>
  </si>
  <si>
    <t>UCSD Series Wins</t>
  </si>
  <si>
    <t>UCSD Series Losses</t>
  </si>
  <si>
    <t>UCSD_APPP_Adj</t>
  </si>
  <si>
    <t>OPP_APPP_Adj</t>
  </si>
  <si>
    <t>UCSD Wins</t>
  </si>
  <si>
    <t>UCSD Losses</t>
  </si>
  <si>
    <t>Pts_Spread</t>
  </si>
  <si>
    <t>Team</t>
  </si>
  <si>
    <t xml:space="preserve">UCSD </t>
  </si>
  <si>
    <t>W</t>
  </si>
  <si>
    <t>eFG%</t>
  </si>
  <si>
    <t>TO%</t>
  </si>
  <si>
    <t>OREB%</t>
  </si>
  <si>
    <t>FTR</t>
  </si>
  <si>
    <t>OppeFG%</t>
  </si>
  <si>
    <t>OppTO%</t>
  </si>
  <si>
    <t>DREB%</t>
  </si>
  <si>
    <t>OppFTR</t>
  </si>
  <si>
    <t>Pos</t>
  </si>
  <si>
    <t>Year</t>
  </si>
  <si>
    <t>2019-2020</t>
  </si>
  <si>
    <t>2019-2020(NC)</t>
  </si>
  <si>
    <t>2019-2020(WC)</t>
  </si>
  <si>
    <t>OPP_PPP</t>
  </si>
  <si>
    <t>UCSD_PPP</t>
  </si>
  <si>
    <t>OPP_PPP_Adj</t>
  </si>
  <si>
    <t>UCSD_PPP_Adj</t>
  </si>
  <si>
    <t>UCSD Season PPP</t>
  </si>
  <si>
    <t>UCSD_POSS</t>
  </si>
  <si>
    <t>OPP_POSS</t>
  </si>
  <si>
    <t>NotreDameCA</t>
  </si>
  <si>
    <t>SaintMartin's</t>
  </si>
  <si>
    <t>SimonFraser</t>
  </si>
  <si>
    <t>Opponent</t>
  </si>
  <si>
    <t>UCSD_MEDIAN_PPP</t>
  </si>
  <si>
    <t>OPP_TOTAL_APP</t>
  </si>
  <si>
    <t>UCSD Pts</t>
  </si>
  <si>
    <t>Opp Pts</t>
  </si>
  <si>
    <t>Wins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</si>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</sst>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.0000000_);_(* \(#,##0.0000000\);_(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49" fontId="1" fillId="0" borderId="0" xfId="1" applyNumberFormat="1"/>
    <xf numFmtId="49" fontId="0" fillId="0" borderId="0" xfId="0" applyNumberFormat="1"/>
    <xf numFmtId="0" fontId="0" fillId="0" borderId="0" xfId="0" applyFill="1"/>
    <xf numFmtId="49" fontId="0" fillId="0" borderId="0" xfId="0" applyNumberFormat="1" applyAlignment="1">
      <alignment horizontal="right"/>
    </xf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66" fontId="0" fillId="0" borderId="0" xfId="2" applyNumberFormat="1" applyFont="1"/>
    <xf numFmtId="43" fontId="0" fillId="0" borderId="0" xfId="2" applyNumberFormat="1" applyFont="1"/>
    <xf numFmtId="165" fontId="0" fillId="0" borderId="0" xfId="0" applyNumberForma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CSanDiego@SonomaState" TargetMode="External"/><Relationship Id="rId13" Type="http://schemas.openxmlformats.org/officeDocument/2006/relationships/hyperlink" Target="mailto:UCSanDiego@CalBaptist" TargetMode="External"/><Relationship Id="rId3" Type="http://schemas.openxmlformats.org/officeDocument/2006/relationships/hyperlink" Target="mailto:CalStateDomHills@UCSanDiego" TargetMode="External"/><Relationship Id="rId7" Type="http://schemas.openxmlformats.org/officeDocument/2006/relationships/hyperlink" Target="mailto:UCSanDiego@SanFranciscoSt" TargetMode="External"/><Relationship Id="rId12" Type="http://schemas.openxmlformats.org/officeDocument/2006/relationships/hyperlink" Target="mailto:UCSanDiego@WesternWash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CalStateLA@UCSanDiego" TargetMode="External"/><Relationship Id="rId16" Type="http://schemas.openxmlformats.org/officeDocument/2006/relationships/hyperlink" Target="mailto:UCSanDiego@AzusaPacific" TargetMode="External"/><Relationship Id="rId1" Type="http://schemas.openxmlformats.org/officeDocument/2006/relationships/hyperlink" Target="mailto:CalStateStanislaus@UCSanDiego" TargetMode="External"/><Relationship Id="rId6" Type="http://schemas.openxmlformats.org/officeDocument/2006/relationships/hyperlink" Target="mailto:CalPolyPomona@UCSanDiego" TargetMode="External"/><Relationship Id="rId11" Type="http://schemas.openxmlformats.org/officeDocument/2006/relationships/hyperlink" Target="mailto:UCSanDiego@AlaskaFairbanks" TargetMode="External"/><Relationship Id="rId5" Type="http://schemas.openxmlformats.org/officeDocument/2006/relationships/hyperlink" Target="mailto:UCSanDiego@CSSanBernardino" TargetMode="External"/><Relationship Id="rId15" Type="http://schemas.openxmlformats.org/officeDocument/2006/relationships/hyperlink" Target="mailto:DixieState@UCSanDiego" TargetMode="External"/><Relationship Id="rId10" Type="http://schemas.openxmlformats.org/officeDocument/2006/relationships/hyperlink" Target="mailto:UCSanDiego@CSMonterey" TargetMode="External"/><Relationship Id="rId4" Type="http://schemas.openxmlformats.org/officeDocument/2006/relationships/hyperlink" Target="mailto:UCSanDiego@HumboldtState" TargetMode="External"/><Relationship Id="rId9" Type="http://schemas.openxmlformats.org/officeDocument/2006/relationships/hyperlink" Target="mailto:UCSanDiego@CalStateEastBay" TargetMode="External"/><Relationship Id="rId14" Type="http://schemas.openxmlformats.org/officeDocument/2006/relationships/hyperlink" Target="mailto:UCSanDiego@PointLo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DB33-11EE-468E-B6EB-7DC7A6B3A162}">
  <dimension ref="A1:J19"/>
  <sheetViews>
    <sheetView workbookViewId="0">
      <selection activeCell="H15" sqref="H15"/>
    </sheetView>
  </sheetViews>
  <sheetFormatPr baseColWidth="10" defaultColWidth="8.83203125" defaultRowHeight="16" x14ac:dyDescent="0.2"/>
  <cols>
    <col min="1" max="1" width="16.83203125" customWidth="1"/>
    <col min="2" max="2" width="10.33203125" customWidth="1"/>
    <col min="3" max="3" width="10.5" customWidth="1"/>
    <col min="5" max="5" width="18" customWidth="1"/>
    <col min="6" max="6" width="15.6640625" customWidth="1"/>
    <col min="7" max="7" width="16" customWidth="1"/>
    <col min="8" max="8" width="17" customWidth="1"/>
    <col min="9" max="9" width="14.6640625" customWidth="1"/>
    <col min="10" max="10" width="14.83203125" customWidth="1"/>
  </cols>
  <sheetData>
    <row r="1" spans="1:10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s="11" t="s">
        <v>89</v>
      </c>
      <c r="H1" s="11" t="s">
        <v>90</v>
      </c>
      <c r="I1" t="s">
        <v>92</v>
      </c>
      <c r="J1" t="s">
        <v>91</v>
      </c>
    </row>
    <row r="2" spans="1:10" x14ac:dyDescent="0.2">
      <c r="A2" t="s">
        <v>49</v>
      </c>
      <c r="B2">
        <v>0.73666666666666669</v>
      </c>
      <c r="C2">
        <v>0.97999999999999987</v>
      </c>
      <c r="D2">
        <v>3</v>
      </c>
      <c r="E2">
        <v>0.91300000000000003</v>
      </c>
      <c r="F2" s="8" t="s">
        <v>73</v>
      </c>
      <c r="G2">
        <v>1</v>
      </c>
      <c r="H2">
        <v>2</v>
      </c>
      <c r="I2">
        <f>B2*100</f>
        <v>73.666666666666671</v>
      </c>
      <c r="J2">
        <f>C2*100</f>
        <v>97.999999999999986</v>
      </c>
    </row>
    <row r="3" spans="1:10" x14ac:dyDescent="0.2">
      <c r="A3" t="s">
        <v>50</v>
      </c>
      <c r="B3">
        <v>0.95333333333333348</v>
      </c>
      <c r="C3">
        <v>1.0066666666666666</v>
      </c>
      <c r="D3">
        <v>3</v>
      </c>
      <c r="E3">
        <v>0.91300000000000003</v>
      </c>
      <c r="F3" s="8" t="s">
        <v>74</v>
      </c>
      <c r="G3">
        <v>1</v>
      </c>
      <c r="H3">
        <v>1</v>
      </c>
      <c r="I3">
        <f t="shared" ref="I3:I19" si="0">B3*100</f>
        <v>95.333333333333343</v>
      </c>
      <c r="J3">
        <f t="shared" ref="J3:J19" si="1">C3*100</f>
        <v>100.66666666666666</v>
      </c>
    </row>
    <row r="4" spans="1:10" x14ac:dyDescent="0.2">
      <c r="A4" t="s">
        <v>51</v>
      </c>
      <c r="B4">
        <v>0.79499999999999993</v>
      </c>
      <c r="C4">
        <v>0.99</v>
      </c>
      <c r="D4">
        <v>2</v>
      </c>
      <c r="E4">
        <v>0.88300000000000001</v>
      </c>
      <c r="F4" s="8" t="s">
        <v>75</v>
      </c>
      <c r="G4">
        <v>2</v>
      </c>
      <c r="H4">
        <v>0</v>
      </c>
      <c r="I4">
        <f t="shared" si="0"/>
        <v>79.5</v>
      </c>
      <c r="J4">
        <f t="shared" si="1"/>
        <v>99</v>
      </c>
    </row>
    <row r="5" spans="1:10" x14ac:dyDescent="0.2">
      <c r="A5" t="s">
        <v>52</v>
      </c>
      <c r="B5">
        <v>1.0049999999999999</v>
      </c>
      <c r="C5">
        <v>0.93500000000000005</v>
      </c>
      <c r="D5">
        <v>2</v>
      </c>
      <c r="E5">
        <v>0.88500000000000001</v>
      </c>
      <c r="F5" s="8" t="s">
        <v>76</v>
      </c>
      <c r="G5">
        <v>0</v>
      </c>
      <c r="H5">
        <v>2</v>
      </c>
      <c r="I5">
        <f t="shared" si="0"/>
        <v>100.49999999999999</v>
      </c>
      <c r="J5">
        <f t="shared" si="1"/>
        <v>93.5</v>
      </c>
    </row>
    <row r="6" spans="1:10" x14ac:dyDescent="0.2">
      <c r="A6" t="s">
        <v>53</v>
      </c>
      <c r="B6">
        <v>0.9</v>
      </c>
      <c r="C6">
        <v>1.2000000000000002</v>
      </c>
      <c r="D6">
        <v>2</v>
      </c>
      <c r="E6">
        <v>0.84899999999999998</v>
      </c>
      <c r="F6" s="8" t="s">
        <v>75</v>
      </c>
      <c r="G6">
        <v>2</v>
      </c>
      <c r="H6">
        <v>0</v>
      </c>
      <c r="I6">
        <f t="shared" si="0"/>
        <v>90</v>
      </c>
      <c r="J6">
        <f t="shared" si="1"/>
        <v>120.00000000000001</v>
      </c>
    </row>
    <row r="7" spans="1:10" x14ac:dyDescent="0.2">
      <c r="A7" t="s">
        <v>54</v>
      </c>
      <c r="B7">
        <v>0.93500000000000005</v>
      </c>
      <c r="C7">
        <v>1.0549999999999999</v>
      </c>
      <c r="D7">
        <v>2</v>
      </c>
      <c r="E7">
        <v>0.90500000000000003</v>
      </c>
      <c r="F7" s="8" t="s">
        <v>75</v>
      </c>
      <c r="G7">
        <v>2</v>
      </c>
      <c r="H7">
        <v>0</v>
      </c>
      <c r="I7">
        <f t="shared" si="0"/>
        <v>93.5</v>
      </c>
      <c r="J7">
        <f t="shared" si="1"/>
        <v>105.5</v>
      </c>
    </row>
    <row r="8" spans="1:10" x14ac:dyDescent="0.2">
      <c r="A8" t="s">
        <v>55</v>
      </c>
      <c r="B8">
        <v>1.08</v>
      </c>
      <c r="C8">
        <v>0.95</v>
      </c>
      <c r="D8">
        <v>1</v>
      </c>
      <c r="E8">
        <v>0.89100000000000001</v>
      </c>
      <c r="F8" s="8" t="s">
        <v>77</v>
      </c>
      <c r="G8">
        <v>0</v>
      </c>
      <c r="H8">
        <v>1</v>
      </c>
      <c r="I8">
        <f t="shared" si="0"/>
        <v>108</v>
      </c>
      <c r="J8">
        <f t="shared" si="1"/>
        <v>95</v>
      </c>
    </row>
    <row r="9" spans="1:10" x14ac:dyDescent="0.2">
      <c r="A9" t="s">
        <v>56</v>
      </c>
      <c r="B9">
        <f>AVERAGE(0.9,0.74)</f>
        <v>0.82000000000000006</v>
      </c>
      <c r="C9">
        <f>AVERAGE(0.91,0.79)</f>
        <v>0.85000000000000009</v>
      </c>
      <c r="D9">
        <v>2</v>
      </c>
      <c r="E9">
        <v>0.92</v>
      </c>
      <c r="F9" s="8" t="s">
        <v>75</v>
      </c>
      <c r="G9">
        <v>2</v>
      </c>
      <c r="H9">
        <v>0</v>
      </c>
      <c r="I9">
        <f t="shared" si="0"/>
        <v>82</v>
      </c>
      <c r="J9">
        <f t="shared" si="1"/>
        <v>85.000000000000014</v>
      </c>
    </row>
    <row r="10" spans="1:10" x14ac:dyDescent="0.2">
      <c r="A10" t="s">
        <v>57</v>
      </c>
      <c r="B10">
        <f>AVERAGE(0.94,0.89)</f>
        <v>0.91500000000000004</v>
      </c>
      <c r="C10">
        <f>AVERAGE(0.91,1.06)</f>
        <v>0.9850000000000001</v>
      </c>
      <c r="D10">
        <v>2</v>
      </c>
      <c r="E10">
        <v>0.88600000000000001</v>
      </c>
      <c r="F10" s="8" t="s">
        <v>75</v>
      </c>
      <c r="G10">
        <v>2</v>
      </c>
      <c r="H10">
        <v>0</v>
      </c>
      <c r="I10">
        <f t="shared" si="0"/>
        <v>91.5</v>
      </c>
      <c r="J10">
        <f t="shared" si="1"/>
        <v>98.500000000000014</v>
      </c>
    </row>
    <row r="11" spans="1:10" x14ac:dyDescent="0.2">
      <c r="A11" t="s">
        <v>58</v>
      </c>
      <c r="B11">
        <f>AVERAGE(0.85,0.98)</f>
        <v>0.91500000000000004</v>
      </c>
      <c r="C11">
        <f>AVERAGE(1.11,1.01)</f>
        <v>1.06</v>
      </c>
      <c r="D11">
        <v>2</v>
      </c>
      <c r="E11">
        <v>0.99299999999999999</v>
      </c>
      <c r="F11" s="8" t="s">
        <v>75</v>
      </c>
      <c r="G11">
        <v>2</v>
      </c>
      <c r="H11">
        <v>0</v>
      </c>
      <c r="I11">
        <f t="shared" si="0"/>
        <v>91.5</v>
      </c>
      <c r="J11">
        <f t="shared" si="1"/>
        <v>106</v>
      </c>
    </row>
    <row r="12" spans="1:10" x14ac:dyDescent="0.2">
      <c r="A12" t="s">
        <v>59</v>
      </c>
      <c r="B12">
        <v>0.93</v>
      </c>
      <c r="C12">
        <v>1.07</v>
      </c>
      <c r="D12">
        <v>1</v>
      </c>
      <c r="E12">
        <v>0.85699999999999998</v>
      </c>
      <c r="F12" s="8" t="s">
        <v>78</v>
      </c>
      <c r="G12">
        <v>1</v>
      </c>
      <c r="H12">
        <v>0</v>
      </c>
      <c r="I12">
        <f t="shared" si="0"/>
        <v>93</v>
      </c>
      <c r="J12">
        <f t="shared" si="1"/>
        <v>107</v>
      </c>
    </row>
    <row r="13" spans="1:10" x14ac:dyDescent="0.2">
      <c r="A13" t="s">
        <v>60</v>
      </c>
      <c r="B13">
        <f>AVERAGE(0.94,1.04)</f>
        <v>0.99</v>
      </c>
      <c r="C13">
        <f>AVERAGE(1.19,0.94)</f>
        <v>1.0649999999999999</v>
      </c>
      <c r="D13">
        <v>2</v>
      </c>
      <c r="E13">
        <v>0.84499999999999997</v>
      </c>
      <c r="F13" s="8" t="s">
        <v>74</v>
      </c>
      <c r="G13">
        <v>1</v>
      </c>
      <c r="H13">
        <v>1</v>
      </c>
      <c r="I13">
        <f t="shared" si="0"/>
        <v>99</v>
      </c>
      <c r="J13">
        <f t="shared" si="1"/>
        <v>106.5</v>
      </c>
    </row>
    <row r="14" spans="1:10" x14ac:dyDescent="0.2">
      <c r="A14" t="s">
        <v>61</v>
      </c>
      <c r="B14">
        <v>0.8</v>
      </c>
      <c r="C14">
        <v>1.1100000000000001</v>
      </c>
      <c r="D14">
        <v>1</v>
      </c>
      <c r="E14">
        <v>0.89400000000000002</v>
      </c>
      <c r="F14" s="8" t="s">
        <v>78</v>
      </c>
      <c r="G14">
        <v>1</v>
      </c>
      <c r="H14">
        <v>0</v>
      </c>
      <c r="I14">
        <f t="shared" si="0"/>
        <v>80</v>
      </c>
      <c r="J14">
        <f t="shared" si="1"/>
        <v>111.00000000000001</v>
      </c>
    </row>
    <row r="15" spans="1:10" x14ac:dyDescent="0.2">
      <c r="A15" t="s">
        <v>62</v>
      </c>
      <c r="B15">
        <v>0.92</v>
      </c>
      <c r="C15">
        <v>1.08</v>
      </c>
      <c r="D15">
        <v>1</v>
      </c>
      <c r="E15">
        <v>0.99099999999999999</v>
      </c>
      <c r="F15" s="8" t="s">
        <v>78</v>
      </c>
      <c r="G15">
        <v>1</v>
      </c>
      <c r="H15">
        <v>0</v>
      </c>
      <c r="I15">
        <f t="shared" si="0"/>
        <v>92</v>
      </c>
      <c r="J15">
        <f t="shared" si="1"/>
        <v>108</v>
      </c>
    </row>
    <row r="16" spans="1:10" x14ac:dyDescent="0.2">
      <c r="A16" t="s">
        <v>63</v>
      </c>
      <c r="B16">
        <v>1.05</v>
      </c>
      <c r="C16">
        <v>0.96</v>
      </c>
      <c r="D16">
        <v>1</v>
      </c>
      <c r="E16">
        <v>1.006</v>
      </c>
      <c r="F16" s="8" t="s">
        <v>77</v>
      </c>
      <c r="G16">
        <v>0</v>
      </c>
      <c r="H16">
        <v>1</v>
      </c>
      <c r="I16">
        <f t="shared" si="0"/>
        <v>105</v>
      </c>
      <c r="J16">
        <f t="shared" si="1"/>
        <v>96</v>
      </c>
    </row>
    <row r="17" spans="1:10" x14ac:dyDescent="0.2">
      <c r="A17" t="s">
        <v>64</v>
      </c>
      <c r="B17">
        <v>0.94</v>
      </c>
      <c r="C17">
        <v>1.01</v>
      </c>
      <c r="D17">
        <v>1</v>
      </c>
      <c r="E17">
        <v>0.93300000000000005</v>
      </c>
      <c r="F17" s="8" t="s">
        <v>77</v>
      </c>
      <c r="G17">
        <v>1</v>
      </c>
      <c r="H17">
        <v>0</v>
      </c>
      <c r="I17">
        <f t="shared" si="0"/>
        <v>94</v>
      </c>
      <c r="J17">
        <f t="shared" si="1"/>
        <v>101</v>
      </c>
    </row>
    <row r="18" spans="1:10" x14ac:dyDescent="0.2">
      <c r="A18" t="s">
        <v>65</v>
      </c>
      <c r="B18">
        <v>0.83</v>
      </c>
      <c r="C18">
        <v>0.97</v>
      </c>
      <c r="D18">
        <v>1</v>
      </c>
      <c r="E18">
        <v>0.91500000000000004</v>
      </c>
      <c r="F18" s="8" t="s">
        <v>77</v>
      </c>
      <c r="G18">
        <v>0</v>
      </c>
      <c r="H18">
        <v>1</v>
      </c>
      <c r="I18">
        <f t="shared" si="0"/>
        <v>83</v>
      </c>
      <c r="J18">
        <f t="shared" si="1"/>
        <v>97</v>
      </c>
    </row>
    <row r="19" spans="1:10" x14ac:dyDescent="0.2">
      <c r="A19" t="s">
        <v>66</v>
      </c>
      <c r="B19">
        <v>0.91</v>
      </c>
      <c r="C19">
        <v>0.75</v>
      </c>
      <c r="D19">
        <v>1</v>
      </c>
      <c r="E19">
        <v>0.91400000000000003</v>
      </c>
      <c r="F19" s="8" t="s">
        <v>77</v>
      </c>
      <c r="G19">
        <v>0</v>
      </c>
      <c r="H19">
        <v>1</v>
      </c>
      <c r="I19">
        <f t="shared" si="0"/>
        <v>91</v>
      </c>
      <c r="J19">
        <f t="shared" si="1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DD6A-9851-0142-9F0F-D495172D78C1}">
  <dimension ref="A1:J32"/>
  <sheetViews>
    <sheetView topLeftCell="C1" workbookViewId="0">
      <selection activeCell="G2" sqref="G2"/>
    </sheetView>
  </sheetViews>
  <sheetFormatPr baseColWidth="10" defaultColWidth="11" defaultRowHeight="16" x14ac:dyDescent="0.2"/>
  <cols>
    <col min="1" max="1" width="15.33203125" customWidth="1"/>
    <col min="2" max="2" width="29.33203125" customWidth="1"/>
    <col min="3" max="3" width="11" customWidth="1"/>
    <col min="7" max="7" width="13.5" customWidth="1"/>
    <col min="8" max="8" width="17.33203125" customWidth="1"/>
    <col min="9" max="9" width="18.5" customWidth="1"/>
  </cols>
  <sheetData>
    <row r="1" spans="1:10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48</v>
      </c>
      <c r="H1" s="11" t="s">
        <v>93</v>
      </c>
      <c r="I1" s="11" t="s">
        <v>94</v>
      </c>
      <c r="J1" t="s">
        <v>95</v>
      </c>
    </row>
    <row r="2" spans="1:10" x14ac:dyDescent="0.2">
      <c r="A2" s="1">
        <v>43892.102083333331</v>
      </c>
      <c r="B2" s="7" t="s">
        <v>5</v>
      </c>
      <c r="C2">
        <v>0.94</v>
      </c>
      <c r="D2">
        <v>0.66</v>
      </c>
      <c r="E2">
        <v>66</v>
      </c>
      <c r="F2">
        <v>49</v>
      </c>
      <c r="G2" s="4">
        <v>0.96</v>
      </c>
      <c r="H2">
        <v>1</v>
      </c>
      <c r="I2" s="4">
        <v>0</v>
      </c>
      <c r="J2">
        <f>ABS(E2-F2)</f>
        <v>17</v>
      </c>
    </row>
    <row r="3" spans="1:10" x14ac:dyDescent="0.2">
      <c r="A3" s="1">
        <v>43888.770833333336</v>
      </c>
      <c r="B3" s="5" t="s">
        <v>12</v>
      </c>
      <c r="C3">
        <v>1.1200000000000001</v>
      </c>
      <c r="D3">
        <v>1.22</v>
      </c>
      <c r="E3">
        <v>81</v>
      </c>
      <c r="F3">
        <v>82</v>
      </c>
      <c r="G3">
        <v>0</v>
      </c>
      <c r="H3">
        <v>1</v>
      </c>
      <c r="I3">
        <v>0</v>
      </c>
      <c r="J3">
        <f t="shared" ref="J3:J31" si="0">ABS(E3-F3)</f>
        <v>1</v>
      </c>
    </row>
    <row r="4" spans="1:10" x14ac:dyDescent="0.2">
      <c r="A4" s="1">
        <v>43885.770833333336</v>
      </c>
      <c r="B4" s="5" t="s">
        <v>2</v>
      </c>
      <c r="C4">
        <v>0.75</v>
      </c>
      <c r="D4">
        <v>1</v>
      </c>
      <c r="E4">
        <v>64</v>
      </c>
      <c r="F4">
        <v>84</v>
      </c>
      <c r="G4">
        <v>0</v>
      </c>
      <c r="H4">
        <v>1</v>
      </c>
      <c r="I4">
        <v>0</v>
      </c>
      <c r="J4">
        <f t="shared" si="0"/>
        <v>20</v>
      </c>
    </row>
    <row r="5" spans="1:10" x14ac:dyDescent="0.2">
      <c r="A5" s="1">
        <v>43883.770833333336</v>
      </c>
      <c r="B5" s="5" t="s">
        <v>3</v>
      </c>
      <c r="C5">
        <v>1.05</v>
      </c>
      <c r="D5">
        <v>1.03</v>
      </c>
      <c r="E5">
        <v>77</v>
      </c>
      <c r="F5">
        <v>76</v>
      </c>
      <c r="G5">
        <v>0</v>
      </c>
      <c r="H5">
        <v>0</v>
      </c>
      <c r="I5">
        <v>1</v>
      </c>
      <c r="J5">
        <f t="shared" si="0"/>
        <v>1</v>
      </c>
    </row>
    <row r="6" spans="1:10" x14ac:dyDescent="0.2">
      <c r="A6" s="1">
        <v>43878.770833333336</v>
      </c>
      <c r="B6" s="5" t="s">
        <v>4</v>
      </c>
      <c r="C6">
        <v>1.08</v>
      </c>
      <c r="D6">
        <v>0.77</v>
      </c>
      <c r="E6">
        <v>75</v>
      </c>
      <c r="F6">
        <v>57</v>
      </c>
      <c r="G6">
        <v>0</v>
      </c>
      <c r="H6">
        <v>1</v>
      </c>
      <c r="I6">
        <v>0</v>
      </c>
      <c r="J6">
        <f t="shared" si="0"/>
        <v>18</v>
      </c>
    </row>
    <row r="7" spans="1:10" x14ac:dyDescent="0.2">
      <c r="A7" s="1">
        <v>43876.770833333336</v>
      </c>
      <c r="B7" s="6" t="s">
        <v>5</v>
      </c>
      <c r="C7">
        <v>0.86</v>
      </c>
      <c r="D7">
        <v>0.89</v>
      </c>
      <c r="E7">
        <v>56</v>
      </c>
      <c r="F7">
        <v>66</v>
      </c>
      <c r="G7">
        <v>0</v>
      </c>
      <c r="H7">
        <v>0</v>
      </c>
      <c r="I7">
        <v>1</v>
      </c>
      <c r="J7">
        <f t="shared" si="0"/>
        <v>10</v>
      </c>
    </row>
    <row r="8" spans="1:10" x14ac:dyDescent="0.2">
      <c r="A8" s="1">
        <v>43871.5625</v>
      </c>
      <c r="B8" s="5" t="s">
        <v>6</v>
      </c>
      <c r="C8">
        <v>0.94</v>
      </c>
      <c r="D8">
        <v>0.88</v>
      </c>
      <c r="E8">
        <v>67</v>
      </c>
      <c r="F8">
        <v>58</v>
      </c>
      <c r="G8">
        <v>0</v>
      </c>
      <c r="H8">
        <v>1</v>
      </c>
      <c r="I8">
        <v>0</v>
      </c>
      <c r="J8">
        <f t="shared" si="0"/>
        <v>9</v>
      </c>
    </row>
    <row r="9" spans="1:10" x14ac:dyDescent="0.2">
      <c r="A9" s="1">
        <v>43870.770833333336</v>
      </c>
      <c r="B9" s="5" t="s">
        <v>7</v>
      </c>
      <c r="C9">
        <v>1.08</v>
      </c>
      <c r="D9">
        <v>0.95</v>
      </c>
      <c r="E9">
        <v>80</v>
      </c>
      <c r="F9">
        <v>69</v>
      </c>
      <c r="G9">
        <v>0</v>
      </c>
      <c r="H9">
        <v>0</v>
      </c>
      <c r="I9">
        <v>1</v>
      </c>
      <c r="J9">
        <f t="shared" si="0"/>
        <v>11</v>
      </c>
    </row>
    <row r="10" spans="1:10" x14ac:dyDescent="0.2">
      <c r="A10" s="1">
        <v>43864.770833333336</v>
      </c>
      <c r="B10" s="5" t="s">
        <v>8</v>
      </c>
      <c r="C10">
        <v>0.79</v>
      </c>
      <c r="D10">
        <v>0.9</v>
      </c>
      <c r="E10">
        <v>58</v>
      </c>
      <c r="F10">
        <v>71</v>
      </c>
      <c r="G10">
        <v>0</v>
      </c>
      <c r="H10">
        <v>0</v>
      </c>
      <c r="I10">
        <v>1</v>
      </c>
      <c r="J10">
        <f t="shared" si="0"/>
        <v>13</v>
      </c>
    </row>
    <row r="11" spans="1:10" x14ac:dyDescent="0.2">
      <c r="A11" s="1">
        <v>43863.770833333336</v>
      </c>
      <c r="B11" s="5" t="s">
        <v>9</v>
      </c>
      <c r="C11">
        <v>1.06</v>
      </c>
      <c r="D11">
        <v>0.94</v>
      </c>
      <c r="E11">
        <v>71</v>
      </c>
      <c r="F11">
        <v>64</v>
      </c>
      <c r="G11">
        <v>0</v>
      </c>
      <c r="H11">
        <v>1</v>
      </c>
      <c r="I11">
        <v>0</v>
      </c>
      <c r="J11">
        <f t="shared" si="0"/>
        <v>7</v>
      </c>
    </row>
    <row r="12" spans="1:10" x14ac:dyDescent="0.2">
      <c r="A12" s="1">
        <v>43857.770833333336</v>
      </c>
      <c r="B12" s="6" t="s">
        <v>10</v>
      </c>
      <c r="C12">
        <v>0.89</v>
      </c>
      <c r="D12">
        <v>0.91</v>
      </c>
      <c r="E12">
        <v>64</v>
      </c>
      <c r="F12">
        <v>67</v>
      </c>
      <c r="G12">
        <v>0</v>
      </c>
      <c r="H12">
        <v>1</v>
      </c>
      <c r="I12">
        <v>0</v>
      </c>
      <c r="J12">
        <f t="shared" si="0"/>
        <v>3</v>
      </c>
    </row>
    <row r="13" spans="1:10" x14ac:dyDescent="0.2">
      <c r="A13" s="1">
        <v>43853.770833333336</v>
      </c>
      <c r="B13" s="6" t="s">
        <v>11</v>
      </c>
      <c r="C13">
        <v>0.98</v>
      </c>
      <c r="D13">
        <v>1.1100000000000001</v>
      </c>
      <c r="E13">
        <v>65</v>
      </c>
      <c r="F13">
        <v>73</v>
      </c>
      <c r="G13">
        <v>0</v>
      </c>
      <c r="H13">
        <v>1</v>
      </c>
      <c r="I13">
        <v>0</v>
      </c>
      <c r="J13">
        <f t="shared" si="0"/>
        <v>8</v>
      </c>
    </row>
    <row r="14" spans="1:10" x14ac:dyDescent="0.2">
      <c r="A14" s="1">
        <v>43848.770833333336</v>
      </c>
      <c r="B14" s="6" t="s">
        <v>12</v>
      </c>
      <c r="C14">
        <v>0.93</v>
      </c>
      <c r="D14">
        <v>0.8</v>
      </c>
      <c r="E14">
        <v>76</v>
      </c>
      <c r="F14">
        <v>66</v>
      </c>
      <c r="G14">
        <v>0</v>
      </c>
      <c r="H14">
        <v>0</v>
      </c>
      <c r="I14">
        <v>1</v>
      </c>
      <c r="J14">
        <f t="shared" si="0"/>
        <v>10</v>
      </c>
    </row>
    <row r="15" spans="1:10" x14ac:dyDescent="0.2">
      <c r="A15" s="1">
        <v>43843.604166666664</v>
      </c>
      <c r="B15" s="5" t="s">
        <v>13</v>
      </c>
      <c r="C15">
        <v>1.07</v>
      </c>
      <c r="D15">
        <v>0.93</v>
      </c>
      <c r="E15">
        <v>73</v>
      </c>
      <c r="F15">
        <v>68</v>
      </c>
      <c r="G15">
        <v>0</v>
      </c>
      <c r="H15">
        <v>1</v>
      </c>
      <c r="I15">
        <v>0</v>
      </c>
      <c r="J15">
        <f t="shared" si="0"/>
        <v>5</v>
      </c>
    </row>
    <row r="16" spans="1:10" x14ac:dyDescent="0.2">
      <c r="A16" s="1">
        <v>43841.770833333336</v>
      </c>
      <c r="B16" s="5" t="s">
        <v>14</v>
      </c>
      <c r="C16">
        <v>1.19</v>
      </c>
      <c r="D16">
        <v>1.04</v>
      </c>
      <c r="E16">
        <v>86</v>
      </c>
      <c r="F16">
        <v>80</v>
      </c>
      <c r="G16">
        <v>0</v>
      </c>
      <c r="H16">
        <v>1</v>
      </c>
      <c r="I16">
        <v>0</v>
      </c>
      <c r="J16">
        <f t="shared" si="0"/>
        <v>6</v>
      </c>
    </row>
    <row r="17" spans="1:10" x14ac:dyDescent="0.2">
      <c r="A17" s="1">
        <v>43836.770833333336</v>
      </c>
      <c r="B17" s="6" t="s">
        <v>15</v>
      </c>
      <c r="C17">
        <v>0.66</v>
      </c>
      <c r="D17">
        <v>1.1399999999999999</v>
      </c>
      <c r="E17">
        <v>50</v>
      </c>
      <c r="F17">
        <v>73</v>
      </c>
      <c r="G17">
        <v>0</v>
      </c>
      <c r="H17">
        <v>1</v>
      </c>
      <c r="I17">
        <v>0</v>
      </c>
      <c r="J17">
        <f t="shared" si="0"/>
        <v>23</v>
      </c>
    </row>
    <row r="18" spans="1:10" x14ac:dyDescent="0.2">
      <c r="A18" s="1">
        <v>43835.770833333336</v>
      </c>
      <c r="B18" s="6" t="s">
        <v>16</v>
      </c>
      <c r="C18">
        <v>1.03</v>
      </c>
      <c r="D18">
        <v>1.32</v>
      </c>
      <c r="E18">
        <v>73</v>
      </c>
      <c r="F18">
        <v>83</v>
      </c>
      <c r="G18">
        <v>0</v>
      </c>
      <c r="H18">
        <v>1</v>
      </c>
      <c r="I18">
        <v>0</v>
      </c>
      <c r="J18">
        <f t="shared" si="0"/>
        <v>10</v>
      </c>
    </row>
    <row r="19" spans="1:10" x14ac:dyDescent="0.2">
      <c r="A19" s="1">
        <v>44196.625</v>
      </c>
      <c r="B19" s="6" t="s">
        <v>17</v>
      </c>
      <c r="C19">
        <v>1</v>
      </c>
      <c r="D19">
        <v>0.81</v>
      </c>
      <c r="E19">
        <v>70</v>
      </c>
      <c r="F19">
        <v>58</v>
      </c>
      <c r="G19">
        <v>0</v>
      </c>
      <c r="H19">
        <v>1</v>
      </c>
      <c r="I19">
        <v>0</v>
      </c>
      <c r="J19">
        <f t="shared" si="0"/>
        <v>12</v>
      </c>
    </row>
    <row r="20" spans="1:10" x14ac:dyDescent="0.2">
      <c r="A20" s="1">
        <v>44194.770833333336</v>
      </c>
      <c r="B20" s="6" t="s">
        <v>18</v>
      </c>
      <c r="C20">
        <v>0.74</v>
      </c>
      <c r="D20">
        <v>0.91</v>
      </c>
      <c r="E20">
        <v>60</v>
      </c>
      <c r="F20">
        <v>71</v>
      </c>
      <c r="G20">
        <v>0</v>
      </c>
      <c r="H20">
        <v>1</v>
      </c>
      <c r="I20">
        <v>0</v>
      </c>
      <c r="J20">
        <f t="shared" si="0"/>
        <v>11</v>
      </c>
    </row>
    <row r="21" spans="1:10" x14ac:dyDescent="0.2">
      <c r="A21" s="1">
        <v>44184.604166666664</v>
      </c>
      <c r="B21" s="6" t="s">
        <v>19</v>
      </c>
      <c r="C21">
        <v>0.84</v>
      </c>
      <c r="D21">
        <v>0.96</v>
      </c>
      <c r="E21">
        <v>63</v>
      </c>
      <c r="F21">
        <v>65</v>
      </c>
      <c r="G21">
        <v>0</v>
      </c>
      <c r="H21">
        <v>0</v>
      </c>
      <c r="I21">
        <v>1</v>
      </c>
      <c r="J21">
        <f t="shared" si="0"/>
        <v>2</v>
      </c>
    </row>
    <row r="22" spans="1:10" x14ac:dyDescent="0.2">
      <c r="A22" s="1">
        <v>44182.770833333336</v>
      </c>
      <c r="B22" s="6" t="s">
        <v>20</v>
      </c>
      <c r="C22">
        <v>0.98</v>
      </c>
      <c r="D22">
        <v>0.84</v>
      </c>
      <c r="E22">
        <v>81</v>
      </c>
      <c r="F22">
        <v>73</v>
      </c>
      <c r="G22">
        <v>0</v>
      </c>
      <c r="H22">
        <v>1</v>
      </c>
      <c r="I22">
        <v>0</v>
      </c>
      <c r="J22">
        <f t="shared" si="0"/>
        <v>8</v>
      </c>
    </row>
    <row r="23" spans="1:10" x14ac:dyDescent="0.2">
      <c r="A23" s="1">
        <v>44173.770833333336</v>
      </c>
      <c r="B23" s="6" t="s">
        <v>21</v>
      </c>
      <c r="C23">
        <v>0.94</v>
      </c>
      <c r="D23">
        <v>0.94</v>
      </c>
      <c r="E23">
        <v>78</v>
      </c>
      <c r="F23">
        <v>76</v>
      </c>
      <c r="G23">
        <v>0</v>
      </c>
      <c r="H23">
        <v>0</v>
      </c>
      <c r="I23">
        <v>1</v>
      </c>
      <c r="J23">
        <f t="shared" si="0"/>
        <v>2</v>
      </c>
    </row>
    <row r="24" spans="1:10" x14ac:dyDescent="0.2">
      <c r="A24" s="1">
        <v>44167.770833333336</v>
      </c>
      <c r="B24" s="6" t="s">
        <v>22</v>
      </c>
      <c r="C24">
        <v>1.01</v>
      </c>
      <c r="D24">
        <v>0.85</v>
      </c>
      <c r="E24">
        <v>78</v>
      </c>
      <c r="F24">
        <v>66</v>
      </c>
      <c r="G24">
        <v>0</v>
      </c>
      <c r="H24">
        <v>1</v>
      </c>
      <c r="I24">
        <v>0</v>
      </c>
      <c r="J24">
        <f t="shared" si="0"/>
        <v>12</v>
      </c>
    </row>
    <row r="25" spans="1:10" x14ac:dyDescent="0.2">
      <c r="A25" s="1">
        <v>44165.770833333336</v>
      </c>
      <c r="B25" s="6" t="s">
        <v>23</v>
      </c>
      <c r="C25">
        <v>0.99</v>
      </c>
      <c r="D25">
        <v>1.17</v>
      </c>
      <c r="E25">
        <v>71</v>
      </c>
      <c r="F25">
        <v>77</v>
      </c>
      <c r="G25">
        <v>0</v>
      </c>
      <c r="H25">
        <v>1</v>
      </c>
      <c r="I25">
        <v>0</v>
      </c>
      <c r="J25">
        <f t="shared" si="0"/>
        <v>6</v>
      </c>
    </row>
    <row r="26" spans="1:10" x14ac:dyDescent="0.2">
      <c r="A26" s="1">
        <v>44160.5625</v>
      </c>
      <c r="B26" s="5" t="s">
        <v>24</v>
      </c>
      <c r="C26">
        <v>1.1100000000000001</v>
      </c>
      <c r="D26">
        <v>0.8</v>
      </c>
      <c r="E26">
        <v>80</v>
      </c>
      <c r="F26">
        <v>56</v>
      </c>
      <c r="G26">
        <v>0</v>
      </c>
      <c r="H26">
        <v>1</v>
      </c>
      <c r="I26">
        <v>0</v>
      </c>
      <c r="J26">
        <f t="shared" si="0"/>
        <v>24</v>
      </c>
    </row>
    <row r="27" spans="1:10" x14ac:dyDescent="0.2">
      <c r="A27" s="1">
        <v>44159.770833333336</v>
      </c>
      <c r="B27" s="5" t="s">
        <v>25</v>
      </c>
      <c r="C27">
        <v>1.08</v>
      </c>
      <c r="D27">
        <v>0.92</v>
      </c>
      <c r="E27">
        <v>81</v>
      </c>
      <c r="F27">
        <v>73</v>
      </c>
      <c r="G27">
        <v>0</v>
      </c>
      <c r="H27">
        <v>1</v>
      </c>
      <c r="I27">
        <v>0</v>
      </c>
      <c r="J27">
        <f t="shared" si="0"/>
        <v>8</v>
      </c>
    </row>
    <row r="28" spans="1:10" x14ac:dyDescent="0.2">
      <c r="A28" s="1">
        <v>44153.75</v>
      </c>
      <c r="B28" s="5" t="s">
        <v>26</v>
      </c>
      <c r="C28">
        <v>0.96</v>
      </c>
      <c r="D28">
        <v>1.05</v>
      </c>
      <c r="E28">
        <v>73</v>
      </c>
      <c r="F28">
        <v>78</v>
      </c>
      <c r="G28">
        <v>0</v>
      </c>
      <c r="H28">
        <v>0</v>
      </c>
      <c r="I28">
        <v>1</v>
      </c>
      <c r="J28">
        <f t="shared" si="0"/>
        <v>5</v>
      </c>
    </row>
    <row r="29" spans="1:10" x14ac:dyDescent="0.2">
      <c r="A29" s="1">
        <v>44149.770833333336</v>
      </c>
      <c r="B29" s="5" t="s">
        <v>27</v>
      </c>
      <c r="C29">
        <v>1.01</v>
      </c>
      <c r="D29">
        <v>0.94</v>
      </c>
      <c r="E29">
        <v>70</v>
      </c>
      <c r="F29">
        <v>68</v>
      </c>
      <c r="G29">
        <v>0</v>
      </c>
      <c r="H29">
        <v>1</v>
      </c>
      <c r="I29">
        <v>0</v>
      </c>
      <c r="J29">
        <f t="shared" si="0"/>
        <v>2</v>
      </c>
    </row>
    <row r="30" spans="1:10" x14ac:dyDescent="0.2">
      <c r="A30" s="1">
        <v>44146.666666666664</v>
      </c>
      <c r="B30" s="5" t="s">
        <v>28</v>
      </c>
      <c r="C30">
        <v>0.83</v>
      </c>
      <c r="D30">
        <v>0.97</v>
      </c>
      <c r="E30">
        <v>69</v>
      </c>
      <c r="F30">
        <v>63</v>
      </c>
      <c r="G30">
        <v>0</v>
      </c>
      <c r="H30">
        <v>0</v>
      </c>
      <c r="I30">
        <v>1</v>
      </c>
      <c r="J30">
        <f t="shared" si="0"/>
        <v>6</v>
      </c>
    </row>
    <row r="31" spans="1:10" x14ac:dyDescent="0.2">
      <c r="A31" s="1">
        <v>44145.666666666664</v>
      </c>
      <c r="B31" s="5" t="s">
        <v>29</v>
      </c>
      <c r="C31">
        <v>0.75</v>
      </c>
      <c r="D31">
        <v>0.91</v>
      </c>
      <c r="E31">
        <v>62</v>
      </c>
      <c r="F31">
        <v>70</v>
      </c>
      <c r="G31">
        <v>0</v>
      </c>
      <c r="H31">
        <v>0</v>
      </c>
      <c r="I31">
        <v>1</v>
      </c>
      <c r="J31">
        <f t="shared" si="0"/>
        <v>8</v>
      </c>
    </row>
    <row r="32" spans="1:10" x14ac:dyDescent="0.2">
      <c r="I32" s="4"/>
    </row>
  </sheetData>
  <hyperlinks>
    <hyperlink ref="B3" r:id="rId1" xr:uid="{C8C1A81F-3CA5-4F64-94F0-69932E4AAED9}"/>
    <hyperlink ref="B4" r:id="rId2" xr:uid="{9376F1BA-9CF0-4B7E-A9DE-764A10810ED3}"/>
    <hyperlink ref="B5" r:id="rId3" xr:uid="{A0D3F457-3728-47C8-B959-89EDC282D6FC}"/>
    <hyperlink ref="B6" r:id="rId4" xr:uid="{7426EAA7-D3FD-4928-A8C6-66E02CC426CB}"/>
    <hyperlink ref="B8" r:id="rId5" xr:uid="{41087577-58A8-4199-90E5-A1ABE6E3FFA5}"/>
    <hyperlink ref="B9" r:id="rId6" xr:uid="{BB0245A5-B5E0-408C-950F-335676073281}"/>
    <hyperlink ref="B10" r:id="rId7" xr:uid="{106E5587-A84F-43B2-B912-DF1F3C3D46CA}"/>
    <hyperlink ref="B11" r:id="rId8" xr:uid="{8BA831FA-3307-4A32-8940-080E3438A59C}"/>
    <hyperlink ref="B15" r:id="rId9" xr:uid="{84AAC8E6-EE7C-46E5-8BD4-8EF4D83CCBE8}"/>
    <hyperlink ref="B16" r:id="rId10" xr:uid="{D7ABA6AC-D66E-4513-83A5-8DC7B5A9A854}"/>
    <hyperlink ref="B26" r:id="rId11" xr:uid="{8A6B763A-7A63-4787-ADC6-13F3F8660749}"/>
    <hyperlink ref="B27" r:id="rId12" xr:uid="{14221D6D-D78E-4887-93FD-BBE2B855A8AD}"/>
    <hyperlink ref="B28" r:id="rId13" xr:uid="{43CE7269-410D-4025-9FCB-9DFC589E1A9A}"/>
    <hyperlink ref="B29" r:id="rId14" xr:uid="{57270127-B46C-425F-BBD4-2287B6AEDD83}"/>
    <hyperlink ref="B30" r:id="rId15" xr:uid="{480CF8EA-2B7C-4D18-A66C-3DD4D4C92DBC}"/>
    <hyperlink ref="B31" r:id="rId16" xr:uid="{6742844D-C565-43DC-99E0-0A81BCBEFB89}"/>
  </hyperlinks>
  <pageMargins left="0.7" right="0.7" top="0.75" bottom="0.75" header="0.3" footer="0.3"/>
  <pageSetup orientation="portrait" horizontalDpi="4294967293" verticalDpi="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55FD-0891-466F-AF35-ED0D71C4FE44}">
  <dimension ref="A1:J20"/>
  <sheetViews>
    <sheetView workbookViewId="0">
      <selection activeCell="I23" sqref="I23"/>
    </sheetView>
  </sheetViews>
  <sheetFormatPr baseColWidth="10" defaultColWidth="8.83203125" defaultRowHeight="16" x14ac:dyDescent="0.2"/>
  <cols>
    <col min="1" max="1" width="18.33203125" customWidth="1"/>
    <col min="2" max="2" width="11.33203125" customWidth="1"/>
    <col min="3" max="3" width="13.6640625" customWidth="1"/>
    <col min="4" max="4" width="11.83203125" customWidth="1"/>
    <col min="5" max="5" width="17.5" customWidth="1"/>
    <col min="6" max="6" width="15.1640625" customWidth="1"/>
    <col min="7" max="7" width="16.33203125" customWidth="1"/>
    <col min="8" max="8" width="16.83203125" customWidth="1"/>
  </cols>
  <sheetData>
    <row r="1" spans="1:10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89</v>
      </c>
      <c r="H1" t="s">
        <v>90</v>
      </c>
      <c r="I1" t="s">
        <v>92</v>
      </c>
      <c r="J1" t="s">
        <v>91</v>
      </c>
    </row>
    <row r="2" spans="1:10" x14ac:dyDescent="0.2">
      <c r="A2" t="s">
        <v>49</v>
      </c>
      <c r="B2" s="3">
        <f>AVERAGE(0.89,0.79)</f>
        <v>0.84000000000000008</v>
      </c>
      <c r="C2" s="3">
        <f>AVERAGE(1.12,1.03)</f>
        <v>1.0750000000000002</v>
      </c>
      <c r="D2">
        <v>2</v>
      </c>
      <c r="E2" s="3">
        <v>0.872</v>
      </c>
      <c r="F2" s="8" t="s">
        <v>75</v>
      </c>
      <c r="G2">
        <v>2</v>
      </c>
      <c r="H2">
        <v>0</v>
      </c>
      <c r="I2">
        <f>B2*100</f>
        <v>84.000000000000014</v>
      </c>
      <c r="J2">
        <f>C2*100</f>
        <v>107.50000000000001</v>
      </c>
    </row>
    <row r="3" spans="1:10" x14ac:dyDescent="0.2">
      <c r="A3" t="s">
        <v>50</v>
      </c>
      <c r="B3" s="3">
        <f>AVERAGE(0.82,0.96)</f>
        <v>0.8899999999999999</v>
      </c>
      <c r="C3" s="3">
        <f>AVERAGE(1.23,0.99)</f>
        <v>1.1099999999999999</v>
      </c>
      <c r="D3">
        <v>2</v>
      </c>
      <c r="E3" s="3">
        <v>0.89900000000000002</v>
      </c>
      <c r="F3" s="8" t="s">
        <v>75</v>
      </c>
      <c r="G3">
        <v>2</v>
      </c>
      <c r="H3">
        <v>0</v>
      </c>
      <c r="I3">
        <f t="shared" ref="I3:I20" si="0">B3*100</f>
        <v>88.999999999999986</v>
      </c>
      <c r="J3">
        <f t="shared" ref="J3:J20" si="1">C3*100</f>
        <v>110.99999999999999</v>
      </c>
    </row>
    <row r="4" spans="1:10" x14ac:dyDescent="0.2">
      <c r="A4" t="s">
        <v>51</v>
      </c>
      <c r="B4" s="3">
        <f>AVERAGE(1.1,0.85)</f>
        <v>0.97500000000000009</v>
      </c>
      <c r="C4" s="3">
        <f>AVERAGE(0.77,0.77)</f>
        <v>0.77</v>
      </c>
      <c r="D4">
        <v>2</v>
      </c>
      <c r="E4" s="3">
        <v>0.85</v>
      </c>
      <c r="F4" s="8" t="s">
        <v>76</v>
      </c>
      <c r="G4">
        <v>0</v>
      </c>
      <c r="H4">
        <v>2</v>
      </c>
      <c r="I4">
        <f t="shared" si="0"/>
        <v>97.500000000000014</v>
      </c>
      <c r="J4">
        <f t="shared" si="1"/>
        <v>77</v>
      </c>
    </row>
    <row r="5" spans="1:10" x14ac:dyDescent="0.2">
      <c r="A5" t="s">
        <v>52</v>
      </c>
      <c r="B5" s="3">
        <f>AVERAGE(0.68,1.09)</f>
        <v>0.88500000000000001</v>
      </c>
      <c r="C5" s="3">
        <f>AVERAGE(1.21,1.02)</f>
        <v>1.115</v>
      </c>
      <c r="D5">
        <v>2</v>
      </c>
      <c r="E5" s="3">
        <v>0.91400000000000003</v>
      </c>
      <c r="F5" s="8" t="s">
        <v>75</v>
      </c>
      <c r="G5">
        <v>2</v>
      </c>
      <c r="H5">
        <v>0</v>
      </c>
      <c r="I5">
        <f t="shared" si="0"/>
        <v>88.5</v>
      </c>
      <c r="J5">
        <f t="shared" si="1"/>
        <v>111.5</v>
      </c>
    </row>
    <row r="6" spans="1:10" x14ac:dyDescent="0.2">
      <c r="A6" t="s">
        <v>53</v>
      </c>
      <c r="B6" s="3">
        <f>AVERAGE(0.92,0.73)</f>
        <v>0.82499999999999996</v>
      </c>
      <c r="C6" s="3">
        <f>AVERAGE(1.13,0.94)</f>
        <v>1.0349999999999999</v>
      </c>
      <c r="D6">
        <v>2</v>
      </c>
      <c r="E6" s="3">
        <v>0.84099999999999997</v>
      </c>
      <c r="F6" s="8" t="s">
        <v>74</v>
      </c>
      <c r="G6">
        <v>1</v>
      </c>
      <c r="H6">
        <v>1</v>
      </c>
      <c r="I6">
        <f t="shared" si="0"/>
        <v>82.5</v>
      </c>
      <c r="J6">
        <f t="shared" si="1"/>
        <v>103.49999999999999</v>
      </c>
    </row>
    <row r="7" spans="1:10" x14ac:dyDescent="0.2">
      <c r="A7" t="s">
        <v>54</v>
      </c>
      <c r="B7" s="3">
        <f>AVERAGE(0.81,0.94,0.72)</f>
        <v>0.82333333333333325</v>
      </c>
      <c r="C7" s="3">
        <f>AVERAGE(1.2,1.04,1.2)</f>
        <v>1.1466666666666667</v>
      </c>
      <c r="D7">
        <v>3</v>
      </c>
      <c r="E7" s="3">
        <v>0.86299999999999999</v>
      </c>
      <c r="F7" s="8" t="s">
        <v>86</v>
      </c>
      <c r="G7">
        <v>2</v>
      </c>
      <c r="H7">
        <v>1</v>
      </c>
      <c r="I7">
        <f t="shared" si="0"/>
        <v>82.333333333333329</v>
      </c>
      <c r="J7">
        <f t="shared" si="1"/>
        <v>114.66666666666667</v>
      </c>
    </row>
    <row r="8" spans="1:10" x14ac:dyDescent="0.2">
      <c r="A8" t="s">
        <v>55</v>
      </c>
      <c r="B8" s="3">
        <f>AVERAGE(0.92,0.78,0.66)</f>
        <v>0.78666666666666674</v>
      </c>
      <c r="C8" s="3">
        <f>AVERAGE(0.86,0.93,0.85)</f>
        <v>0.88</v>
      </c>
      <c r="D8">
        <v>3</v>
      </c>
      <c r="E8" s="3">
        <v>0.87</v>
      </c>
      <c r="F8" s="8" t="s">
        <v>86</v>
      </c>
      <c r="G8">
        <v>2</v>
      </c>
      <c r="H8">
        <v>1</v>
      </c>
      <c r="I8">
        <f t="shared" si="0"/>
        <v>78.666666666666671</v>
      </c>
      <c r="J8">
        <f t="shared" si="1"/>
        <v>88</v>
      </c>
    </row>
    <row r="9" spans="1:10" x14ac:dyDescent="0.2">
      <c r="A9" t="s">
        <v>56</v>
      </c>
      <c r="B9" s="3">
        <f>AVERAGE(0.79,1.04)</f>
        <v>0.91500000000000004</v>
      </c>
      <c r="C9" s="3">
        <f>AVERAGE(1.1,1.23)</f>
        <v>1.165</v>
      </c>
      <c r="D9">
        <v>2</v>
      </c>
      <c r="E9" s="3">
        <v>0.90400000000000003</v>
      </c>
      <c r="F9" s="8" t="s">
        <v>75</v>
      </c>
      <c r="G9">
        <v>2</v>
      </c>
      <c r="H9">
        <v>0</v>
      </c>
      <c r="I9">
        <f t="shared" si="0"/>
        <v>91.5</v>
      </c>
      <c r="J9">
        <f t="shared" si="1"/>
        <v>116.5</v>
      </c>
    </row>
    <row r="10" spans="1:10" x14ac:dyDescent="0.2">
      <c r="A10" t="s">
        <v>57</v>
      </c>
      <c r="B10" s="3">
        <f>AVERAGE(0.93,0.99)</f>
        <v>0.96</v>
      </c>
      <c r="C10" s="3">
        <f>AVERAGE(1,1.16)</f>
        <v>1.08</v>
      </c>
      <c r="D10">
        <v>2</v>
      </c>
      <c r="E10" s="3">
        <v>0.86199999999999999</v>
      </c>
      <c r="F10" s="8" t="s">
        <v>75</v>
      </c>
      <c r="G10">
        <v>2</v>
      </c>
      <c r="H10">
        <v>0</v>
      </c>
      <c r="I10">
        <f t="shared" si="0"/>
        <v>96</v>
      </c>
      <c r="J10">
        <f t="shared" si="1"/>
        <v>108</v>
      </c>
    </row>
    <row r="11" spans="1:10" x14ac:dyDescent="0.2">
      <c r="A11" t="s">
        <v>58</v>
      </c>
      <c r="B11" s="3">
        <f>AVERAGE(0.76,0.93)</f>
        <v>0.84499999999999997</v>
      </c>
      <c r="C11" s="3">
        <f>AVERAGE(1.23,0.73)</f>
        <v>0.98</v>
      </c>
      <c r="D11">
        <v>2</v>
      </c>
      <c r="E11" s="3">
        <v>0.81699999999999995</v>
      </c>
      <c r="F11" s="8" t="s">
        <v>75</v>
      </c>
      <c r="G11">
        <v>2</v>
      </c>
      <c r="H11">
        <v>0</v>
      </c>
      <c r="I11">
        <f t="shared" si="0"/>
        <v>84.5</v>
      </c>
      <c r="J11">
        <f t="shared" si="1"/>
        <v>98</v>
      </c>
    </row>
    <row r="12" spans="1:10" x14ac:dyDescent="0.2">
      <c r="A12" t="s">
        <v>59</v>
      </c>
      <c r="B12" s="3">
        <f>AVERAGE(0.96,0.81)</f>
        <v>0.88500000000000001</v>
      </c>
      <c r="C12" s="3">
        <f>AVERAGE(1.13,0.95)</f>
        <v>1.04</v>
      </c>
      <c r="D12">
        <v>2</v>
      </c>
      <c r="E12" s="3">
        <v>0.91</v>
      </c>
      <c r="F12" s="8" t="s">
        <v>75</v>
      </c>
      <c r="G12">
        <v>2</v>
      </c>
      <c r="H12">
        <v>0</v>
      </c>
      <c r="I12">
        <f t="shared" si="0"/>
        <v>88.5</v>
      </c>
      <c r="J12">
        <f t="shared" si="1"/>
        <v>104</v>
      </c>
    </row>
    <row r="13" spans="1:10" x14ac:dyDescent="0.2">
      <c r="A13" t="s">
        <v>60</v>
      </c>
      <c r="B13" s="3">
        <f>AVERAGE(0.94,0.86)</f>
        <v>0.89999999999999991</v>
      </c>
      <c r="C13" s="3">
        <f>AVERAGE(1.09,1.64)</f>
        <v>1.365</v>
      </c>
      <c r="D13">
        <v>2</v>
      </c>
      <c r="E13" s="3">
        <v>0.83599999999999997</v>
      </c>
      <c r="F13" s="8" t="s">
        <v>75</v>
      </c>
      <c r="G13">
        <v>2</v>
      </c>
      <c r="H13">
        <v>0</v>
      </c>
      <c r="I13">
        <f t="shared" si="0"/>
        <v>89.999999999999986</v>
      </c>
      <c r="J13">
        <f t="shared" si="1"/>
        <v>136.5</v>
      </c>
    </row>
    <row r="14" spans="1:10" x14ac:dyDescent="0.2">
      <c r="A14" t="s">
        <v>82</v>
      </c>
      <c r="B14" s="3">
        <v>0.76</v>
      </c>
      <c r="C14" s="3">
        <v>1.03</v>
      </c>
      <c r="D14">
        <v>1</v>
      </c>
      <c r="E14" s="3">
        <v>0.93100000000000005</v>
      </c>
      <c r="F14" s="8" t="s">
        <v>78</v>
      </c>
      <c r="G14" s="10">
        <v>1</v>
      </c>
      <c r="H14" s="10">
        <v>0</v>
      </c>
      <c r="I14">
        <f t="shared" si="0"/>
        <v>76</v>
      </c>
      <c r="J14">
        <f t="shared" si="1"/>
        <v>103</v>
      </c>
    </row>
    <row r="15" spans="1:10" x14ac:dyDescent="0.2">
      <c r="A15" t="s">
        <v>81</v>
      </c>
      <c r="B15" s="3">
        <v>1.18</v>
      </c>
      <c r="C15" s="3">
        <v>1.2</v>
      </c>
      <c r="D15">
        <v>1</v>
      </c>
      <c r="E15" s="3">
        <v>0.94</v>
      </c>
      <c r="F15" s="8" t="s">
        <v>78</v>
      </c>
      <c r="G15" s="10">
        <v>1</v>
      </c>
      <c r="H15" s="10">
        <v>0</v>
      </c>
      <c r="I15">
        <f t="shared" si="0"/>
        <v>118</v>
      </c>
      <c r="J15">
        <f t="shared" si="1"/>
        <v>120</v>
      </c>
    </row>
    <row r="16" spans="1:10" x14ac:dyDescent="0.2">
      <c r="A16" t="s">
        <v>80</v>
      </c>
      <c r="B16" s="3">
        <v>0.86</v>
      </c>
      <c r="C16" s="3">
        <v>1.45</v>
      </c>
      <c r="D16">
        <v>1</v>
      </c>
      <c r="E16" s="3">
        <v>0.96499999999999997</v>
      </c>
      <c r="F16" s="8" t="s">
        <v>78</v>
      </c>
      <c r="G16" s="10">
        <v>1</v>
      </c>
      <c r="H16" s="10">
        <v>0</v>
      </c>
      <c r="I16">
        <f t="shared" si="0"/>
        <v>86</v>
      </c>
      <c r="J16">
        <f t="shared" si="1"/>
        <v>145</v>
      </c>
    </row>
    <row r="17" spans="1:10" x14ac:dyDescent="0.2">
      <c r="A17" t="s">
        <v>79</v>
      </c>
      <c r="B17" s="3">
        <f>AVERAGE(0.99,0.85)</f>
        <v>0.91999999999999993</v>
      </c>
      <c r="C17" s="3">
        <f>AVERAGE(0.96,0.71)</f>
        <v>0.83499999999999996</v>
      </c>
      <c r="D17">
        <v>2</v>
      </c>
      <c r="E17" s="3">
        <v>1.0149999999999999</v>
      </c>
      <c r="F17" s="8" t="s">
        <v>76</v>
      </c>
      <c r="G17" s="10">
        <v>0</v>
      </c>
      <c r="H17" s="10">
        <v>2</v>
      </c>
      <c r="I17">
        <f t="shared" si="0"/>
        <v>92</v>
      </c>
      <c r="J17">
        <f t="shared" si="1"/>
        <v>83.5</v>
      </c>
    </row>
    <row r="18" spans="1:10" x14ac:dyDescent="0.2">
      <c r="A18" t="s">
        <v>83</v>
      </c>
      <c r="B18" s="3">
        <v>0.69</v>
      </c>
      <c r="C18" s="3">
        <v>1.04</v>
      </c>
      <c r="D18">
        <v>1</v>
      </c>
      <c r="E18" s="3">
        <v>0.80700000000000005</v>
      </c>
      <c r="F18" s="8" t="s">
        <v>78</v>
      </c>
      <c r="G18" s="10">
        <v>1</v>
      </c>
      <c r="H18" s="10">
        <v>0</v>
      </c>
      <c r="I18">
        <f t="shared" si="0"/>
        <v>69</v>
      </c>
      <c r="J18">
        <f t="shared" si="1"/>
        <v>104</v>
      </c>
    </row>
    <row r="19" spans="1:10" x14ac:dyDescent="0.2">
      <c r="A19" t="s">
        <v>84</v>
      </c>
      <c r="B19" s="3">
        <v>0.94</v>
      </c>
      <c r="C19" s="3">
        <v>1.1100000000000001</v>
      </c>
      <c r="D19">
        <v>1</v>
      </c>
      <c r="E19" s="3">
        <v>0.97699999999999998</v>
      </c>
      <c r="F19" s="8" t="s">
        <v>78</v>
      </c>
      <c r="G19" s="10">
        <v>1</v>
      </c>
      <c r="H19" s="10">
        <v>0</v>
      </c>
      <c r="I19">
        <f t="shared" si="0"/>
        <v>94</v>
      </c>
      <c r="J19">
        <f t="shared" si="1"/>
        <v>111.00000000000001</v>
      </c>
    </row>
    <row r="20" spans="1:10" x14ac:dyDescent="0.2">
      <c r="A20" t="s">
        <v>85</v>
      </c>
      <c r="B20" s="3">
        <v>0.95</v>
      </c>
      <c r="C20" s="3">
        <v>0.8</v>
      </c>
      <c r="D20">
        <v>1</v>
      </c>
      <c r="E20" s="3">
        <v>0.97699999999999998</v>
      </c>
      <c r="F20" s="8" t="s">
        <v>77</v>
      </c>
      <c r="G20" s="10">
        <v>0</v>
      </c>
      <c r="H20" s="10">
        <v>1</v>
      </c>
      <c r="I20">
        <f t="shared" si="0"/>
        <v>95</v>
      </c>
      <c r="J20">
        <f t="shared" si="1"/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CD3E-4B19-AF40-9529-6B603F94A480}">
  <dimension ref="A1:J36"/>
  <sheetViews>
    <sheetView workbookViewId="0">
      <selection activeCell="E35" sqref="E35"/>
    </sheetView>
  </sheetViews>
  <sheetFormatPr baseColWidth="10" defaultColWidth="11" defaultRowHeight="16" x14ac:dyDescent="0.2"/>
  <cols>
    <col min="1" max="1" width="18.33203125" customWidth="1"/>
    <col min="2" max="2" width="31.6640625" customWidth="1"/>
    <col min="3" max="3" width="11.6640625" customWidth="1"/>
    <col min="4" max="4" width="14.6640625" customWidth="1"/>
    <col min="7" max="7" width="17.33203125" customWidth="1"/>
    <col min="8" max="10" width="11" style="10"/>
  </cols>
  <sheetData>
    <row r="1" spans="1:10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48</v>
      </c>
      <c r="H1" s="12" t="s">
        <v>93</v>
      </c>
      <c r="I1" s="12" t="s">
        <v>94</v>
      </c>
      <c r="J1" s="10" t="s">
        <v>95</v>
      </c>
    </row>
    <row r="2" spans="1:10" x14ac:dyDescent="0.2">
      <c r="A2" s="1">
        <v>43906.102083333331</v>
      </c>
      <c r="B2" t="s">
        <v>27</v>
      </c>
      <c r="C2">
        <v>0.71</v>
      </c>
      <c r="D2">
        <v>0.99</v>
      </c>
      <c r="E2">
        <v>50</v>
      </c>
      <c r="F2">
        <v>73</v>
      </c>
      <c r="G2">
        <v>1.0329999999999999</v>
      </c>
      <c r="H2" s="10">
        <f>0</f>
        <v>0</v>
      </c>
      <c r="I2" s="10">
        <v>1</v>
      </c>
      <c r="J2" s="10">
        <f t="shared" ref="J2:J35" si="0">ABS(E2-F2)</f>
        <v>23</v>
      </c>
    </row>
    <row r="3" spans="1:10" x14ac:dyDescent="0.2">
      <c r="A3" s="1">
        <v>43905.102083333331</v>
      </c>
      <c r="B3" t="s">
        <v>7</v>
      </c>
      <c r="C3">
        <v>0.66</v>
      </c>
      <c r="D3">
        <v>0.85</v>
      </c>
      <c r="E3">
        <v>50</v>
      </c>
      <c r="F3">
        <v>61</v>
      </c>
      <c r="G3">
        <v>0</v>
      </c>
      <c r="H3" s="10">
        <f>1</f>
        <v>1</v>
      </c>
      <c r="I3" s="10">
        <v>0</v>
      </c>
      <c r="J3" s="10">
        <f t="shared" si="0"/>
        <v>11</v>
      </c>
    </row>
    <row r="4" spans="1:10" x14ac:dyDescent="0.2">
      <c r="A4" s="1">
        <v>43899.102083333331</v>
      </c>
      <c r="B4" t="s">
        <v>35</v>
      </c>
      <c r="C4">
        <v>0.93</v>
      </c>
      <c r="D4">
        <v>0.78</v>
      </c>
      <c r="E4">
        <v>71</v>
      </c>
      <c r="F4">
        <v>62</v>
      </c>
      <c r="G4">
        <v>0</v>
      </c>
      <c r="H4" s="10">
        <f>1</f>
        <v>1</v>
      </c>
      <c r="I4" s="10">
        <v>0</v>
      </c>
      <c r="J4" s="10">
        <f t="shared" si="0"/>
        <v>9</v>
      </c>
    </row>
    <row r="5" spans="1:10" x14ac:dyDescent="0.2">
      <c r="A5" s="1">
        <v>43898.102083333331</v>
      </c>
      <c r="B5" t="s">
        <v>34</v>
      </c>
      <c r="C5">
        <v>0.96</v>
      </c>
      <c r="D5">
        <v>0.95</v>
      </c>
      <c r="E5">
        <v>68</v>
      </c>
      <c r="F5">
        <v>72</v>
      </c>
      <c r="G5">
        <v>0</v>
      </c>
      <c r="H5" s="10">
        <f>1</f>
        <v>1</v>
      </c>
      <c r="I5" s="10">
        <v>0</v>
      </c>
      <c r="J5" s="10">
        <f t="shared" si="0"/>
        <v>4</v>
      </c>
    </row>
    <row r="6" spans="1:10" x14ac:dyDescent="0.2">
      <c r="A6" s="1">
        <v>43895.102083333331</v>
      </c>
      <c r="B6" t="s">
        <v>23</v>
      </c>
      <c r="C6">
        <v>0.81</v>
      </c>
      <c r="D6">
        <v>1.2</v>
      </c>
      <c r="E6">
        <v>69</v>
      </c>
      <c r="F6">
        <v>98</v>
      </c>
      <c r="G6">
        <v>0</v>
      </c>
      <c r="H6" s="10">
        <f>1</f>
        <v>1</v>
      </c>
      <c r="I6" s="10">
        <v>0</v>
      </c>
      <c r="J6" s="10">
        <f t="shared" si="0"/>
        <v>29</v>
      </c>
    </row>
    <row r="7" spans="1:10" x14ac:dyDescent="0.2">
      <c r="A7" s="1">
        <v>43892.770833333336</v>
      </c>
      <c r="B7" t="s">
        <v>34</v>
      </c>
      <c r="C7">
        <v>0.81</v>
      </c>
      <c r="D7">
        <v>1.1299999999999999</v>
      </c>
      <c r="E7">
        <v>57</v>
      </c>
      <c r="F7">
        <v>79</v>
      </c>
      <c r="G7">
        <v>0</v>
      </c>
      <c r="H7" s="10">
        <f>1</f>
        <v>1</v>
      </c>
      <c r="I7" s="10">
        <v>0</v>
      </c>
      <c r="J7" s="10">
        <f t="shared" si="0"/>
        <v>22</v>
      </c>
    </row>
    <row r="8" spans="1:10" x14ac:dyDescent="0.2">
      <c r="A8" s="1">
        <v>43889.770833333336</v>
      </c>
      <c r="B8" t="s">
        <v>21</v>
      </c>
      <c r="C8">
        <v>0.86</v>
      </c>
      <c r="D8">
        <v>1.64</v>
      </c>
      <c r="E8">
        <v>66</v>
      </c>
      <c r="F8">
        <v>118</v>
      </c>
      <c r="G8">
        <v>0</v>
      </c>
      <c r="H8" s="10">
        <f>1</f>
        <v>1</v>
      </c>
      <c r="I8" s="10">
        <v>0</v>
      </c>
      <c r="J8" s="10">
        <f t="shared" si="0"/>
        <v>52</v>
      </c>
    </row>
    <row r="9" spans="1:10" x14ac:dyDescent="0.2">
      <c r="A9" s="1">
        <v>43884.583333333336</v>
      </c>
      <c r="B9" t="s">
        <v>8</v>
      </c>
      <c r="C9">
        <v>1.23</v>
      </c>
      <c r="D9">
        <v>0.79</v>
      </c>
      <c r="E9">
        <v>87</v>
      </c>
      <c r="F9">
        <v>65</v>
      </c>
      <c r="G9">
        <v>0</v>
      </c>
      <c r="H9" s="10">
        <f>1</f>
        <v>1</v>
      </c>
      <c r="I9" s="10">
        <v>0</v>
      </c>
      <c r="J9" s="10">
        <f t="shared" si="0"/>
        <v>22</v>
      </c>
    </row>
    <row r="10" spans="1:10" x14ac:dyDescent="0.2">
      <c r="A10" s="1">
        <v>43882.770833333336</v>
      </c>
      <c r="B10" t="s">
        <v>9</v>
      </c>
      <c r="C10">
        <v>1.1599999999999999</v>
      </c>
      <c r="D10">
        <v>0.93</v>
      </c>
      <c r="E10">
        <v>80</v>
      </c>
      <c r="F10">
        <v>65</v>
      </c>
      <c r="G10">
        <v>0</v>
      </c>
      <c r="H10" s="10">
        <f>1</f>
        <v>1</v>
      </c>
      <c r="I10" s="10">
        <v>0</v>
      </c>
      <c r="J10" s="10">
        <f t="shared" si="0"/>
        <v>15</v>
      </c>
    </row>
    <row r="11" spans="1:10" x14ac:dyDescent="0.2">
      <c r="A11" s="1">
        <v>43877.770833333336</v>
      </c>
      <c r="B11" t="s">
        <v>2</v>
      </c>
      <c r="C11">
        <v>1.1000000000000001</v>
      </c>
      <c r="D11">
        <v>0.77</v>
      </c>
      <c r="E11">
        <v>76</v>
      </c>
      <c r="F11">
        <v>61</v>
      </c>
      <c r="G11">
        <v>0</v>
      </c>
      <c r="H11" s="10">
        <f>0</f>
        <v>0</v>
      </c>
      <c r="I11" s="10">
        <v>1</v>
      </c>
      <c r="J11" s="10">
        <f t="shared" si="0"/>
        <v>15</v>
      </c>
    </row>
    <row r="12" spans="1:10" x14ac:dyDescent="0.2">
      <c r="A12" s="1">
        <v>43875.770833333336</v>
      </c>
      <c r="B12" t="s">
        <v>3</v>
      </c>
      <c r="C12">
        <v>1.0900000000000001</v>
      </c>
      <c r="D12">
        <v>1.21</v>
      </c>
      <c r="E12">
        <v>85</v>
      </c>
      <c r="F12">
        <v>94</v>
      </c>
      <c r="G12">
        <v>0</v>
      </c>
      <c r="H12" s="10">
        <f>1</f>
        <v>1</v>
      </c>
      <c r="I12" s="10">
        <v>0</v>
      </c>
      <c r="J12" s="10">
        <f t="shared" si="0"/>
        <v>9</v>
      </c>
    </row>
    <row r="13" spans="1:10" x14ac:dyDescent="0.2">
      <c r="A13" s="1">
        <v>43870.583333333336</v>
      </c>
      <c r="B13" t="s">
        <v>6</v>
      </c>
      <c r="C13">
        <v>1.04</v>
      </c>
      <c r="D13">
        <v>0.94</v>
      </c>
      <c r="E13">
        <v>75</v>
      </c>
      <c r="F13">
        <v>77</v>
      </c>
      <c r="G13">
        <v>0</v>
      </c>
      <c r="H13" s="10">
        <v>0</v>
      </c>
      <c r="I13" s="10">
        <v>1</v>
      </c>
      <c r="J13" s="10">
        <f t="shared" si="0"/>
        <v>2</v>
      </c>
    </row>
    <row r="14" spans="1:10" x14ac:dyDescent="0.2">
      <c r="A14" s="1">
        <v>43868.770833333336</v>
      </c>
      <c r="B14" t="s">
        <v>35</v>
      </c>
      <c r="C14">
        <v>0.86</v>
      </c>
      <c r="D14">
        <v>0.92</v>
      </c>
      <c r="E14">
        <v>62</v>
      </c>
      <c r="F14">
        <v>67</v>
      </c>
      <c r="G14">
        <v>0</v>
      </c>
      <c r="H14" s="10">
        <v>0</v>
      </c>
      <c r="I14" s="10">
        <v>1</v>
      </c>
      <c r="J14" s="10">
        <f t="shared" si="0"/>
        <v>5</v>
      </c>
    </row>
    <row r="15" spans="1:10" x14ac:dyDescent="0.2">
      <c r="A15" s="1">
        <v>43861.770833333336</v>
      </c>
      <c r="B15" t="s">
        <v>12</v>
      </c>
      <c r="C15">
        <v>0.82</v>
      </c>
      <c r="D15">
        <v>0.99</v>
      </c>
      <c r="E15">
        <v>56</v>
      </c>
      <c r="F15">
        <v>73</v>
      </c>
      <c r="G15">
        <v>0</v>
      </c>
      <c r="H15" s="10">
        <v>1</v>
      </c>
      <c r="I15" s="10">
        <v>0</v>
      </c>
      <c r="J15" s="10">
        <f t="shared" si="0"/>
        <v>17</v>
      </c>
    </row>
    <row r="16" spans="1:10" x14ac:dyDescent="0.2">
      <c r="A16" s="1">
        <v>43856.770833333336</v>
      </c>
      <c r="B16" t="s">
        <v>4</v>
      </c>
      <c r="C16">
        <v>0.94</v>
      </c>
      <c r="D16">
        <v>0.92</v>
      </c>
      <c r="E16">
        <v>65</v>
      </c>
      <c r="F16">
        <v>67</v>
      </c>
      <c r="G16">
        <v>0</v>
      </c>
      <c r="H16" s="10">
        <v>0</v>
      </c>
      <c r="I16" s="10">
        <v>1</v>
      </c>
      <c r="J16" s="10">
        <f t="shared" si="0"/>
        <v>2</v>
      </c>
    </row>
    <row r="17" spans="1:10" x14ac:dyDescent="0.2">
      <c r="A17" s="1">
        <v>43854.770833333336</v>
      </c>
      <c r="B17" t="s">
        <v>5</v>
      </c>
      <c r="C17">
        <v>1.03</v>
      </c>
      <c r="D17">
        <v>0.79</v>
      </c>
      <c r="E17">
        <v>78</v>
      </c>
      <c r="F17">
        <v>57</v>
      </c>
      <c r="G17">
        <v>0</v>
      </c>
      <c r="H17" s="10">
        <v>1</v>
      </c>
      <c r="I17" s="10">
        <v>0</v>
      </c>
      <c r="J17" s="10">
        <f t="shared" si="0"/>
        <v>21</v>
      </c>
    </row>
    <row r="18" spans="1:10" x14ac:dyDescent="0.2">
      <c r="A18" s="1">
        <v>43849.770833333336</v>
      </c>
      <c r="B18" t="s">
        <v>11</v>
      </c>
      <c r="C18">
        <v>0.93</v>
      </c>
      <c r="D18">
        <v>1.23</v>
      </c>
      <c r="E18">
        <v>69</v>
      </c>
      <c r="F18">
        <v>92</v>
      </c>
      <c r="G18">
        <v>0</v>
      </c>
      <c r="H18" s="10">
        <v>1</v>
      </c>
      <c r="I18" s="10">
        <v>0</v>
      </c>
      <c r="J18" s="10">
        <f t="shared" si="0"/>
        <v>23</v>
      </c>
    </row>
    <row r="19" spans="1:10" x14ac:dyDescent="0.2">
      <c r="A19" s="1">
        <v>43842.770833333336</v>
      </c>
      <c r="B19" t="s">
        <v>17</v>
      </c>
      <c r="C19">
        <v>1.23</v>
      </c>
      <c r="D19">
        <v>0.96</v>
      </c>
      <c r="E19">
        <v>87</v>
      </c>
      <c r="F19">
        <v>70</v>
      </c>
      <c r="G19">
        <v>0</v>
      </c>
      <c r="H19" s="10">
        <v>1</v>
      </c>
      <c r="I19" s="10">
        <v>0</v>
      </c>
      <c r="J19" s="10">
        <f t="shared" si="0"/>
        <v>17</v>
      </c>
    </row>
    <row r="20" spans="1:10" x14ac:dyDescent="0.2">
      <c r="A20" s="1">
        <v>43835.583333333336</v>
      </c>
      <c r="B20" t="s">
        <v>19</v>
      </c>
      <c r="C20">
        <v>1.02</v>
      </c>
      <c r="D20">
        <v>0.68</v>
      </c>
      <c r="E20">
        <v>82</v>
      </c>
      <c r="F20">
        <v>52</v>
      </c>
      <c r="G20">
        <v>0</v>
      </c>
      <c r="H20" s="10">
        <v>1</v>
      </c>
      <c r="I20" s="10">
        <v>0</v>
      </c>
      <c r="J20" s="10">
        <f t="shared" si="0"/>
        <v>30</v>
      </c>
    </row>
    <row r="21" spans="1:10" x14ac:dyDescent="0.2">
      <c r="A21" s="1">
        <v>43833.770833333336</v>
      </c>
      <c r="B21" t="s">
        <v>20</v>
      </c>
      <c r="C21">
        <v>0.77</v>
      </c>
      <c r="D21">
        <v>0.85</v>
      </c>
      <c r="E21">
        <v>55</v>
      </c>
      <c r="F21">
        <v>61</v>
      </c>
      <c r="G21">
        <v>0</v>
      </c>
      <c r="H21" s="10">
        <v>0</v>
      </c>
      <c r="I21" s="10">
        <v>1</v>
      </c>
      <c r="J21" s="10">
        <f t="shared" si="0"/>
        <v>6</v>
      </c>
    </row>
    <row r="22" spans="1:10" x14ac:dyDescent="0.2">
      <c r="A22" s="1">
        <v>44196.625</v>
      </c>
      <c r="B22" t="s">
        <v>10</v>
      </c>
      <c r="C22">
        <v>0.99</v>
      </c>
      <c r="D22">
        <v>1</v>
      </c>
      <c r="E22">
        <v>77</v>
      </c>
      <c r="F22">
        <v>80</v>
      </c>
      <c r="G22">
        <v>0</v>
      </c>
      <c r="H22" s="10">
        <v>1</v>
      </c>
      <c r="I22" s="10">
        <v>0</v>
      </c>
      <c r="J22" s="10">
        <f t="shared" si="0"/>
        <v>3</v>
      </c>
    </row>
    <row r="23" spans="1:10" x14ac:dyDescent="0.2">
      <c r="A23" s="1">
        <v>44194.770833333336</v>
      </c>
      <c r="B23" t="s">
        <v>16</v>
      </c>
      <c r="C23">
        <v>0.73</v>
      </c>
      <c r="D23" s="2" t="s">
        <v>42</v>
      </c>
      <c r="E23">
        <v>62</v>
      </c>
      <c r="F23">
        <v>85</v>
      </c>
      <c r="G23">
        <v>0</v>
      </c>
      <c r="H23" s="10">
        <v>1</v>
      </c>
      <c r="I23" s="10">
        <v>0</v>
      </c>
      <c r="J23" s="10">
        <f t="shared" si="0"/>
        <v>23</v>
      </c>
    </row>
    <row r="24" spans="1:10" x14ac:dyDescent="0.2">
      <c r="A24" s="1">
        <v>44183.791666666664</v>
      </c>
      <c r="B24" s="7" t="s">
        <v>36</v>
      </c>
      <c r="C24">
        <v>0.8</v>
      </c>
      <c r="D24">
        <v>0.95</v>
      </c>
      <c r="E24">
        <v>64</v>
      </c>
      <c r="F24">
        <v>70</v>
      </c>
      <c r="G24">
        <v>0</v>
      </c>
      <c r="H24" s="10">
        <v>0</v>
      </c>
      <c r="I24" s="10">
        <v>1</v>
      </c>
      <c r="J24" s="10">
        <f t="shared" si="0"/>
        <v>6</v>
      </c>
    </row>
    <row r="25" spans="1:10" x14ac:dyDescent="0.2">
      <c r="A25" s="1">
        <v>44182.666666666664</v>
      </c>
      <c r="B25" s="7" t="s">
        <v>37</v>
      </c>
      <c r="C25">
        <v>0.94</v>
      </c>
      <c r="D25">
        <v>1.1100000000000001</v>
      </c>
      <c r="E25">
        <v>63</v>
      </c>
      <c r="F25">
        <v>73</v>
      </c>
      <c r="G25">
        <v>0</v>
      </c>
      <c r="H25" s="10">
        <v>1</v>
      </c>
      <c r="I25" s="10">
        <v>0</v>
      </c>
      <c r="J25" s="10">
        <f t="shared" si="0"/>
        <v>10</v>
      </c>
    </row>
    <row r="26" spans="1:10" x14ac:dyDescent="0.2">
      <c r="A26" s="1">
        <v>44181.791666666664</v>
      </c>
      <c r="B26" s="7" t="s">
        <v>38</v>
      </c>
      <c r="C26">
        <v>1.04</v>
      </c>
      <c r="D26">
        <v>0.69</v>
      </c>
      <c r="E26">
        <v>72</v>
      </c>
      <c r="F26">
        <v>49</v>
      </c>
      <c r="G26">
        <v>0</v>
      </c>
      <c r="H26" s="10">
        <v>1</v>
      </c>
      <c r="I26" s="10">
        <v>0</v>
      </c>
      <c r="J26" s="10">
        <f t="shared" si="0"/>
        <v>23</v>
      </c>
    </row>
    <row r="27" spans="1:10" x14ac:dyDescent="0.2">
      <c r="A27" s="1">
        <v>44171.770833333336</v>
      </c>
      <c r="B27" t="s">
        <v>18</v>
      </c>
      <c r="C27">
        <v>1.04</v>
      </c>
      <c r="D27">
        <v>1.1000000000000001</v>
      </c>
      <c r="E27">
        <v>79</v>
      </c>
      <c r="F27">
        <v>80</v>
      </c>
      <c r="G27">
        <v>0</v>
      </c>
      <c r="H27" s="10">
        <v>1</v>
      </c>
      <c r="I27" s="10">
        <v>0</v>
      </c>
      <c r="J27" s="10">
        <f t="shared" si="0"/>
        <v>1</v>
      </c>
    </row>
    <row r="28" spans="1:10" x14ac:dyDescent="0.2">
      <c r="A28" s="1">
        <v>44166.583333333336</v>
      </c>
      <c r="B28" t="s">
        <v>22</v>
      </c>
      <c r="C28">
        <v>0.73</v>
      </c>
      <c r="D28">
        <v>0.76</v>
      </c>
      <c r="E28">
        <v>62</v>
      </c>
      <c r="F28">
        <v>58</v>
      </c>
      <c r="G28">
        <v>0</v>
      </c>
      <c r="H28" s="10">
        <v>1</v>
      </c>
      <c r="I28" s="10">
        <v>0</v>
      </c>
      <c r="J28" s="10">
        <f t="shared" si="0"/>
        <v>4</v>
      </c>
    </row>
    <row r="29" spans="1:10" x14ac:dyDescent="0.2">
      <c r="A29" s="1">
        <v>44164.770833333336</v>
      </c>
      <c r="B29" t="s">
        <v>14</v>
      </c>
      <c r="C29">
        <v>1.0900000000000001</v>
      </c>
      <c r="D29">
        <v>0.94</v>
      </c>
      <c r="E29">
        <v>72</v>
      </c>
      <c r="F29">
        <v>61</v>
      </c>
      <c r="G29">
        <v>0</v>
      </c>
      <c r="H29" s="10">
        <v>1</v>
      </c>
      <c r="I29" s="10">
        <v>0</v>
      </c>
      <c r="J29" s="10">
        <f t="shared" si="0"/>
        <v>11</v>
      </c>
    </row>
    <row r="30" spans="1:10" x14ac:dyDescent="0.2">
      <c r="A30" s="1">
        <v>44159.770833333336</v>
      </c>
      <c r="B30" t="s">
        <v>15</v>
      </c>
      <c r="C30">
        <v>0.89</v>
      </c>
      <c r="D30">
        <v>1.1200000000000001</v>
      </c>
      <c r="E30">
        <v>68</v>
      </c>
      <c r="F30">
        <v>84</v>
      </c>
      <c r="G30">
        <v>0</v>
      </c>
      <c r="H30" s="10">
        <v>1</v>
      </c>
      <c r="I30" s="10">
        <v>0</v>
      </c>
      <c r="J30" s="10">
        <f t="shared" si="0"/>
        <v>16</v>
      </c>
    </row>
    <row r="31" spans="1:10" x14ac:dyDescent="0.2">
      <c r="A31" s="1">
        <v>44155.75</v>
      </c>
      <c r="B31" t="s">
        <v>23</v>
      </c>
      <c r="C31">
        <v>0.72</v>
      </c>
      <c r="D31">
        <v>1.2</v>
      </c>
      <c r="E31">
        <v>63</v>
      </c>
      <c r="F31">
        <v>97</v>
      </c>
      <c r="G31">
        <v>0</v>
      </c>
      <c r="H31" s="10">
        <v>1</v>
      </c>
      <c r="I31" s="10">
        <v>0</v>
      </c>
      <c r="J31" s="10">
        <f t="shared" si="0"/>
        <v>34</v>
      </c>
    </row>
    <row r="32" spans="1:10" x14ac:dyDescent="0.2">
      <c r="A32" s="1">
        <v>44149.75</v>
      </c>
      <c r="B32" t="s">
        <v>27</v>
      </c>
      <c r="C32">
        <v>0.96</v>
      </c>
      <c r="D32">
        <v>0.85</v>
      </c>
      <c r="E32">
        <v>73</v>
      </c>
      <c r="F32">
        <v>75</v>
      </c>
      <c r="G32">
        <v>0</v>
      </c>
      <c r="H32" s="12">
        <v>0</v>
      </c>
      <c r="I32" s="12">
        <v>1</v>
      </c>
      <c r="J32" s="10">
        <f t="shared" si="0"/>
        <v>2</v>
      </c>
    </row>
    <row r="33" spans="1:10" x14ac:dyDescent="0.2">
      <c r="A33" s="1">
        <v>44147.75</v>
      </c>
      <c r="B33" t="s">
        <v>39</v>
      </c>
      <c r="C33">
        <v>0.86</v>
      </c>
      <c r="D33">
        <v>1.45</v>
      </c>
      <c r="E33">
        <v>69</v>
      </c>
      <c r="F33">
        <v>96</v>
      </c>
      <c r="G33">
        <v>0</v>
      </c>
      <c r="H33" s="10">
        <v>1</v>
      </c>
      <c r="I33" s="10">
        <v>0</v>
      </c>
      <c r="J33" s="10">
        <f t="shared" si="0"/>
        <v>27</v>
      </c>
    </row>
    <row r="34" spans="1:10" x14ac:dyDescent="0.2">
      <c r="A34" s="1">
        <v>44145.770833333336</v>
      </c>
      <c r="B34" t="s">
        <v>40</v>
      </c>
      <c r="C34">
        <v>1.18</v>
      </c>
      <c r="D34">
        <v>1.29</v>
      </c>
      <c r="E34">
        <v>92</v>
      </c>
      <c r="F34">
        <v>97</v>
      </c>
      <c r="G34">
        <v>0</v>
      </c>
      <c r="H34" s="10">
        <v>1</v>
      </c>
      <c r="I34" s="10">
        <v>0</v>
      </c>
      <c r="J34" s="10">
        <f t="shared" si="0"/>
        <v>5</v>
      </c>
    </row>
    <row r="35" spans="1:10" x14ac:dyDescent="0.2">
      <c r="A35" s="1">
        <v>44144.770833333336</v>
      </c>
      <c r="B35" t="s">
        <v>41</v>
      </c>
      <c r="C35">
        <v>0.76</v>
      </c>
      <c r="D35">
        <v>1.03</v>
      </c>
      <c r="E35">
        <v>54</v>
      </c>
      <c r="F35">
        <v>69</v>
      </c>
      <c r="G35">
        <v>0</v>
      </c>
      <c r="H35" s="10">
        <v>1</v>
      </c>
      <c r="I35" s="10">
        <v>0</v>
      </c>
      <c r="J35" s="10">
        <f t="shared" si="0"/>
        <v>15</v>
      </c>
    </row>
    <row r="36" spans="1:10" x14ac:dyDescent="0.2">
      <c r="I36" s="10">
        <f>SUM(I2:I35)</f>
        <v>8</v>
      </c>
      <c r="J36" s="10">
        <f>AVERAGE(J2:J35)</f>
        <v>15.117647058823529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73C7-97DF-4ACE-A458-8B14F3E8F8D8}">
  <dimension ref="A1:J16"/>
  <sheetViews>
    <sheetView workbookViewId="0">
      <selection activeCell="J1" activeCellId="1" sqref="I1 J1"/>
    </sheetView>
  </sheetViews>
  <sheetFormatPr baseColWidth="10" defaultColWidth="8.83203125" defaultRowHeight="16" x14ac:dyDescent="0.2"/>
  <cols>
    <col min="1" max="1" width="19.1640625" customWidth="1"/>
    <col min="2" max="2" width="12.83203125" customWidth="1"/>
    <col min="3" max="3" width="11.83203125" customWidth="1"/>
    <col min="5" max="5" width="18.33203125" customWidth="1"/>
    <col min="6" max="6" width="15.1640625" customWidth="1"/>
    <col min="7" max="8" width="17.33203125" customWidth="1"/>
  </cols>
  <sheetData>
    <row r="1" spans="1:10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89</v>
      </c>
      <c r="H1" t="s">
        <v>90</v>
      </c>
      <c r="I1" s="11" t="s">
        <v>92</v>
      </c>
      <c r="J1" s="11" t="s">
        <v>91</v>
      </c>
    </row>
    <row r="2" spans="1:10" x14ac:dyDescent="0.2">
      <c r="A2" t="s">
        <v>49</v>
      </c>
      <c r="B2" s="3">
        <v>1.1200000000000001</v>
      </c>
      <c r="C2" s="3">
        <v>0.94</v>
      </c>
      <c r="D2">
        <v>1</v>
      </c>
      <c r="E2" s="3">
        <v>0.998</v>
      </c>
      <c r="F2" s="8" t="s">
        <v>77</v>
      </c>
      <c r="G2" s="9">
        <v>0</v>
      </c>
      <c r="H2">
        <v>1</v>
      </c>
      <c r="I2">
        <f>B2*100</f>
        <v>112.00000000000001</v>
      </c>
      <c r="J2">
        <f>C2*100</f>
        <v>94</v>
      </c>
    </row>
    <row r="3" spans="1:10" x14ac:dyDescent="0.2">
      <c r="A3" t="s">
        <v>50</v>
      </c>
      <c r="B3" s="3">
        <v>0.75</v>
      </c>
      <c r="C3" s="3">
        <v>1.03</v>
      </c>
      <c r="D3">
        <v>1</v>
      </c>
      <c r="E3" s="3">
        <v>0.86899999999999999</v>
      </c>
      <c r="F3" s="8" t="s">
        <v>78</v>
      </c>
      <c r="G3" s="9">
        <v>1</v>
      </c>
      <c r="H3">
        <v>0</v>
      </c>
      <c r="I3">
        <f t="shared" ref="I3:I16" si="0">B3*100</f>
        <v>75</v>
      </c>
      <c r="J3">
        <f t="shared" ref="J3:J16" si="1">C3*100</f>
        <v>103</v>
      </c>
    </row>
    <row r="4" spans="1:10" x14ac:dyDescent="0.2">
      <c r="A4" t="s">
        <v>52</v>
      </c>
      <c r="B4" s="3">
        <v>0.9</v>
      </c>
      <c r="C4" s="3">
        <v>1.33</v>
      </c>
      <c r="D4">
        <v>1</v>
      </c>
      <c r="E4" s="3">
        <v>0.88200000000000001</v>
      </c>
      <c r="F4" s="8" t="s">
        <v>78</v>
      </c>
      <c r="G4" s="9">
        <v>1</v>
      </c>
      <c r="H4">
        <v>0</v>
      </c>
      <c r="I4">
        <f t="shared" si="0"/>
        <v>90</v>
      </c>
      <c r="J4">
        <f t="shared" si="1"/>
        <v>133</v>
      </c>
    </row>
    <row r="5" spans="1:10" x14ac:dyDescent="0.2">
      <c r="A5" t="s">
        <v>54</v>
      </c>
      <c r="B5" s="3">
        <v>0.87</v>
      </c>
      <c r="C5" s="3">
        <v>1.06</v>
      </c>
      <c r="D5">
        <v>1</v>
      </c>
      <c r="E5" s="3">
        <v>0.90300000000000002</v>
      </c>
      <c r="F5" s="8" t="s">
        <v>78</v>
      </c>
      <c r="G5" s="9">
        <v>1</v>
      </c>
      <c r="H5">
        <v>0</v>
      </c>
      <c r="I5">
        <f t="shared" si="0"/>
        <v>87</v>
      </c>
      <c r="J5">
        <f t="shared" si="1"/>
        <v>106</v>
      </c>
    </row>
    <row r="6" spans="1:10" x14ac:dyDescent="0.2">
      <c r="A6" t="s">
        <v>55</v>
      </c>
      <c r="B6" s="3">
        <v>0.78</v>
      </c>
      <c r="C6" s="3">
        <v>0.87</v>
      </c>
      <c r="D6">
        <v>1</v>
      </c>
      <c r="E6" s="3">
        <v>0.98499999999999999</v>
      </c>
      <c r="F6" s="8" t="s">
        <v>78</v>
      </c>
      <c r="G6" s="9">
        <v>1</v>
      </c>
      <c r="H6">
        <v>0</v>
      </c>
      <c r="I6">
        <f t="shared" si="0"/>
        <v>78</v>
      </c>
      <c r="J6">
        <f t="shared" si="1"/>
        <v>87</v>
      </c>
    </row>
    <row r="7" spans="1:10" x14ac:dyDescent="0.2">
      <c r="A7" t="s">
        <v>57</v>
      </c>
      <c r="B7" s="3">
        <v>0.97</v>
      </c>
      <c r="C7" s="3">
        <v>1.22</v>
      </c>
      <c r="D7">
        <v>1</v>
      </c>
      <c r="E7" s="3">
        <v>0.84</v>
      </c>
      <c r="F7" s="8" t="s">
        <v>78</v>
      </c>
      <c r="G7" s="9">
        <v>1</v>
      </c>
      <c r="H7">
        <v>0</v>
      </c>
      <c r="I7">
        <f t="shared" si="0"/>
        <v>97</v>
      </c>
      <c r="J7">
        <f t="shared" si="1"/>
        <v>122</v>
      </c>
    </row>
    <row r="8" spans="1:10" x14ac:dyDescent="0.2">
      <c r="A8" t="s">
        <v>58</v>
      </c>
      <c r="B8" s="3">
        <v>0.72</v>
      </c>
      <c r="C8" s="3">
        <v>1.07</v>
      </c>
      <c r="D8">
        <v>1</v>
      </c>
      <c r="E8" s="3">
        <v>0.90600000000000003</v>
      </c>
      <c r="F8" s="8" t="s">
        <v>78</v>
      </c>
      <c r="G8" s="9">
        <v>1</v>
      </c>
      <c r="H8">
        <v>0</v>
      </c>
      <c r="I8">
        <f t="shared" si="0"/>
        <v>72</v>
      </c>
      <c r="J8">
        <f t="shared" si="1"/>
        <v>107</v>
      </c>
    </row>
    <row r="9" spans="1:10" x14ac:dyDescent="0.2">
      <c r="A9" t="s">
        <v>59</v>
      </c>
      <c r="B9" s="3">
        <v>0.92</v>
      </c>
      <c r="C9" s="3">
        <v>1</v>
      </c>
      <c r="D9">
        <v>1</v>
      </c>
      <c r="E9" s="3">
        <v>0.86699999999999999</v>
      </c>
      <c r="F9" s="8" t="s">
        <v>78</v>
      </c>
      <c r="G9" s="9">
        <v>1</v>
      </c>
      <c r="H9">
        <v>0</v>
      </c>
      <c r="I9">
        <f t="shared" si="0"/>
        <v>92</v>
      </c>
      <c r="J9">
        <f t="shared" si="1"/>
        <v>100</v>
      </c>
    </row>
    <row r="10" spans="1:10" x14ac:dyDescent="0.2">
      <c r="A10" t="s">
        <v>60</v>
      </c>
      <c r="B10" s="3">
        <v>0.89</v>
      </c>
      <c r="C10" s="3">
        <v>1.22</v>
      </c>
      <c r="D10">
        <v>1</v>
      </c>
      <c r="E10" s="3">
        <v>0.88800000000000001</v>
      </c>
      <c r="F10" s="8" t="s">
        <v>78</v>
      </c>
      <c r="G10" s="9">
        <v>1</v>
      </c>
      <c r="H10">
        <v>0</v>
      </c>
      <c r="I10">
        <f t="shared" si="0"/>
        <v>89</v>
      </c>
      <c r="J10">
        <f t="shared" si="1"/>
        <v>122</v>
      </c>
    </row>
    <row r="11" spans="1:10" x14ac:dyDescent="0.2">
      <c r="A11" t="s">
        <v>82</v>
      </c>
      <c r="B11" s="3">
        <v>0.93</v>
      </c>
      <c r="C11" s="3">
        <v>1.1200000000000001</v>
      </c>
      <c r="D11">
        <v>1</v>
      </c>
      <c r="E11" s="3">
        <v>0.93400000000000005</v>
      </c>
      <c r="F11" s="8" t="s">
        <v>78</v>
      </c>
      <c r="G11" s="9">
        <v>1</v>
      </c>
      <c r="H11">
        <v>0</v>
      </c>
      <c r="I11">
        <f t="shared" si="0"/>
        <v>93</v>
      </c>
      <c r="J11">
        <f t="shared" si="1"/>
        <v>112.00000000000001</v>
      </c>
    </row>
    <row r="12" spans="1:10" x14ac:dyDescent="0.2">
      <c r="A12" t="s">
        <v>81</v>
      </c>
      <c r="B12" s="3">
        <v>0.83</v>
      </c>
      <c r="C12" s="3">
        <v>1.03</v>
      </c>
      <c r="D12">
        <v>1</v>
      </c>
      <c r="E12" s="3">
        <v>0.98</v>
      </c>
      <c r="F12" s="8" t="s">
        <v>78</v>
      </c>
      <c r="G12" s="9">
        <v>1</v>
      </c>
      <c r="H12">
        <v>0</v>
      </c>
      <c r="I12">
        <f t="shared" si="0"/>
        <v>83</v>
      </c>
      <c r="J12">
        <f t="shared" si="1"/>
        <v>103</v>
      </c>
    </row>
    <row r="13" spans="1:10" x14ac:dyDescent="0.2">
      <c r="A13" t="s">
        <v>80</v>
      </c>
      <c r="B13" s="3">
        <v>0.71</v>
      </c>
      <c r="C13" s="3">
        <v>1.1299999999999999</v>
      </c>
      <c r="D13">
        <v>1</v>
      </c>
      <c r="E13" s="3">
        <v>0.93400000000000005</v>
      </c>
      <c r="F13" s="8" t="s">
        <v>78</v>
      </c>
      <c r="G13" s="9">
        <v>1</v>
      </c>
      <c r="H13">
        <v>0</v>
      </c>
      <c r="I13">
        <f t="shared" si="0"/>
        <v>71</v>
      </c>
      <c r="J13">
        <f t="shared" si="1"/>
        <v>112.99999999999999</v>
      </c>
    </row>
    <row r="14" spans="1:10" x14ac:dyDescent="0.2">
      <c r="A14" t="s">
        <v>79</v>
      </c>
      <c r="B14" s="3">
        <v>0.77</v>
      </c>
      <c r="C14" s="3">
        <v>1.1000000000000001</v>
      </c>
      <c r="D14">
        <v>1</v>
      </c>
      <c r="E14" s="3">
        <v>0.998</v>
      </c>
      <c r="F14" s="8" t="s">
        <v>78</v>
      </c>
      <c r="G14" s="9">
        <v>1</v>
      </c>
      <c r="H14">
        <v>0</v>
      </c>
      <c r="I14">
        <f t="shared" si="0"/>
        <v>77</v>
      </c>
      <c r="J14">
        <f t="shared" si="1"/>
        <v>110.00000000000001</v>
      </c>
    </row>
    <row r="15" spans="1:10" x14ac:dyDescent="0.2">
      <c r="A15" t="s">
        <v>87</v>
      </c>
      <c r="B15" s="4">
        <v>1.1000000000000001</v>
      </c>
      <c r="C15">
        <v>1.36</v>
      </c>
      <c r="D15">
        <v>1</v>
      </c>
      <c r="E15">
        <v>0.79700000000000004</v>
      </c>
      <c r="F15" s="8" t="s">
        <v>78</v>
      </c>
      <c r="G15" s="9">
        <v>1</v>
      </c>
      <c r="H15">
        <v>0</v>
      </c>
      <c r="I15">
        <f t="shared" si="0"/>
        <v>110.00000000000001</v>
      </c>
      <c r="J15">
        <f t="shared" si="1"/>
        <v>136</v>
      </c>
    </row>
    <row r="16" spans="1:10" x14ac:dyDescent="0.2">
      <c r="A16" t="s">
        <v>88</v>
      </c>
      <c r="B16" s="3">
        <v>0.84</v>
      </c>
      <c r="C16">
        <v>1.36</v>
      </c>
      <c r="D16">
        <v>1</v>
      </c>
      <c r="E16">
        <v>0.82299999999999995</v>
      </c>
      <c r="F16" s="8" t="s">
        <v>78</v>
      </c>
      <c r="G16" s="9">
        <v>1</v>
      </c>
      <c r="H16">
        <v>0</v>
      </c>
      <c r="I16">
        <f t="shared" si="0"/>
        <v>84</v>
      </c>
      <c r="J16">
        <f t="shared" si="1"/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7967-BA35-EE4A-8F7E-340F63D5A37B}">
  <dimension ref="A1:U47"/>
  <sheetViews>
    <sheetView tabSelected="1" workbookViewId="0">
      <selection activeCell="I1" sqref="I1"/>
    </sheetView>
  </sheetViews>
  <sheetFormatPr baseColWidth="10" defaultColWidth="11" defaultRowHeight="16" x14ac:dyDescent="0.2"/>
  <cols>
    <col min="1" max="1" width="15.33203125" customWidth="1"/>
    <col min="2" max="2" width="28.5" customWidth="1"/>
    <col min="3" max="3" width="14.1640625" customWidth="1"/>
    <col min="4" max="4" width="13.1640625" customWidth="1"/>
    <col min="5" max="5" width="14" customWidth="1"/>
    <col min="7" max="7" width="12.6640625" bestFit="1" customWidth="1"/>
    <col min="8" max="8" width="8.5" customWidth="1"/>
    <col min="11" max="11" width="10.5" style="14" customWidth="1"/>
    <col min="12" max="12" width="11.6640625" bestFit="1" customWidth="1"/>
    <col min="17" max="17" width="14.33203125" customWidth="1"/>
    <col min="18" max="18" width="16.33203125" customWidth="1"/>
    <col min="19" max="19" width="15.5" customWidth="1"/>
  </cols>
  <sheetData>
    <row r="1" spans="1:21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116</v>
      </c>
      <c r="H1" s="12" t="s">
        <v>127</v>
      </c>
      <c r="I1" s="12" t="s">
        <v>128</v>
      </c>
      <c r="J1" s="10" t="s">
        <v>95</v>
      </c>
      <c r="K1" s="11" t="s">
        <v>112</v>
      </c>
      <c r="L1" s="11" t="s">
        <v>113</v>
      </c>
      <c r="M1" s="11" t="s">
        <v>114</v>
      </c>
      <c r="N1" s="11" t="s">
        <v>115</v>
      </c>
      <c r="O1" s="11" t="s">
        <v>117</v>
      </c>
      <c r="P1" s="11" t="s">
        <v>118</v>
      </c>
      <c r="Q1" t="s">
        <v>122</v>
      </c>
      <c r="R1" s="11" t="s">
        <v>123</v>
      </c>
      <c r="S1" s="11" t="s">
        <v>124</v>
      </c>
      <c r="T1" s="11" t="s">
        <v>125</v>
      </c>
      <c r="U1" s="11" t="s">
        <v>126</v>
      </c>
    </row>
    <row r="2" spans="1:21" x14ac:dyDescent="0.2">
      <c r="A2" s="1">
        <v>43862.833333333336</v>
      </c>
      <c r="B2" t="s">
        <v>12</v>
      </c>
      <c r="C2">
        <v>92.4</v>
      </c>
      <c r="D2">
        <v>103.9</v>
      </c>
      <c r="E2">
        <v>73</v>
      </c>
      <c r="F2">
        <v>80</v>
      </c>
      <c r="G2">
        <v>1.23</v>
      </c>
      <c r="H2" s="12">
        <v>1</v>
      </c>
      <c r="I2" s="12">
        <v>0</v>
      </c>
      <c r="J2" s="10">
        <v>7</v>
      </c>
      <c r="K2" s="11">
        <v>92.4</v>
      </c>
      <c r="L2" s="11">
        <v>103.9</v>
      </c>
      <c r="M2">
        <f>0.01*K2</f>
        <v>0.92400000000000004</v>
      </c>
      <c r="N2">
        <f>0.01*L2</f>
        <v>1.0390000000000001</v>
      </c>
      <c r="O2" s="11">
        <v>77</v>
      </c>
      <c r="P2" s="11">
        <v>79</v>
      </c>
      <c r="Q2" t="s">
        <v>50</v>
      </c>
      <c r="R2" s="11">
        <v>1.266</v>
      </c>
      <c r="S2" s="3">
        <v>0.96438095238095201</v>
      </c>
      <c r="T2" s="11">
        <v>80</v>
      </c>
      <c r="U2" s="11">
        <v>73</v>
      </c>
    </row>
    <row r="3" spans="1:21" x14ac:dyDescent="0.2">
      <c r="A3" s="1">
        <v>43860.770833333336</v>
      </c>
      <c r="B3" t="s">
        <v>16</v>
      </c>
      <c r="C3" s="9">
        <v>91.3</v>
      </c>
      <c r="D3" s="9">
        <v>123.2</v>
      </c>
      <c r="E3">
        <v>63</v>
      </c>
      <c r="F3">
        <v>85</v>
      </c>
      <c r="G3">
        <v>1.23</v>
      </c>
      <c r="H3">
        <v>1</v>
      </c>
      <c r="I3">
        <v>0</v>
      </c>
      <c r="J3">
        <f t="shared" ref="J3:J6" si="0">ABS(E3-F3)</f>
        <v>22</v>
      </c>
      <c r="K3" s="4">
        <v>91.3</v>
      </c>
      <c r="L3" s="4">
        <v>123.2</v>
      </c>
      <c r="M3">
        <f>0.01*K3</f>
        <v>0.91300000000000003</v>
      </c>
      <c r="N3">
        <f>0.01*L3</f>
        <v>1.232</v>
      </c>
      <c r="O3">
        <v>69</v>
      </c>
      <c r="P3">
        <v>69</v>
      </c>
      <c r="Q3" s="1" t="s">
        <v>53</v>
      </c>
      <c r="R3">
        <v>1.266</v>
      </c>
      <c r="S3" s="3">
        <v>0.96438095238095245</v>
      </c>
      <c r="T3">
        <v>85</v>
      </c>
      <c r="U3">
        <v>63</v>
      </c>
    </row>
    <row r="4" spans="1:21" x14ac:dyDescent="0.2">
      <c r="A4" s="1">
        <v>43855.583333333336</v>
      </c>
      <c r="B4" t="s">
        <v>9</v>
      </c>
      <c r="C4" s="9">
        <v>133.30000000000001</v>
      </c>
      <c r="D4" s="9">
        <v>82.6</v>
      </c>
      <c r="E4">
        <v>92</v>
      </c>
      <c r="F4">
        <v>57</v>
      </c>
      <c r="G4">
        <v>1.23</v>
      </c>
      <c r="H4">
        <v>1</v>
      </c>
      <c r="I4">
        <v>0</v>
      </c>
      <c r="J4">
        <f t="shared" si="0"/>
        <v>35</v>
      </c>
      <c r="K4">
        <v>82.6</v>
      </c>
      <c r="L4" s="4">
        <v>133.30000000000001</v>
      </c>
      <c r="M4">
        <f t="shared" ref="M4:M23" si="1">0.01*K4</f>
        <v>0.82599999999999996</v>
      </c>
      <c r="N4">
        <f t="shared" ref="N4:N23" si="2">0.01*L4</f>
        <v>1.3330000000000002</v>
      </c>
      <c r="O4">
        <v>69</v>
      </c>
      <c r="P4">
        <v>69</v>
      </c>
      <c r="Q4" s="1" t="s">
        <v>57</v>
      </c>
      <c r="R4">
        <v>1.266</v>
      </c>
      <c r="S4" s="3">
        <v>0.96438095238095245</v>
      </c>
      <c r="T4">
        <v>92</v>
      </c>
      <c r="U4">
        <v>57</v>
      </c>
    </row>
    <row r="5" spans="1:21" x14ac:dyDescent="0.2">
      <c r="A5" s="1">
        <v>43853.770833333336</v>
      </c>
      <c r="B5" t="s">
        <v>8</v>
      </c>
      <c r="C5" s="9">
        <v>119.1</v>
      </c>
      <c r="D5" s="9">
        <v>82.4</v>
      </c>
      <c r="E5">
        <v>81</v>
      </c>
      <c r="F5">
        <v>56</v>
      </c>
      <c r="G5">
        <v>1.23</v>
      </c>
      <c r="H5">
        <v>1</v>
      </c>
      <c r="I5">
        <v>0</v>
      </c>
      <c r="J5">
        <f t="shared" si="0"/>
        <v>25</v>
      </c>
      <c r="K5" s="9">
        <v>82.4</v>
      </c>
      <c r="L5" s="9">
        <v>119.1</v>
      </c>
      <c r="M5">
        <f t="shared" si="1"/>
        <v>0.82400000000000007</v>
      </c>
      <c r="N5">
        <f t="shared" si="2"/>
        <v>1.1910000000000001</v>
      </c>
      <c r="O5">
        <v>68</v>
      </c>
      <c r="P5">
        <v>68</v>
      </c>
      <c r="Q5" s="1" t="s">
        <v>56</v>
      </c>
      <c r="R5">
        <v>1.266</v>
      </c>
      <c r="S5" s="3">
        <v>0.96438095238095245</v>
      </c>
      <c r="T5">
        <v>81</v>
      </c>
      <c r="U5">
        <v>56</v>
      </c>
    </row>
    <row r="6" spans="1:21" x14ac:dyDescent="0.2">
      <c r="A6" s="1">
        <v>43848.770833333336</v>
      </c>
      <c r="B6" t="s">
        <v>23</v>
      </c>
      <c r="C6" s="9">
        <v>81.900000000000006</v>
      </c>
      <c r="D6" s="9">
        <v>120.8</v>
      </c>
      <c r="E6">
        <v>59</v>
      </c>
      <c r="F6">
        <v>87</v>
      </c>
      <c r="G6">
        <v>1.23</v>
      </c>
      <c r="H6">
        <v>1</v>
      </c>
      <c r="I6">
        <v>0</v>
      </c>
      <c r="J6">
        <f t="shared" si="0"/>
        <v>28</v>
      </c>
      <c r="K6">
        <v>81.900000000000006</v>
      </c>
      <c r="L6">
        <v>120.8</v>
      </c>
      <c r="M6">
        <f t="shared" si="1"/>
        <v>0.81900000000000006</v>
      </c>
      <c r="N6">
        <f t="shared" si="2"/>
        <v>1.208</v>
      </c>
      <c r="O6">
        <v>72</v>
      </c>
      <c r="P6">
        <v>72</v>
      </c>
      <c r="Q6" s="1" t="s">
        <v>54</v>
      </c>
      <c r="R6">
        <v>1.266</v>
      </c>
      <c r="S6" s="3">
        <v>0.96438095238095245</v>
      </c>
      <c r="T6">
        <v>87</v>
      </c>
      <c r="U6">
        <v>59</v>
      </c>
    </row>
    <row r="7" spans="1:21" x14ac:dyDescent="0.2">
      <c r="A7" s="1">
        <v>43846.770833333336</v>
      </c>
      <c r="B7" t="s">
        <v>7</v>
      </c>
      <c r="C7" s="9">
        <v>95</v>
      </c>
      <c r="D7" s="9">
        <v>115</v>
      </c>
      <c r="E7">
        <v>57</v>
      </c>
      <c r="F7">
        <v>69</v>
      </c>
      <c r="G7">
        <v>1.23</v>
      </c>
      <c r="H7">
        <v>1</v>
      </c>
      <c r="I7">
        <v>0</v>
      </c>
      <c r="J7">
        <f t="shared" ref="J7:J23" si="3">ABS(E7-F7)</f>
        <v>12</v>
      </c>
      <c r="K7">
        <v>95</v>
      </c>
      <c r="L7">
        <v>115</v>
      </c>
      <c r="M7">
        <f t="shared" si="1"/>
        <v>0.95000000000000007</v>
      </c>
      <c r="N7">
        <f t="shared" si="2"/>
        <v>1.1500000000000001</v>
      </c>
      <c r="O7">
        <v>60</v>
      </c>
      <c r="P7">
        <v>60</v>
      </c>
      <c r="Q7" t="s">
        <v>55</v>
      </c>
      <c r="R7">
        <v>1.266</v>
      </c>
      <c r="S7" s="3">
        <v>0.96438095238095245</v>
      </c>
      <c r="T7">
        <v>69</v>
      </c>
      <c r="U7">
        <v>57</v>
      </c>
    </row>
    <row r="8" spans="1:21" x14ac:dyDescent="0.2">
      <c r="A8" s="1">
        <v>43841.770833333336</v>
      </c>
      <c r="B8" t="s">
        <v>4</v>
      </c>
      <c r="C8" s="9">
        <v>132.30000000000001</v>
      </c>
      <c r="D8" s="9">
        <v>106.1</v>
      </c>
      <c r="E8">
        <v>86</v>
      </c>
      <c r="F8">
        <v>70</v>
      </c>
      <c r="G8">
        <v>1.23</v>
      </c>
      <c r="H8">
        <v>1</v>
      </c>
      <c r="I8">
        <v>0</v>
      </c>
      <c r="J8">
        <f t="shared" si="3"/>
        <v>16</v>
      </c>
      <c r="K8">
        <v>106.1</v>
      </c>
      <c r="L8">
        <v>132.30000000000001</v>
      </c>
      <c r="M8">
        <f t="shared" si="1"/>
        <v>1.0609999999999999</v>
      </c>
      <c r="N8">
        <f t="shared" si="2"/>
        <v>1.3230000000000002</v>
      </c>
      <c r="O8">
        <v>65</v>
      </c>
      <c r="P8">
        <v>66</v>
      </c>
      <c r="Q8" s="1" t="s">
        <v>53</v>
      </c>
      <c r="R8">
        <v>1.266</v>
      </c>
      <c r="S8" s="3">
        <v>0.96438095238095245</v>
      </c>
      <c r="T8">
        <v>86</v>
      </c>
      <c r="U8">
        <v>70</v>
      </c>
    </row>
    <row r="9" spans="1:21" x14ac:dyDescent="0.2">
      <c r="A9" s="1">
        <v>43839.770833333336</v>
      </c>
      <c r="B9" t="s">
        <v>17</v>
      </c>
      <c r="C9" s="9">
        <v>107.2</v>
      </c>
      <c r="D9" s="9">
        <v>85.7</v>
      </c>
      <c r="E9">
        <v>74</v>
      </c>
      <c r="F9">
        <v>60</v>
      </c>
      <c r="G9">
        <v>1.23</v>
      </c>
      <c r="H9">
        <v>1</v>
      </c>
      <c r="I9">
        <v>0</v>
      </c>
      <c r="J9">
        <f t="shared" si="3"/>
        <v>14</v>
      </c>
      <c r="K9">
        <v>85.7</v>
      </c>
      <c r="L9">
        <v>107.2</v>
      </c>
      <c r="M9">
        <f t="shared" si="1"/>
        <v>0.8570000000000001</v>
      </c>
      <c r="N9">
        <f t="shared" si="2"/>
        <v>1.0720000000000001</v>
      </c>
      <c r="O9">
        <v>69</v>
      </c>
      <c r="P9">
        <v>70</v>
      </c>
      <c r="Q9" s="1" t="s">
        <v>50</v>
      </c>
      <c r="R9">
        <v>1.266</v>
      </c>
      <c r="S9" s="3">
        <v>0.96438095238095245</v>
      </c>
      <c r="T9">
        <v>74</v>
      </c>
      <c r="U9">
        <v>60</v>
      </c>
    </row>
    <row r="10" spans="1:21" x14ac:dyDescent="0.2">
      <c r="A10" s="1">
        <v>43834.770833333336</v>
      </c>
      <c r="B10" t="s">
        <v>34</v>
      </c>
      <c r="C10" s="9">
        <v>101.4</v>
      </c>
      <c r="D10" s="9">
        <v>105.6</v>
      </c>
      <c r="E10">
        <v>73</v>
      </c>
      <c r="F10">
        <v>76</v>
      </c>
      <c r="G10">
        <v>1.23</v>
      </c>
      <c r="H10">
        <v>1</v>
      </c>
      <c r="I10">
        <v>0</v>
      </c>
      <c r="J10">
        <f t="shared" si="3"/>
        <v>3</v>
      </c>
      <c r="K10">
        <v>101.4</v>
      </c>
      <c r="L10">
        <v>105.6</v>
      </c>
      <c r="M10">
        <f t="shared" si="1"/>
        <v>1.014</v>
      </c>
      <c r="N10">
        <f t="shared" si="2"/>
        <v>1.056</v>
      </c>
      <c r="O10">
        <v>72</v>
      </c>
      <c r="P10">
        <v>72</v>
      </c>
      <c r="Q10" s="1" t="s">
        <v>59</v>
      </c>
      <c r="R10">
        <v>1.266</v>
      </c>
      <c r="S10" s="3">
        <v>0.96438095238095245</v>
      </c>
      <c r="T10">
        <v>76</v>
      </c>
      <c r="U10">
        <v>73</v>
      </c>
    </row>
    <row r="11" spans="1:21" x14ac:dyDescent="0.2">
      <c r="A11" s="1">
        <v>43832.770833333336</v>
      </c>
      <c r="B11" t="s">
        <v>21</v>
      </c>
      <c r="C11" s="9">
        <v>102.9</v>
      </c>
      <c r="D11" s="9">
        <v>136.19999999999999</v>
      </c>
      <c r="E11">
        <v>72</v>
      </c>
      <c r="F11">
        <v>94</v>
      </c>
      <c r="G11">
        <v>1.23</v>
      </c>
      <c r="H11">
        <v>1</v>
      </c>
      <c r="I11">
        <v>0</v>
      </c>
      <c r="J11">
        <f t="shared" si="3"/>
        <v>22</v>
      </c>
      <c r="K11">
        <v>102.9</v>
      </c>
      <c r="L11">
        <v>136.19999999999999</v>
      </c>
      <c r="M11">
        <f t="shared" si="1"/>
        <v>1.0290000000000001</v>
      </c>
      <c r="N11">
        <f t="shared" si="2"/>
        <v>1.3619999999999999</v>
      </c>
      <c r="O11">
        <v>69</v>
      </c>
      <c r="P11">
        <v>70</v>
      </c>
      <c r="Q11" s="1" t="s">
        <v>60</v>
      </c>
      <c r="R11">
        <v>1.266</v>
      </c>
      <c r="S11" s="3">
        <v>0.96438095238095245</v>
      </c>
      <c r="T11">
        <v>94</v>
      </c>
      <c r="U11">
        <v>72</v>
      </c>
    </row>
    <row r="12" spans="1:21" x14ac:dyDescent="0.2">
      <c r="A12" s="1">
        <v>44187.604166666664</v>
      </c>
      <c r="B12" t="s">
        <v>35</v>
      </c>
      <c r="C12" s="9">
        <v>95.7</v>
      </c>
      <c r="D12" s="9">
        <v>81.2</v>
      </c>
      <c r="E12">
        <v>66</v>
      </c>
      <c r="F12">
        <v>56</v>
      </c>
      <c r="G12">
        <v>1.23</v>
      </c>
      <c r="H12">
        <v>1</v>
      </c>
      <c r="I12">
        <v>0</v>
      </c>
      <c r="J12">
        <f t="shared" si="3"/>
        <v>10</v>
      </c>
      <c r="K12" s="4">
        <v>81.2</v>
      </c>
      <c r="L12" s="4">
        <v>95.7</v>
      </c>
      <c r="M12">
        <f t="shared" si="1"/>
        <v>0.81200000000000006</v>
      </c>
      <c r="N12">
        <f t="shared" si="2"/>
        <v>0.95700000000000007</v>
      </c>
      <c r="O12">
        <v>69</v>
      </c>
      <c r="P12">
        <v>69</v>
      </c>
      <c r="Q12" s="1" t="s">
        <v>55</v>
      </c>
      <c r="R12">
        <v>1.266</v>
      </c>
      <c r="S12" s="3">
        <v>0.96438095238095245</v>
      </c>
      <c r="T12">
        <v>66</v>
      </c>
      <c r="U12">
        <v>56</v>
      </c>
    </row>
    <row r="13" spans="1:21" x14ac:dyDescent="0.2">
      <c r="A13" s="1">
        <v>44184.770833333336</v>
      </c>
      <c r="B13" t="s">
        <v>10</v>
      </c>
      <c r="C13" s="9">
        <v>109.5</v>
      </c>
      <c r="D13" s="9">
        <v>133.30000000000001</v>
      </c>
      <c r="E13">
        <v>69</v>
      </c>
      <c r="F13">
        <v>84</v>
      </c>
      <c r="G13">
        <v>1.23</v>
      </c>
      <c r="H13">
        <v>1</v>
      </c>
      <c r="I13">
        <v>0</v>
      </c>
      <c r="J13">
        <f t="shared" si="3"/>
        <v>15</v>
      </c>
      <c r="K13" s="4">
        <v>109.5</v>
      </c>
      <c r="L13" s="4">
        <v>133.30000000000001</v>
      </c>
      <c r="M13">
        <f t="shared" si="1"/>
        <v>1.095</v>
      </c>
      <c r="N13">
        <f t="shared" si="2"/>
        <v>1.3330000000000002</v>
      </c>
      <c r="O13">
        <v>63</v>
      </c>
      <c r="P13">
        <v>63</v>
      </c>
      <c r="Q13" s="1" t="s">
        <v>57</v>
      </c>
      <c r="R13">
        <v>1.266</v>
      </c>
      <c r="S13" s="3">
        <v>0.96438095238095245</v>
      </c>
      <c r="T13">
        <v>84</v>
      </c>
      <c r="U13">
        <v>69</v>
      </c>
    </row>
    <row r="14" spans="1:21" x14ac:dyDescent="0.2">
      <c r="A14" s="1">
        <v>44182.770833333336</v>
      </c>
      <c r="B14" t="s">
        <v>19</v>
      </c>
      <c r="C14" s="9">
        <v>142.4</v>
      </c>
      <c r="D14" s="9">
        <v>108.3</v>
      </c>
      <c r="E14">
        <v>84</v>
      </c>
      <c r="F14">
        <v>65</v>
      </c>
      <c r="G14">
        <v>1.23</v>
      </c>
      <c r="H14">
        <v>1</v>
      </c>
      <c r="I14">
        <v>0</v>
      </c>
      <c r="J14">
        <f t="shared" si="3"/>
        <v>19</v>
      </c>
      <c r="K14">
        <v>108.3</v>
      </c>
      <c r="L14">
        <v>142.4</v>
      </c>
      <c r="M14">
        <f t="shared" si="1"/>
        <v>1.083</v>
      </c>
      <c r="N14">
        <f t="shared" si="2"/>
        <v>1.4240000000000002</v>
      </c>
      <c r="O14">
        <v>59</v>
      </c>
      <c r="P14">
        <v>60</v>
      </c>
      <c r="Q14" s="1" t="s">
        <v>52</v>
      </c>
      <c r="R14">
        <v>1.266</v>
      </c>
      <c r="S14" s="3">
        <v>0.96438095238095245</v>
      </c>
      <c r="T14">
        <v>84</v>
      </c>
      <c r="U14">
        <v>65</v>
      </c>
    </row>
    <row r="15" spans="1:21" x14ac:dyDescent="0.2">
      <c r="A15" s="1">
        <v>44170.770833333336</v>
      </c>
      <c r="B15" t="s">
        <v>15</v>
      </c>
      <c r="C15" s="9">
        <v>119.1</v>
      </c>
      <c r="D15" s="9">
        <v>105.8</v>
      </c>
      <c r="E15">
        <v>81</v>
      </c>
      <c r="F15">
        <v>73</v>
      </c>
      <c r="G15">
        <v>1.23</v>
      </c>
      <c r="H15">
        <v>0</v>
      </c>
      <c r="I15">
        <v>1</v>
      </c>
      <c r="J15">
        <f t="shared" si="3"/>
        <v>8</v>
      </c>
      <c r="K15">
        <v>119.1</v>
      </c>
      <c r="L15">
        <v>105.8</v>
      </c>
      <c r="M15">
        <f t="shared" si="1"/>
        <v>1.1910000000000001</v>
      </c>
      <c r="N15">
        <f t="shared" si="2"/>
        <v>1.0580000000000001</v>
      </c>
      <c r="O15">
        <v>69</v>
      </c>
      <c r="P15">
        <v>69</v>
      </c>
      <c r="Q15" s="1" t="s">
        <v>49</v>
      </c>
      <c r="R15">
        <v>1.266</v>
      </c>
      <c r="S15" s="3">
        <v>0.96438095238095245</v>
      </c>
      <c r="T15">
        <v>73</v>
      </c>
      <c r="U15">
        <v>81</v>
      </c>
    </row>
    <row r="16" spans="1:21" x14ac:dyDescent="0.2">
      <c r="A16" s="1">
        <v>44165.75</v>
      </c>
      <c r="B16" t="s">
        <v>43</v>
      </c>
      <c r="C16" s="15">
        <v>146.19999999999999</v>
      </c>
      <c r="D16" s="9">
        <v>95.5</v>
      </c>
      <c r="E16">
        <v>95</v>
      </c>
      <c r="F16">
        <v>63</v>
      </c>
      <c r="G16">
        <v>1.23</v>
      </c>
      <c r="H16">
        <v>1</v>
      </c>
      <c r="I16">
        <v>0</v>
      </c>
      <c r="J16">
        <f t="shared" si="3"/>
        <v>32</v>
      </c>
      <c r="K16">
        <v>95.5</v>
      </c>
      <c r="L16" s="2">
        <v>146.19999999999999</v>
      </c>
      <c r="M16">
        <f t="shared" si="1"/>
        <v>0.95500000000000007</v>
      </c>
      <c r="N16">
        <f t="shared" si="2"/>
        <v>1.462</v>
      </c>
      <c r="O16">
        <v>65</v>
      </c>
      <c r="P16">
        <v>66</v>
      </c>
      <c r="Q16" s="1" t="s">
        <v>119</v>
      </c>
      <c r="R16">
        <v>1.266</v>
      </c>
      <c r="S16" s="3">
        <v>0.96438095238095245</v>
      </c>
      <c r="T16">
        <v>95</v>
      </c>
      <c r="U16">
        <v>63</v>
      </c>
    </row>
    <row r="17" spans="1:21" x14ac:dyDescent="0.2">
      <c r="A17" s="1">
        <v>44164.666666666664</v>
      </c>
      <c r="B17" t="s">
        <v>44</v>
      </c>
      <c r="C17" s="9">
        <v>146.30000000000001</v>
      </c>
      <c r="D17" s="9">
        <v>119.4</v>
      </c>
      <c r="E17">
        <v>98</v>
      </c>
      <c r="F17">
        <v>80</v>
      </c>
      <c r="G17">
        <v>1.23</v>
      </c>
      <c r="H17">
        <v>1</v>
      </c>
      <c r="I17">
        <v>0</v>
      </c>
      <c r="J17">
        <f t="shared" si="3"/>
        <v>18</v>
      </c>
      <c r="K17">
        <v>119.4</v>
      </c>
      <c r="L17">
        <v>146.30000000000001</v>
      </c>
      <c r="M17">
        <f t="shared" si="1"/>
        <v>1.1940000000000002</v>
      </c>
      <c r="N17">
        <f t="shared" si="2"/>
        <v>1.4630000000000001</v>
      </c>
      <c r="O17">
        <v>67</v>
      </c>
      <c r="P17">
        <v>67</v>
      </c>
      <c r="Q17" s="1" t="s">
        <v>87</v>
      </c>
      <c r="R17">
        <v>1.266</v>
      </c>
      <c r="S17" s="3">
        <v>0.96438095238095245</v>
      </c>
      <c r="T17">
        <v>98</v>
      </c>
      <c r="U17">
        <v>80</v>
      </c>
    </row>
    <row r="18" spans="1:21" x14ac:dyDescent="0.2">
      <c r="A18" s="1">
        <v>44159.583333333336</v>
      </c>
      <c r="B18" t="s">
        <v>6</v>
      </c>
      <c r="C18" s="15">
        <v>116.2</v>
      </c>
      <c r="D18" s="9">
        <v>102.7</v>
      </c>
      <c r="E18">
        <v>86</v>
      </c>
      <c r="F18">
        <v>77</v>
      </c>
      <c r="G18">
        <v>1.23</v>
      </c>
      <c r="H18">
        <v>1</v>
      </c>
      <c r="I18">
        <v>0</v>
      </c>
      <c r="J18">
        <f t="shared" si="3"/>
        <v>9</v>
      </c>
      <c r="K18">
        <v>102.7</v>
      </c>
      <c r="L18" s="2">
        <v>116.2</v>
      </c>
      <c r="M18">
        <f t="shared" si="1"/>
        <v>1.0270000000000001</v>
      </c>
      <c r="N18">
        <f t="shared" si="2"/>
        <v>1.1620000000000001</v>
      </c>
      <c r="O18">
        <v>74</v>
      </c>
      <c r="P18">
        <v>75</v>
      </c>
      <c r="Q18" s="1" t="s">
        <v>54</v>
      </c>
      <c r="R18">
        <v>1.266</v>
      </c>
      <c r="S18" s="3">
        <v>0.96438095238095245</v>
      </c>
      <c r="T18">
        <v>86</v>
      </c>
      <c r="U18">
        <v>77</v>
      </c>
    </row>
    <row r="19" spans="1:21" x14ac:dyDescent="0.2">
      <c r="A19" s="1">
        <v>44156.770833333336</v>
      </c>
      <c r="B19" t="s">
        <v>11</v>
      </c>
      <c r="C19" s="9">
        <v>83.1</v>
      </c>
      <c r="D19" s="9">
        <v>126.6</v>
      </c>
      <c r="E19">
        <v>54</v>
      </c>
      <c r="F19">
        <v>81</v>
      </c>
      <c r="G19">
        <v>1.23</v>
      </c>
      <c r="H19">
        <v>1</v>
      </c>
      <c r="I19">
        <v>0</v>
      </c>
      <c r="J19">
        <f t="shared" si="3"/>
        <v>27</v>
      </c>
      <c r="K19">
        <v>83.1</v>
      </c>
      <c r="L19">
        <v>126.6</v>
      </c>
      <c r="M19">
        <f t="shared" si="1"/>
        <v>0.83099999999999996</v>
      </c>
      <c r="N19">
        <f t="shared" si="2"/>
        <v>1.266</v>
      </c>
      <c r="O19">
        <v>64</v>
      </c>
      <c r="P19">
        <v>65</v>
      </c>
      <c r="Q19" s="1" t="s">
        <v>58</v>
      </c>
      <c r="R19">
        <v>1.266</v>
      </c>
      <c r="S19" s="3">
        <v>0.96438095238095245</v>
      </c>
      <c r="T19">
        <v>81</v>
      </c>
      <c r="U19">
        <v>54</v>
      </c>
    </row>
    <row r="20" spans="1:21" x14ac:dyDescent="0.2">
      <c r="A20" s="1">
        <v>44154.75</v>
      </c>
      <c r="B20" t="s">
        <v>45</v>
      </c>
      <c r="C20" s="9">
        <v>92.6</v>
      </c>
      <c r="D20" s="9">
        <v>131.30000000000001</v>
      </c>
      <c r="E20">
        <v>63</v>
      </c>
      <c r="F20">
        <v>88</v>
      </c>
      <c r="G20">
        <v>1.23</v>
      </c>
      <c r="H20">
        <v>1</v>
      </c>
      <c r="I20">
        <v>0</v>
      </c>
      <c r="J20">
        <f t="shared" si="3"/>
        <v>25</v>
      </c>
      <c r="K20">
        <v>92.6</v>
      </c>
      <c r="L20" s="2">
        <v>131.30000000000001</v>
      </c>
      <c r="M20">
        <f t="shared" si="1"/>
        <v>0.92599999999999993</v>
      </c>
      <c r="N20">
        <f t="shared" si="2"/>
        <v>1.3130000000000002</v>
      </c>
      <c r="O20">
        <v>67</v>
      </c>
      <c r="P20">
        <v>68</v>
      </c>
      <c r="Q20" s="1" t="s">
        <v>64</v>
      </c>
      <c r="R20">
        <v>1.266</v>
      </c>
      <c r="S20" s="3">
        <v>0.96438095238095245</v>
      </c>
      <c r="T20">
        <v>88</v>
      </c>
      <c r="U20">
        <v>63</v>
      </c>
    </row>
    <row r="21" spans="1:21" x14ac:dyDescent="0.2">
      <c r="A21" s="1">
        <v>44146.75</v>
      </c>
      <c r="B21" t="s">
        <v>46</v>
      </c>
      <c r="C21" s="9">
        <v>130.4</v>
      </c>
      <c r="D21" s="9">
        <v>79.7</v>
      </c>
      <c r="E21">
        <v>88</v>
      </c>
      <c r="F21">
        <v>55</v>
      </c>
      <c r="G21">
        <v>1.23</v>
      </c>
      <c r="H21">
        <v>1</v>
      </c>
      <c r="I21">
        <v>0</v>
      </c>
      <c r="J21">
        <f t="shared" si="3"/>
        <v>33</v>
      </c>
      <c r="K21">
        <v>79.7</v>
      </c>
      <c r="L21">
        <v>130.4</v>
      </c>
      <c r="M21">
        <f t="shared" si="1"/>
        <v>0.79700000000000004</v>
      </c>
      <c r="N21">
        <f t="shared" si="2"/>
        <v>1.304</v>
      </c>
      <c r="O21">
        <v>69</v>
      </c>
      <c r="P21">
        <v>69</v>
      </c>
      <c r="Q21" s="1" t="s">
        <v>120</v>
      </c>
      <c r="R21">
        <v>1.266</v>
      </c>
      <c r="S21" s="3">
        <v>0.96438095238095245</v>
      </c>
      <c r="T21">
        <v>88</v>
      </c>
      <c r="U21">
        <v>55</v>
      </c>
    </row>
    <row r="22" spans="1:21" x14ac:dyDescent="0.2">
      <c r="A22" s="1">
        <v>44144.770833333336</v>
      </c>
      <c r="B22" t="s">
        <v>25</v>
      </c>
      <c r="C22" s="9">
        <v>116.9</v>
      </c>
      <c r="D22" s="9">
        <v>106.2</v>
      </c>
      <c r="E22">
        <v>76</v>
      </c>
      <c r="F22">
        <v>69</v>
      </c>
      <c r="G22">
        <v>1.23</v>
      </c>
      <c r="H22">
        <v>1</v>
      </c>
      <c r="I22">
        <v>0</v>
      </c>
      <c r="J22">
        <f t="shared" si="3"/>
        <v>7</v>
      </c>
      <c r="K22">
        <v>106.2</v>
      </c>
      <c r="L22" s="2">
        <v>116.9</v>
      </c>
      <c r="M22">
        <f t="shared" si="1"/>
        <v>1.0620000000000001</v>
      </c>
      <c r="N22">
        <f t="shared" si="2"/>
        <v>1.169</v>
      </c>
      <c r="O22">
        <v>65</v>
      </c>
      <c r="P22">
        <v>65</v>
      </c>
      <c r="Q22" s="1" t="s">
        <v>62</v>
      </c>
      <c r="R22">
        <v>1.266</v>
      </c>
      <c r="S22" s="3">
        <v>0.96438095238095245</v>
      </c>
      <c r="T22">
        <v>76</v>
      </c>
      <c r="U22">
        <v>69</v>
      </c>
    </row>
    <row r="23" spans="1:21" x14ac:dyDescent="0.2">
      <c r="A23" s="1">
        <v>44143.666666666664</v>
      </c>
      <c r="B23" t="s">
        <v>47</v>
      </c>
      <c r="C23" s="9">
        <v>131.9</v>
      </c>
      <c r="D23" s="9">
        <v>98.6</v>
      </c>
      <c r="E23">
        <v>95</v>
      </c>
      <c r="F23">
        <v>70</v>
      </c>
      <c r="G23">
        <v>1.23</v>
      </c>
      <c r="H23">
        <v>1</v>
      </c>
      <c r="I23">
        <v>0</v>
      </c>
      <c r="J23">
        <f t="shared" si="3"/>
        <v>25</v>
      </c>
      <c r="K23">
        <v>98.6</v>
      </c>
      <c r="L23">
        <v>131.9</v>
      </c>
      <c r="M23">
        <f t="shared" si="1"/>
        <v>0.98599999999999999</v>
      </c>
      <c r="N23">
        <f t="shared" si="2"/>
        <v>1.3190000000000002</v>
      </c>
      <c r="O23">
        <v>72</v>
      </c>
      <c r="P23">
        <v>71</v>
      </c>
      <c r="Q23" s="1" t="s">
        <v>121</v>
      </c>
      <c r="R23">
        <v>1.266</v>
      </c>
      <c r="S23" s="3">
        <v>0.96438095238095245</v>
      </c>
      <c r="T23">
        <v>95</v>
      </c>
      <c r="U23">
        <v>70</v>
      </c>
    </row>
    <row r="24" spans="1:21" x14ac:dyDescent="0.2">
      <c r="A24" s="1"/>
      <c r="B24" s="1"/>
    </row>
    <row r="25" spans="1:21" x14ac:dyDescent="0.2">
      <c r="A25" s="1"/>
      <c r="B25" s="1"/>
      <c r="L25" s="10"/>
    </row>
    <row r="27" spans="1:21" x14ac:dyDescent="0.2">
      <c r="A27" s="1"/>
      <c r="B27" s="1"/>
    </row>
    <row r="28" spans="1:21" x14ac:dyDescent="0.2">
      <c r="A28" s="1"/>
      <c r="B28" s="1"/>
    </row>
    <row r="29" spans="1:21" x14ac:dyDescent="0.2">
      <c r="A29" s="1"/>
      <c r="B29" s="1"/>
    </row>
    <row r="30" spans="1:21" x14ac:dyDescent="0.2">
      <c r="A30" s="1"/>
      <c r="B30" s="1"/>
    </row>
    <row r="32" spans="1:21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691B-EAB5-E64B-9BE7-BF09DD739739}">
  <dimension ref="A1:L4"/>
  <sheetViews>
    <sheetView workbookViewId="0">
      <selection activeCell="E3" sqref="E3"/>
    </sheetView>
  </sheetViews>
  <sheetFormatPr baseColWidth="10" defaultRowHeight="16" x14ac:dyDescent="0.2"/>
  <cols>
    <col min="1" max="1" width="13.33203125" customWidth="1"/>
    <col min="5" max="12" width="12" bestFit="1" customWidth="1"/>
  </cols>
  <sheetData>
    <row r="1" spans="1:12" x14ac:dyDescent="0.2">
      <c r="A1" t="s">
        <v>108</v>
      </c>
      <c r="B1" t="s">
        <v>96</v>
      </c>
      <c r="C1" t="s">
        <v>98</v>
      </c>
      <c r="D1" t="s">
        <v>107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</row>
    <row r="2" spans="1:12" x14ac:dyDescent="0.2">
      <c r="A2" t="s">
        <v>109</v>
      </c>
      <c r="B2" t="s">
        <v>97</v>
      </c>
      <c r="C2">
        <v>16</v>
      </c>
      <c r="D2">
        <v>1138</v>
      </c>
      <c r="E2" s="13">
        <v>62.169042769857398</v>
      </c>
      <c r="F2" s="13">
        <v>13.4813639968279</v>
      </c>
      <c r="G2" s="13">
        <v>23.762376237623702</v>
      </c>
      <c r="H2" s="13">
        <v>24.745417515274902</v>
      </c>
      <c r="I2" s="13">
        <v>50</v>
      </c>
      <c r="J2" s="13">
        <v>17.090069280000002</v>
      </c>
      <c r="K2" s="13">
        <v>72.696245733788402</v>
      </c>
      <c r="L2" s="13">
        <v>27.453027139874699</v>
      </c>
    </row>
    <row r="3" spans="1:12" x14ac:dyDescent="0.2">
      <c r="A3" t="s">
        <v>110</v>
      </c>
      <c r="B3" t="s">
        <v>97</v>
      </c>
      <c r="C3">
        <v>8</v>
      </c>
      <c r="D3">
        <v>595</v>
      </c>
      <c r="E3" s="13">
        <v>60.794297352342099</v>
      </c>
      <c r="F3" s="13">
        <v>14.241486068111399</v>
      </c>
      <c r="G3" s="13">
        <v>18.918918918918902</v>
      </c>
      <c r="H3" s="13">
        <v>28.105906313645601</v>
      </c>
      <c r="I3" s="13">
        <v>53.578732106339402</v>
      </c>
      <c r="J3" s="13">
        <v>19.1616766467065</v>
      </c>
      <c r="K3" s="13">
        <v>74.021352313167199</v>
      </c>
      <c r="L3" s="13">
        <v>23.108384458077701</v>
      </c>
    </row>
    <row r="4" spans="1:12" x14ac:dyDescent="0.2">
      <c r="A4" t="s">
        <v>111</v>
      </c>
      <c r="B4" t="s">
        <v>97</v>
      </c>
      <c r="C4">
        <v>8</v>
      </c>
      <c r="D4">
        <v>543</v>
      </c>
      <c r="E4" s="13">
        <v>56.122448979591802</v>
      </c>
      <c r="F4">
        <v>12.682926829268199</v>
      </c>
      <c r="G4">
        <v>28.861788617886099</v>
      </c>
      <c r="H4">
        <v>21.384928716904199</v>
      </c>
      <c r="I4">
        <v>46.055437100213197</v>
      </c>
      <c r="J4">
        <v>14.896988906497601</v>
      </c>
      <c r="K4">
        <v>71.475409836065495</v>
      </c>
      <c r="L4">
        <v>31.982942430703599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4C8E-6FC6-A54E-ACBE-C66CD4E693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17_18PerOpp</vt:lpstr>
      <vt:lpstr>17_18_Season</vt:lpstr>
      <vt:lpstr>18_19PerOpp</vt:lpstr>
      <vt:lpstr>18_19_Season</vt:lpstr>
      <vt:lpstr>19_20PerOpp</vt:lpstr>
      <vt:lpstr>19_20_Season</vt:lpstr>
      <vt:lpstr>19_20_4Factors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T Ivie</dc:creator>
  <cp:lastModifiedBy>Wael T Ivie</cp:lastModifiedBy>
  <dcterms:created xsi:type="dcterms:W3CDTF">2020-01-10T22:02:18Z</dcterms:created>
  <dcterms:modified xsi:type="dcterms:W3CDTF">2020-02-02T08:18:27Z</dcterms:modified>
</cp:coreProperties>
</file>