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dlee4/Documents/Nathan_Ahlgren/Thaum-TARA/ref-genomes/"/>
    </mc:Choice>
  </mc:AlternateContent>
  <xr:revisionPtr revIDLastSave="0" documentId="13_ncr:1_{D974F23D-69E1-B24B-901B-DA8BFED57491}" xr6:coauthVersionLast="45" xr6:coauthVersionMax="45" xr10:uidLastSave="{00000000-0000-0000-0000-000000000000}"/>
  <bookViews>
    <workbookView xWindow="4580" yWindow="3520" windowWidth="39180" windowHeight="200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N54" i="1" l="1"/>
  <c r="M54" i="1"/>
  <c r="V52" i="1"/>
  <c r="R52" i="1" s="1"/>
  <c r="P52" i="1"/>
  <c r="Q52" i="1" s="1"/>
  <c r="H52" i="1"/>
  <c r="V51" i="1"/>
  <c r="R51" i="1" s="1"/>
  <c r="P51" i="1"/>
  <c r="Q51" i="1" s="1"/>
  <c r="H51" i="1"/>
  <c r="V50" i="1"/>
  <c r="R50" i="1" s="1"/>
  <c r="P50" i="1"/>
  <c r="Q50" i="1" s="1"/>
  <c r="H50" i="1"/>
  <c r="V20" i="1"/>
  <c r="P20" i="1"/>
  <c r="Q20" i="1" s="1"/>
  <c r="H20" i="1"/>
  <c r="V19" i="1"/>
  <c r="R20" i="1" s="1"/>
  <c r="P19" i="1"/>
  <c r="Q19" i="1" s="1"/>
  <c r="H19" i="1"/>
  <c r="V18" i="1"/>
  <c r="R19" i="1" s="1"/>
  <c r="P18" i="1"/>
  <c r="Q18" i="1" s="1"/>
  <c r="H18" i="1"/>
  <c r="R18" i="1"/>
  <c r="V49" i="1"/>
  <c r="P49" i="1"/>
  <c r="Q49" i="1" s="1"/>
  <c r="H49" i="1"/>
  <c r="V48" i="1"/>
  <c r="R49" i="1" s="1"/>
  <c r="P48" i="1"/>
  <c r="Q48" i="1" s="1"/>
  <c r="H48" i="1"/>
  <c r="V47" i="1"/>
  <c r="R48" i="1" s="1"/>
  <c r="P47" i="1"/>
  <c r="Q47" i="1" s="1"/>
  <c r="H47" i="1"/>
  <c r="R47" i="1"/>
  <c r="V46" i="1"/>
  <c r="P46" i="1"/>
  <c r="Q46" i="1" s="1"/>
  <c r="H46" i="1"/>
  <c r="V45" i="1"/>
  <c r="R46" i="1" s="1"/>
  <c r="R45" i="1"/>
  <c r="P45" i="1"/>
  <c r="Q45" i="1" s="1"/>
  <c r="H45" i="1"/>
  <c r="V44" i="1"/>
  <c r="R43" i="1" s="1"/>
  <c r="P44" i="1"/>
  <c r="Q44" i="1" s="1"/>
  <c r="H44" i="1"/>
  <c r="V43" i="1"/>
  <c r="R44" i="1" s="1"/>
  <c r="P43" i="1"/>
  <c r="Q43" i="1" s="1"/>
  <c r="H43" i="1"/>
  <c r="V17" i="1"/>
  <c r="R17" i="1" s="1"/>
  <c r="P17" i="1"/>
  <c r="Q17" i="1"/>
  <c r="H17" i="1"/>
  <c r="V42" i="1"/>
  <c r="R42" i="1" s="1"/>
  <c r="P42" i="1"/>
  <c r="Q42" i="1"/>
  <c r="H42" i="1"/>
  <c r="V16" i="1"/>
  <c r="R16" i="1" s="1"/>
  <c r="P16" i="1"/>
  <c r="Q16" i="1" s="1"/>
  <c r="H16" i="1"/>
  <c r="V41" i="1"/>
  <c r="R41" i="1"/>
  <c r="P41" i="1"/>
  <c r="Q41" i="1" s="1"/>
  <c r="H41" i="1"/>
  <c r="V14" i="1"/>
  <c r="P14" i="1"/>
  <c r="Q14" i="1" s="1"/>
  <c r="H14" i="1"/>
  <c r="V40" i="1"/>
  <c r="P40" i="1"/>
  <c r="Q40" i="1" s="1"/>
  <c r="H40" i="1"/>
  <c r="R14" i="1"/>
  <c r="R40" i="1"/>
  <c r="V39" i="1"/>
  <c r="R39" i="1" s="1"/>
  <c r="P39" i="1"/>
  <c r="Q39" i="1" s="1"/>
  <c r="H39" i="1"/>
  <c r="V15" i="1"/>
  <c r="R15" i="1" s="1"/>
  <c r="P15" i="1"/>
  <c r="Q15" i="1" s="1"/>
  <c r="H15" i="1"/>
  <c r="V38" i="1"/>
  <c r="R38" i="1" s="1"/>
  <c r="P38" i="1"/>
  <c r="Q38" i="1"/>
  <c r="H38" i="1"/>
  <c r="V37" i="1"/>
  <c r="R37" i="1" s="1"/>
  <c r="P37" i="1"/>
  <c r="Q37" i="1" s="1"/>
  <c r="H37" i="1"/>
  <c r="V36" i="1"/>
  <c r="R36" i="1" s="1"/>
  <c r="P36" i="1"/>
  <c r="Q36" i="1" s="1"/>
  <c r="H36" i="1"/>
  <c r="V35" i="1"/>
  <c r="R35" i="1" s="1"/>
  <c r="P35" i="1"/>
  <c r="Q35" i="1" s="1"/>
  <c r="H35" i="1"/>
  <c r="V34" i="1"/>
  <c r="R34" i="1" s="1"/>
  <c r="P34" i="1"/>
  <c r="Q34" i="1" s="1"/>
  <c r="H34" i="1"/>
  <c r="V33" i="1"/>
  <c r="R33" i="1" s="1"/>
  <c r="P33" i="1"/>
  <c r="Q33" i="1" s="1"/>
  <c r="H33" i="1"/>
  <c r="V32" i="1"/>
  <c r="R32" i="1" s="1"/>
  <c r="P32" i="1"/>
  <c r="Q32" i="1" s="1"/>
  <c r="H32" i="1"/>
  <c r="V13" i="1"/>
  <c r="R13" i="1" s="1"/>
  <c r="P13" i="1"/>
  <c r="Q13" i="1" s="1"/>
  <c r="H13" i="1"/>
  <c r="V12" i="1"/>
  <c r="R12" i="1" s="1"/>
  <c r="P12" i="1"/>
  <c r="Q12" i="1" s="1"/>
  <c r="H12" i="1"/>
  <c r="V11" i="1"/>
  <c r="R11" i="1" s="1"/>
  <c r="P11" i="1"/>
  <c r="Q11" i="1" s="1"/>
  <c r="H11" i="1"/>
  <c r="V31" i="1"/>
  <c r="R31" i="1" s="1"/>
  <c r="P31" i="1"/>
  <c r="Q31" i="1" s="1"/>
  <c r="H31" i="1"/>
  <c r="V10" i="1"/>
  <c r="R10" i="1"/>
  <c r="P10" i="1"/>
  <c r="H10" i="1"/>
  <c r="V9" i="1"/>
  <c r="R9" i="1"/>
  <c r="P9" i="1"/>
  <c r="Q9" i="1" s="1"/>
  <c r="H9" i="1"/>
  <c r="V30" i="1"/>
  <c r="R30" i="1" s="1"/>
  <c r="P30" i="1"/>
  <c r="Q30" i="1" s="1"/>
  <c r="H30" i="1"/>
  <c r="V29" i="1"/>
  <c r="R29" i="1" s="1"/>
  <c r="P29" i="1"/>
  <c r="Q29" i="1" s="1"/>
  <c r="H29" i="1"/>
  <c r="V28" i="1"/>
  <c r="R28" i="1" s="1"/>
  <c r="P28" i="1"/>
  <c r="Q28" i="1" s="1"/>
  <c r="H28" i="1"/>
  <c r="V27" i="1"/>
  <c r="R27" i="1" s="1"/>
  <c r="P27" i="1"/>
  <c r="Q27" i="1" s="1"/>
  <c r="H27" i="1"/>
  <c r="V26" i="1"/>
  <c r="R26" i="1" s="1"/>
  <c r="P26" i="1"/>
  <c r="Q26" i="1" s="1"/>
  <c r="H26" i="1"/>
  <c r="V25" i="1"/>
  <c r="R25" i="1" s="1"/>
  <c r="P25" i="1"/>
  <c r="Q25" i="1"/>
  <c r="H25" i="1"/>
  <c r="V24" i="1"/>
  <c r="R24" i="1" s="1"/>
  <c r="P24" i="1"/>
  <c r="Q24" i="1" s="1"/>
  <c r="H24" i="1"/>
  <c r="V8" i="1"/>
  <c r="R8" i="1" s="1"/>
  <c r="P8" i="1"/>
  <c r="Q8" i="1" s="1"/>
  <c r="H8" i="1"/>
  <c r="V7" i="1"/>
  <c r="R7" i="1" s="1"/>
  <c r="P7" i="1"/>
  <c r="Q7" i="1" s="1"/>
  <c r="H7" i="1"/>
  <c r="V6" i="1"/>
  <c r="R6" i="1" s="1"/>
  <c r="P6" i="1"/>
  <c r="Q6" i="1" s="1"/>
  <c r="H6" i="1"/>
  <c r="V5" i="1"/>
  <c r="R5" i="1" s="1"/>
  <c r="P5" i="1"/>
  <c r="Q5" i="1" s="1"/>
  <c r="H5" i="1"/>
  <c r="V23" i="1"/>
  <c r="R23" i="1" s="1"/>
  <c r="P23" i="1"/>
  <c r="Q23" i="1" s="1"/>
  <c r="H23" i="1"/>
  <c r="V4" i="1"/>
  <c r="R4" i="1" s="1"/>
  <c r="P4" i="1"/>
  <c r="Q4" i="1" s="1"/>
  <c r="H4" i="1"/>
  <c r="V3" i="1"/>
  <c r="R3" i="1" s="1"/>
  <c r="P3" i="1"/>
  <c r="Q3" i="1" s="1"/>
  <c r="H3" i="1"/>
  <c r="V2" i="1"/>
  <c r="R2" i="1" s="1"/>
  <c r="P2" i="1"/>
  <c r="Q2" i="1" s="1"/>
  <c r="H2" i="1"/>
  <c r="V22" i="1"/>
  <c r="R22" i="1" s="1"/>
  <c r="P22" i="1"/>
  <c r="Q22" i="1" s="1"/>
  <c r="H22" i="1"/>
  <c r="V21" i="1"/>
  <c r="R21" i="1" s="1"/>
  <c r="P21" i="1"/>
  <c r="Q21" i="1" s="1"/>
  <c r="H21" i="1"/>
  <c r="Q58" i="1" l="1"/>
  <c r="Q60" i="1"/>
  <c r="Q56" i="1"/>
</calcChain>
</file>

<file path=xl/sharedStrings.xml><?xml version="1.0" encoding="utf-8"?>
<sst xmlns="http://schemas.openxmlformats.org/spreadsheetml/2006/main" count="575" uniqueCount="285">
  <si>
    <t>SRR10579422</t>
  </si>
  <si>
    <t>GCF_000875775.1</t>
  </si>
  <si>
    <t>GCF_001870125.1</t>
  </si>
  <si>
    <t>GCF_000303155.1</t>
  </si>
  <si>
    <t>GCF_013407145.1</t>
  </si>
  <si>
    <t>GCF_013407165.1</t>
  </si>
  <si>
    <t>GCF_014078545.1</t>
  </si>
  <si>
    <t>GCF_014078535.1</t>
  </si>
  <si>
    <t>GCF_014078525.1</t>
  </si>
  <si>
    <t>GCF_000220175.1</t>
  </si>
  <si>
    <t>GCF_000956175.1</t>
  </si>
  <si>
    <t>GCF_001541925.1</t>
  </si>
  <si>
    <t>GCF_013407185.1</t>
  </si>
  <si>
    <t>GCF_000955905.1</t>
  </si>
  <si>
    <t>GCA_002713325.1</t>
  </si>
  <si>
    <t>GCF_900167955.1</t>
  </si>
  <si>
    <t>GCF_000018465.1</t>
  </si>
  <si>
    <t>GCF_000328945.1</t>
  </si>
  <si>
    <t>GCF_002156965.1</t>
  </si>
  <si>
    <t>GCF_003045125.1</t>
  </si>
  <si>
    <t>GCA_002494485.1</t>
  </si>
  <si>
    <t>GCA_014066365.1</t>
  </si>
  <si>
    <t>PRE2_20m_bin1</t>
    <phoneticPr fontId="6" type="noConversion"/>
  </si>
  <si>
    <t>PRE1_15m_bin1</t>
    <phoneticPr fontId="6" type="noConversion"/>
  </si>
  <si>
    <t>Notes</t>
    <phoneticPr fontId="6" type="noConversion"/>
  </si>
  <si>
    <t>SAMN13441172</t>
  </si>
  <si>
    <t>curl -L ftp://download.big.ac.cn/gwh/Archaea/Thaumarchaeota_Alpha_AOA_ma1_GWHAABI00000000/GWHAABI00000000.genome.fasta.gz | gunzip &gt; SAMC021086.fa</t>
  </si>
  <si>
    <t>curl -L ftp://download.big.ac.cn/gwh/Archaea/Thaumarchaeota_Alpha_AOA_ma4_GWHAABE00000000/GWHAABE00000000.genome.fasta.gz | gunzip &gt; SAMC021091.fa</t>
  </si>
  <si>
    <t>NCBI Assembly accession (if available, this is all that's needed to download)</t>
  </si>
  <si>
    <t>curl -L ftp://download.big.ac.cn/gwh/Archaea/Thaumarchaeota_Alpha_AOA_ma5_GWHAABB00000000/GWHAABB00000000.genome.fasta.gz | gunzip &gt; SAMC021092.fa</t>
  </si>
  <si>
    <t>curl -L ftp://download.big.ac.cn/gwh/Archaea/Thaumarchaeota_Alpha_AOA_ma7_GWHAAAY00000000/GWHAAAY00000000.genome.fasta.gz | gunzip &gt; SAMC021095.fa</t>
  </si>
  <si>
    <t>curl -L ftp://download.big.ac.cn/gwh/Archaea/Thaumarchaeota_Alpha_AOA_ma6_GWHAABA00000000/GWHAABA00000000.genome.fasta.gz | gunzip &gt; SAMC021093.fa</t>
  </si>
  <si>
    <t>curl -L ftp://download.big.ac.cn/gwh/Archaea/Thaumarchaeota_Alpha_AOA_ma8_GWHAABL00000000/GWHAABL00000000.genome.fasta.gz | gunzip &gt; SAMC021096.fa</t>
  </si>
  <si>
    <t>curl -L ftp://download.big.ac.cn/gwh/Archaea/Thaumarchaeota_Gamma_AOA_mg3_GWHAABF00000000/GWHAABF00000000.genome.fasta.gz | gunzip &gt; SAMC021089.fa</t>
  </si>
  <si>
    <t>curl -L ftp://download.big.ac.cn/gwh/Archaea/Thaumarchaeota_Gamma_AOA_mg2_GWHAABG00000000/GWHAABG00000000.genome.fasta.gz | gunzip &gt; SAMC021088.fa</t>
  </si>
  <si>
    <t>curl -L ftp://download.big.ac.cn/gwh/Archaea/Thaumarchaeota_Gamma_AOA_og2_GWHAAAW00000000/GWHAAAW00000000.genome.fasta.gz | gunzip &gt; SAMC026834.fa</t>
  </si>
  <si>
    <t>NOTES</t>
  </si>
  <si>
    <t>GCF_003175215.1</t>
  </si>
  <si>
    <t>Downloaded manually from JGI</t>
  </si>
  <si>
    <t>GCF_013407385.1</t>
  </si>
  <si>
    <t>GCF_000299365.1</t>
  </si>
  <si>
    <t>GCF_000299395.1</t>
  </si>
  <si>
    <t>GCF_000242875.2</t>
  </si>
  <si>
    <t>GCF_000241145.1</t>
  </si>
  <si>
    <t>GCF_000812185.1</t>
  </si>
  <si>
    <r>
      <t xml:space="preserve">Ca. </t>
    </r>
    <r>
      <rPr>
        <sz val="11"/>
        <color indexed="8"/>
        <rFont val="Arial"/>
        <family val="2"/>
      </rPr>
      <t>Nitrosopelagicus sp. REDSEA-S31_B2</t>
    </r>
  </si>
  <si>
    <t>REDSEA-S31_B2</t>
  </si>
  <si>
    <t>Ca. Nitrosopelagicus sp. REDSEA-S31_B2</t>
  </si>
  <si>
    <r>
      <t xml:space="preserve">Ca. </t>
    </r>
    <r>
      <rPr>
        <sz val="11"/>
        <color indexed="8"/>
        <rFont val="Arial"/>
        <family val="2"/>
      </rPr>
      <t>Nitrosotenuis cloacae SAT1</t>
    </r>
  </si>
  <si>
    <t>SAT1</t>
  </si>
  <si>
    <t>CP011097.2</t>
  </si>
  <si>
    <t>Ca. Thaumarchaeota archaeon SAT137</t>
  </si>
  <si>
    <r>
      <t xml:space="preserve">Ca. </t>
    </r>
    <r>
      <rPr>
        <sz val="11"/>
        <color indexed="8"/>
        <rFont val="Arial"/>
        <family val="2"/>
      </rPr>
      <t>Thaumarchaeota archaeon SAT137</t>
    </r>
  </si>
  <si>
    <t>SAT137</t>
  </si>
  <si>
    <t xml:space="preserve">PAWD01000000 </t>
  </si>
  <si>
    <t>Nitrososphaerales</t>
  </si>
  <si>
    <t>Ca. Nitrosotenuis cloacae SAT1</t>
  </si>
  <si>
    <r>
      <t xml:space="preserve">Ca. </t>
    </r>
    <r>
      <rPr>
        <sz val="11"/>
        <color indexed="8"/>
        <rFont val="Arial"/>
        <family val="2"/>
      </rPr>
      <t>Nitrosotalea bavarica SbT1</t>
    </r>
  </si>
  <si>
    <t>SbT1</t>
  </si>
  <si>
    <t xml:space="preserve">FUYK01000000 </t>
  </si>
  <si>
    <t>Nitrosopumilus maritimus SCM1</t>
  </si>
  <si>
    <r>
      <t xml:space="preserve">Nitrosopumilus maritimus </t>
    </r>
    <r>
      <rPr>
        <sz val="11"/>
        <color indexed="8"/>
        <rFont val="Arial"/>
        <family val="2"/>
      </rPr>
      <t>SCM1</t>
    </r>
  </si>
  <si>
    <t>SCM1</t>
  </si>
  <si>
    <t>CP000866.1</t>
  </si>
  <si>
    <t>Ca. Nitrosocaldus cavascurensis SCU2</t>
  </si>
  <si>
    <t>Ca. Nitrosarchaeum limnium SFB1</t>
  </si>
  <si>
    <t>SFB1</t>
  </si>
  <si>
    <t>CM001158.1</t>
  </si>
  <si>
    <t>Ca. Nitrosopumilus koreense SJ</t>
  </si>
  <si>
    <r>
      <t xml:space="preserve">Ca. </t>
    </r>
    <r>
      <rPr>
        <sz val="11"/>
        <color indexed="8"/>
        <rFont val="Arial"/>
        <family val="2"/>
      </rPr>
      <t>Nitrosopumilus koreense SJ</t>
    </r>
  </si>
  <si>
    <t>SJ</t>
  </si>
  <si>
    <t>SAMN02469589</t>
  </si>
  <si>
    <t>Ca. Nitrosomarinus catalina SPOT01</t>
  </si>
  <si>
    <r>
      <t xml:space="preserve">Ca. </t>
    </r>
    <r>
      <rPr>
        <sz val="11"/>
        <color indexed="8"/>
        <rFont val="Arial"/>
        <family val="2"/>
      </rPr>
      <t>Nitrosomarinus catalina SPOT01</t>
    </r>
  </si>
  <si>
    <t>SPOT01</t>
  </si>
  <si>
    <t>CP021324.1</t>
  </si>
  <si>
    <t>Ca. Nitrososphaera evergladensis SR1</t>
  </si>
  <si>
    <t>Ca. Nitrosopumilus sp. ST1</t>
  </si>
  <si>
    <t>ST1</t>
  </si>
  <si>
    <t>Ca. Nitrosarchaeum sp. ST2</t>
  </si>
  <si>
    <t>ST2</t>
  </si>
  <si>
    <t>Ca. Nitrosarchaeum sp. ST3</t>
  </si>
  <si>
    <t>ST3</t>
  </si>
  <si>
    <t>Ca. Nitrosotalea bavarica SbT1</t>
  </si>
  <si>
    <r>
      <t xml:space="preserve">Ca. </t>
    </r>
    <r>
      <rPr>
        <sz val="11"/>
        <color indexed="8"/>
        <rFont val="Arial"/>
        <family val="2"/>
      </rPr>
      <t>Nitrosopelagicus brevis U25</t>
    </r>
  </si>
  <si>
    <t>U25</t>
  </si>
  <si>
    <t xml:space="preserve">LXWN01000000 </t>
  </si>
  <si>
    <t>Ca. Nitrosopelagicus brevis U25</t>
  </si>
  <si>
    <r>
      <t xml:space="preserve">Ca. </t>
    </r>
    <r>
      <rPr>
        <sz val="11"/>
        <color indexed="8"/>
        <rFont val="Arial"/>
        <family val="2"/>
      </rPr>
      <t>Nitrososphaerales archaeon UBA213</t>
    </r>
  </si>
  <si>
    <t>UBA213</t>
  </si>
  <si>
    <t xml:space="preserve">DACA01000000 </t>
  </si>
  <si>
    <t>Ca. Nitrososphaerales archaeon UBA213</t>
  </si>
  <si>
    <r>
      <t xml:space="preserve">Ca. </t>
    </r>
    <r>
      <rPr>
        <sz val="11"/>
        <color indexed="8"/>
        <rFont val="Arial"/>
        <family val="2"/>
      </rPr>
      <t>Nitrosopumilus sp. YT1</t>
    </r>
  </si>
  <si>
    <t>YT1</t>
  </si>
  <si>
    <t>SAMN09475468</t>
  </si>
  <si>
    <t>Ca. Nitrosopumilus sp. YT1</t>
  </si>
  <si>
    <t>marine Thaums, core count</t>
    <phoneticPr fontId="0" type="noConversion"/>
  </si>
  <si>
    <t>min</t>
    <phoneticPr fontId="0" type="noConversion"/>
  </si>
  <si>
    <t>max</t>
    <phoneticPr fontId="0" type="noConversion"/>
  </si>
  <si>
    <t>mean</t>
    <phoneticPr fontId="0" type="noConversion"/>
  </si>
  <si>
    <t>Biosample</t>
  </si>
  <si>
    <t>SAMN13441169</t>
  </si>
  <si>
    <t>SAMN13441167</t>
  </si>
  <si>
    <t>Download command</t>
  </si>
  <si>
    <t>SRR</t>
  </si>
  <si>
    <t>SRR10579427</t>
  </si>
  <si>
    <t>SRR10579425</t>
  </si>
  <si>
    <t>curl -L -o PRE2_20m_bin1.fa  https://sra-pub-src-2.s3.amazonaws.com/SRR10579425/PRE2_20m_bin1.fa.1</t>
  </si>
  <si>
    <t>curl -L ftp://download.big.ac.cn/gwh/Archaea/Thaumarchaeota_Alpha_AOA_oa1_GWHAAAU00000000/GWHAAAU00000000.genome.fasta.gz | gunzip &gt; SAMC026836.fa</t>
  </si>
  <si>
    <t>Nitrosopelagicus</t>
  </si>
  <si>
    <t>Ca. Nitrosopelagicus brevis CN25</t>
  </si>
  <si>
    <t>Nitrosotalea</t>
  </si>
  <si>
    <t>Mariana trench D17 (5900m)</t>
    <phoneticPr fontId="0" type="noConversion"/>
  </si>
  <si>
    <t>D17</t>
    <phoneticPr fontId="0" type="noConversion"/>
  </si>
  <si>
    <t>SAMC021089</t>
  </si>
  <si>
    <t>Mariana trench D17 (5900m)</t>
  </si>
  <si>
    <t>Mariana trench D1 (5400m)</t>
  </si>
  <si>
    <t>D1</t>
    <phoneticPr fontId="0" type="noConversion"/>
  </si>
  <si>
    <t>SAMC021088</t>
  </si>
  <si>
    <t>Ca. Nitrosopumilus abyssalicus DY37C01</t>
  </si>
  <si>
    <r>
      <t xml:space="preserve">Nitrosopumilus piranensis </t>
    </r>
    <r>
      <rPr>
        <sz val="11"/>
        <color indexed="8"/>
        <rFont val="Arial"/>
        <family val="2"/>
      </rPr>
      <t>D3C</t>
    </r>
  </si>
  <si>
    <t>D3C</t>
  </si>
  <si>
    <t>CP010868.1</t>
  </si>
  <si>
    <t>Nitrosopumilus piranensis D3C</t>
  </si>
  <si>
    <t>Nitrososphaerales</t>
    <phoneticPr fontId="0" type="noConversion"/>
  </si>
  <si>
    <t>Ogasawara trench F20 (2015m)</t>
  </si>
  <si>
    <t>F20</t>
    <phoneticPr fontId="0" type="noConversion"/>
  </si>
  <si>
    <t>SAMC026834</t>
  </si>
  <si>
    <t>Mariana trench F8-1</t>
  </si>
  <si>
    <t>F8-1</t>
  </si>
  <si>
    <t>SAMC086941</t>
  </si>
  <si>
    <t>Mariana trench F8-2</t>
  </si>
  <si>
    <t>F8-2</t>
  </si>
  <si>
    <t>SAMC087087</t>
  </si>
  <si>
    <r>
      <t xml:space="preserve">Ca. </t>
    </r>
    <r>
      <rPr>
        <sz val="11"/>
        <color indexed="8"/>
        <rFont val="Arial"/>
        <family val="2"/>
      </rPr>
      <t>Nitrosocosmicus exaquare G61</t>
    </r>
  </si>
  <si>
    <t>G61</t>
  </si>
  <si>
    <t>CP017922</t>
  </si>
  <si>
    <t>Ca. Nitrosocosmicus exaquare G61</t>
  </si>
  <si>
    <r>
      <t xml:space="preserve">Ca. </t>
    </r>
    <r>
      <rPr>
        <sz val="11"/>
        <color indexed="8"/>
        <rFont val="Arial"/>
        <family val="2"/>
      </rPr>
      <t>Nitrososphaera gargensis Ga9.2</t>
    </r>
  </si>
  <si>
    <t>Ga9.2</t>
  </si>
  <si>
    <t>CP002408</t>
  </si>
  <si>
    <t>Ca. Nitrososphaera gargensis Ga9.2</t>
  </si>
  <si>
    <r>
      <t xml:space="preserve">Nitrosopumilus cobalaminigenes </t>
    </r>
    <r>
      <rPr>
        <sz val="11"/>
        <color indexed="8"/>
        <rFont val="Arial"/>
        <family val="2"/>
      </rPr>
      <t>HCA1</t>
    </r>
  </si>
  <si>
    <t>HCA1</t>
  </si>
  <si>
    <t>SAMN08535023</t>
  </si>
  <si>
    <t>Nitrosopumilus cobalaminigenes HCA1</t>
  </si>
  <si>
    <r>
      <t xml:space="preserve">Nitrosopumilus oxyclinae </t>
    </r>
    <r>
      <rPr>
        <sz val="11"/>
        <color indexed="8"/>
        <rFont val="Arial"/>
        <family val="2"/>
      </rPr>
      <t>HCE1</t>
    </r>
  </si>
  <si>
    <t>HCE1</t>
  </si>
  <si>
    <t>SAMN08535025</t>
  </si>
  <si>
    <t>Nitrosopumilus oxyclinae HCE1</t>
  </si>
  <si>
    <r>
      <t xml:space="preserve">Ca. </t>
    </r>
    <r>
      <rPr>
        <sz val="11"/>
        <color indexed="8"/>
        <rFont val="Arial"/>
        <family val="2"/>
      </rPr>
      <t>Cenarchaeum sp. HMK20</t>
    </r>
  </si>
  <si>
    <t>HMK20</t>
  </si>
  <si>
    <t>SAMN08660901</t>
  </si>
  <si>
    <t>Ca. Cenarchaeum sp. HMK20</t>
  </si>
  <si>
    <r>
      <t xml:space="preserve">Ca. </t>
    </r>
    <r>
      <rPr>
        <sz val="11"/>
        <color indexed="8"/>
        <rFont val="Arial"/>
        <family val="2"/>
      </rPr>
      <t>Nitrosopumilus sp. HMK28</t>
    </r>
  </si>
  <si>
    <t>HMK28</t>
  </si>
  <si>
    <t>SAMN08660906</t>
  </si>
  <si>
    <t>Ca. Nitrosopumilus sp. HMK28</t>
  </si>
  <si>
    <r>
      <t xml:space="preserve">Ca. </t>
    </r>
    <r>
      <rPr>
        <sz val="11"/>
        <color indexed="8"/>
        <rFont val="Arial"/>
        <family val="2"/>
      </rPr>
      <t>Nitrosopumilus sp. HMK29</t>
    </r>
  </si>
  <si>
    <t>HMK29</t>
  </si>
  <si>
    <t>SAMN08660913</t>
  </si>
  <si>
    <t>Ca. Nitrosopumilus sp. HMK29</t>
  </si>
  <si>
    <t>AB−629−I23</t>
    <phoneticPr fontId="0" type="noConversion"/>
  </si>
  <si>
    <t>AB−629−I23</t>
  </si>
  <si>
    <t>JGI accession ID</t>
    <phoneticPr fontId="0" type="noConversion"/>
  </si>
  <si>
    <t>Nitrosarchaeum koreense MY1</t>
  </si>
  <si>
    <t>MY1</t>
  </si>
  <si>
    <t>AFPU00000000.1</t>
  </si>
  <si>
    <r>
      <t xml:space="preserve">Nitrosopumilus adriaticus </t>
    </r>
    <r>
      <rPr>
        <sz val="11"/>
        <color indexed="8"/>
        <rFont val="Arial"/>
        <family val="2"/>
      </rPr>
      <t>NF5</t>
    </r>
  </si>
  <si>
    <t>NF5</t>
  </si>
  <si>
    <t>CP011070.1</t>
  </si>
  <si>
    <t>Ca. Nitrosotalea devanaterra Nd1</t>
  </si>
  <si>
    <r>
      <t xml:space="preserve">Ca. </t>
    </r>
    <r>
      <rPr>
        <sz val="11"/>
        <color indexed="8"/>
        <rFont val="Arial"/>
        <family val="2"/>
      </rPr>
      <t>Nitrosopumilus zosterae NM25</t>
    </r>
  </si>
  <si>
    <t>NM25</t>
  </si>
  <si>
    <t>PRJDB6801</t>
  </si>
  <si>
    <t>DDBJ accession ID</t>
  </si>
  <si>
    <t>Ca. Nitrosotalea sinensis Nd2</t>
  </si>
  <si>
    <t>Nitrosopumilus sp. Nsub</t>
    <phoneticPr fontId="0" type="noConversion"/>
  </si>
  <si>
    <t>Nsub</t>
  </si>
  <si>
    <t xml:space="preserve">LQMW01000000 </t>
  </si>
  <si>
    <t>Nitrosopumilus sp. Nsub</t>
    <phoneticPr fontId="0" type="noConversion"/>
  </si>
  <si>
    <r>
      <t xml:space="preserve">Ca. </t>
    </r>
    <r>
      <rPr>
        <sz val="11"/>
        <color indexed="8"/>
        <rFont val="Arial"/>
        <family val="2"/>
      </rPr>
      <t>Nitrosopumilaceae sp. O23</t>
    </r>
  </si>
  <si>
    <t>O23</t>
  </si>
  <si>
    <t>Ca. Nitrosopumilaceae sp. O23</t>
  </si>
  <si>
    <r>
      <t xml:space="preserve">Nitrosopumilus ureiphilus </t>
    </r>
    <r>
      <rPr>
        <sz val="11"/>
        <color indexed="8"/>
        <rFont val="Arial"/>
        <family val="2"/>
      </rPr>
      <t>PS0</t>
    </r>
  </si>
  <si>
    <t>PS0</t>
  </si>
  <si>
    <t>SAMN08535028</t>
  </si>
  <si>
    <t>Nitrosopumilus ureiphilus PS0</t>
  </si>
  <si>
    <t>index</t>
    <phoneticPr fontId="0" type="noConversion"/>
  </si>
  <si>
    <t>Clade.2</t>
    <phoneticPr fontId="0" type="noConversion"/>
  </si>
  <si>
    <t>Species genome/MAG/SAG</t>
  </si>
  <si>
    <t>Strain</t>
    <phoneticPr fontId="0" type="noConversion"/>
  </si>
  <si>
    <t>Accession ID</t>
    <phoneticPr fontId="0" type="noConversion"/>
  </si>
  <si>
    <t>Database</t>
    <phoneticPr fontId="0" type="noConversion"/>
  </si>
  <si>
    <t>Marine.ref.recruitment</t>
    <phoneticPr fontId="0" type="noConversion"/>
  </si>
  <si>
    <t>Marine</t>
    <phoneticPr fontId="0" type="noConversion"/>
  </si>
  <si>
    <t>Clade</t>
    <phoneticPr fontId="0" type="noConversion"/>
  </si>
  <si>
    <t>71.core.gene.count</t>
    <phoneticPr fontId="0" type="noConversion"/>
  </si>
  <si>
    <t>marine.core.count</t>
    <phoneticPr fontId="0" type="noConversion"/>
  </si>
  <si>
    <t>check</t>
    <phoneticPr fontId="0" type="noConversion"/>
  </si>
  <si>
    <t>From Table S2</t>
    <phoneticPr fontId="0" type="noConversion"/>
  </si>
  <si>
    <t>TableS2.edit.name</t>
    <phoneticPr fontId="0" type="noConversion"/>
  </si>
  <si>
    <t>marine</t>
    <phoneticPr fontId="0" type="noConversion"/>
  </si>
  <si>
    <t>PRJNA500998</t>
  </si>
  <si>
    <t>NCBI accession ID</t>
    <phoneticPr fontId="0" type="noConversion"/>
  </si>
  <si>
    <t>Y</t>
    <phoneticPr fontId="0" type="noConversion"/>
  </si>
  <si>
    <t>SPOT01-like</t>
    <phoneticPr fontId="0" type="noConversion"/>
  </si>
  <si>
    <t>PRE1 15m bin1</t>
  </si>
  <si>
    <t>Ogasawara trench C4 (9697m)</t>
  </si>
  <si>
    <t>C4</t>
    <phoneticPr fontId="0" type="noConversion"/>
  </si>
  <si>
    <t>SAMC026836</t>
  </si>
  <si>
    <t>BIGD accession ID</t>
    <phoneticPr fontId="0" type="noConversion"/>
  </si>
  <si>
    <t>Hadopelagic</t>
    <phoneticPr fontId="0" type="noConversion"/>
  </si>
  <si>
    <t>Mariana trench T1L11 (5080m)</t>
    <phoneticPr fontId="0" type="noConversion"/>
  </si>
  <si>
    <t>T1L11</t>
    <phoneticPr fontId="0" type="noConversion"/>
  </si>
  <si>
    <t>SAMC021086</t>
  </si>
  <si>
    <t>Mariana trench T1L11 (5080m)</t>
  </si>
  <si>
    <t>Mariana trench T1L9 (6890m)</t>
  </si>
  <si>
    <t>T1L9</t>
    <phoneticPr fontId="0" type="noConversion"/>
  </si>
  <si>
    <t>SAMC021091</t>
  </si>
  <si>
    <t>PRE2 20m bin1</t>
  </si>
  <si>
    <t>Mariana trench T3L1 (7100m)</t>
  </si>
  <si>
    <t>T3L1</t>
  </si>
  <si>
    <t>SAMC021092</t>
  </si>
  <si>
    <t>Mariana trench T3L14 (10900m)</t>
    <phoneticPr fontId="0" type="noConversion"/>
  </si>
  <si>
    <t>T3L14</t>
  </si>
  <si>
    <t>SAMC021095</t>
  </si>
  <si>
    <t>Mariana trench T3L14 (10900m)</t>
  </si>
  <si>
    <t>Mariana trench T3L15 (8150m)</t>
    <phoneticPr fontId="0" type="noConversion"/>
  </si>
  <si>
    <t>T3L15</t>
  </si>
  <si>
    <t>SAMC021093</t>
  </si>
  <si>
    <t>WCB</t>
    <phoneticPr fontId="0" type="noConversion"/>
  </si>
  <si>
    <t>Mariana trench T3L15 (8150m)</t>
  </si>
  <si>
    <t>Mariana trench T3L19 (10890m)</t>
  </si>
  <si>
    <t>T3L19</t>
  </si>
  <si>
    <t>SAMC021096</t>
  </si>
  <si>
    <t>Ca. Nitrosarchaeum limnosediminis AC2</t>
  </si>
  <si>
    <t>AC2</t>
  </si>
  <si>
    <t>SAMN09531786</t>
  </si>
  <si>
    <t>Nitrosarchaeum</t>
    <phoneticPr fontId="0" type="noConversion"/>
  </si>
  <si>
    <t>Ca. Nitrosarchaeum sp. AC2</t>
  </si>
  <si>
    <t>Nitrosotenuis</t>
  </si>
  <si>
    <r>
      <t xml:space="preserve">Ca. </t>
    </r>
    <r>
      <rPr>
        <sz val="11"/>
        <color indexed="8"/>
        <rFont val="Arial"/>
        <family val="2"/>
      </rPr>
      <t>Nitrosopumilus koreense AR1</t>
    </r>
  </si>
  <si>
    <t>AR1</t>
  </si>
  <si>
    <t>CP003842.1</t>
  </si>
  <si>
    <t>NP-B</t>
    <phoneticPr fontId="0" type="noConversion"/>
  </si>
  <si>
    <t>Ca. Nitrosopumilus koreense AR1</t>
  </si>
  <si>
    <r>
      <t xml:space="preserve">Ca. </t>
    </r>
    <r>
      <rPr>
        <sz val="11"/>
        <color indexed="8"/>
        <rFont val="Arial"/>
        <family val="2"/>
      </rPr>
      <t>Nitrosopumilus sediminis AR2</t>
    </r>
  </si>
  <si>
    <t>AR2</t>
  </si>
  <si>
    <t>CP003843.1</t>
  </si>
  <si>
    <t>NP-A</t>
    <phoneticPr fontId="0" type="noConversion"/>
  </si>
  <si>
    <t>Ca. Nitrosopumilus sediminis AR2</t>
  </si>
  <si>
    <r>
      <t xml:space="preserve">Ca. </t>
    </r>
    <r>
      <rPr>
        <sz val="11"/>
        <color indexed="8"/>
        <rFont val="Arial"/>
        <family val="2"/>
      </rPr>
      <t>Cenarchaeum symbiosum A</t>
    </r>
  </si>
  <si>
    <t>A</t>
  </si>
  <si>
    <t>DP000238</t>
  </si>
  <si>
    <t>Symbiosum</t>
    <phoneticPr fontId="0" type="noConversion"/>
  </si>
  <si>
    <t>Ca. Cenarchaeum symbiosum A</t>
  </si>
  <si>
    <r>
      <t xml:space="preserve">Ca. </t>
    </r>
    <r>
      <rPr>
        <sz val="11"/>
        <color indexed="8"/>
        <rFont val="Arial"/>
        <family val="2"/>
      </rPr>
      <t>Nitrosopumilus salarius BD31</t>
    </r>
  </si>
  <si>
    <t>BD31</t>
  </si>
  <si>
    <t>NZ_AEXL00000000.2</t>
  </si>
  <si>
    <t>Ca. Nitrosopumilus salarius BD31</t>
  </si>
  <si>
    <t>Ca. Nitrosarchaeum limnium BG20</t>
  </si>
  <si>
    <t>BG20</t>
  </si>
  <si>
    <t>AHJG00000000</t>
  </si>
  <si>
    <r>
      <t xml:space="preserve">Ca. </t>
    </r>
    <r>
      <rPr>
        <sz val="11"/>
        <color indexed="8"/>
        <rFont val="Arial"/>
        <family val="2"/>
      </rPr>
      <t>Nitrosopelagicus brevis CN25</t>
    </r>
  </si>
  <si>
    <t>CN25</t>
  </si>
  <si>
    <t>CP007026</t>
  </si>
  <si>
    <t>Can't find, doesn't seem to be in this project: https://www.ncbi.nlm.nih.gov/biosample?Db=biosample&amp;DbFrom=bioproject&amp;Cmd=Link&amp;LinkName=bioproject_biosample&amp;LinkReadableName=BioSample&amp;ordinalpos=1&amp;IdsFromResult=500998 ; I think this should actually be PRE3_10m_bin1</t>
  </si>
  <si>
    <t>PRE3 10m bin1</t>
  </si>
  <si>
    <t>PRE3_10m_bin1</t>
  </si>
  <si>
    <t>curl -L -o PRE1_15m_bin1.fa https://sra-pub-src-2.s3.amazonaws.com/SRR10579427/PRE1_15m_bin1.fa.1</t>
  </si>
  <si>
    <t>curl -L -o PRE3_10m_bin1.fa https://sra-pub-src-2.s3.amazonaws.com/SRR10579422/PRE3_10m_bin1.fa.1</t>
  </si>
  <si>
    <t>Can't find this one, seems to get me to a Mezorhizobium: https://bigd.big.ac.cn/search/?dbId=&amp;q=SAMC086941 https://www.ebi.ac.uk/ebisearch/search.ebi?db=wgs_masters&amp;query=SAMC086941; NATHAN GOT IT FROM THE AUTHORS</t>
  </si>
  <si>
    <t>Same as above: https://www.ebi.ac.uk/ebisearch/search.ebi?db=wgs_masters&amp;query=SAMC087087; NATHAN GOT IT FROM THE AUTHORS</t>
  </si>
  <si>
    <t>Can't find in JGI; NATHAN GOT IT FROM THE AUTHORS</t>
  </si>
  <si>
    <t>ID</t>
  </si>
  <si>
    <t>JGI_2639762712</t>
  </si>
  <si>
    <t>JGI_2527291500</t>
  </si>
  <si>
    <t>JGI_2651870209</t>
  </si>
  <si>
    <t>PRE1_15m_bin1</t>
  </si>
  <si>
    <t>PRE2_20m_bin1</t>
  </si>
  <si>
    <t>GCA_000200715.1</t>
  </si>
  <si>
    <t>GCF_000200715.1 (needed to get GCA version because GCF not there)</t>
  </si>
  <si>
    <t>GCF_000204585.1 (needed to get GCA version because GCF not there)</t>
  </si>
  <si>
    <t>GCA_000204585.1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</si>
</sst>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charset val="134"/>
    </font>
    <font>
      <b/>
      <sz val="12"/>
      <color theme="1"/>
      <name val="Calibri"/>
      <family val="4"/>
      <charset val="134"/>
      <scheme val="minor"/>
    </font>
    <font>
      <sz val="11"/>
      <color indexed="8"/>
      <name val="Arial"/>
      <family val="2"/>
    </font>
    <font>
      <sz val="12"/>
      <color theme="1"/>
      <name val="Calibri"/>
      <family val="4"/>
      <charset val="134"/>
      <scheme val="minor"/>
    </font>
    <font>
      <u/>
      <sz val="12"/>
      <color theme="10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1"/>
    <xf numFmtId="0" fontId="0" fillId="0" borderId="0" xfId="0" quotePrefix="1"/>
    <xf numFmtId="0" fontId="3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in_TableS6_Thaum_geno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OA genome"/>
      <sheetName val="Tara metagenome"/>
      <sheetName val="HOT metagenome"/>
      <sheetName val="Deepsea metagenome"/>
      <sheetName val="S2 44 AOA core genes"/>
      <sheetName val="S2 65 AOA core genes"/>
      <sheetName val="S1 44 AOA genomes"/>
      <sheetName val="S1 Addtl 21 AOA MAGs SAG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SCM1</v>
          </cell>
          <cell r="C2">
            <v>1.65</v>
          </cell>
          <cell r="D2">
            <v>1</v>
          </cell>
          <cell r="E2">
            <v>34.200000000000003</v>
          </cell>
          <cell r="F2">
            <v>1840</v>
          </cell>
          <cell r="G2">
            <v>1795</v>
          </cell>
          <cell r="H2">
            <v>1</v>
          </cell>
          <cell r="I2">
            <v>1</v>
          </cell>
          <cell r="J2">
            <v>44</v>
          </cell>
          <cell r="K2">
            <v>92</v>
          </cell>
          <cell r="L2">
            <v>100</v>
          </cell>
          <cell r="M2">
            <v>0.97</v>
          </cell>
          <cell r="N2" t="str">
            <v>Tropical marine fish tank, Seattle</v>
          </cell>
          <cell r="O2" t="str">
            <v>Isolate</v>
          </cell>
          <cell r="P2" t="str">
            <v>Walker et al., 2010</v>
          </cell>
          <cell r="Q2" t="str">
            <v>Nitrosopumilus</v>
          </cell>
        </row>
        <row r="3">
          <cell r="B3" t="str">
            <v>HCA1</v>
          </cell>
          <cell r="C3">
            <v>1.56</v>
          </cell>
          <cell r="D3">
            <v>1</v>
          </cell>
          <cell r="E3">
            <v>33</v>
          </cell>
          <cell r="F3">
            <v>1863</v>
          </cell>
          <cell r="G3">
            <v>1817</v>
          </cell>
          <cell r="H3">
            <v>1</v>
          </cell>
          <cell r="I3">
            <v>1</v>
          </cell>
          <cell r="J3">
            <v>41</v>
          </cell>
          <cell r="K3">
            <v>91.5</v>
          </cell>
          <cell r="L3">
            <v>98.5</v>
          </cell>
          <cell r="M3">
            <v>0</v>
          </cell>
          <cell r="N3" t="str">
            <v>50m depth coastal seawater from Hood Canal, Washington</v>
          </cell>
          <cell r="O3" t="str">
            <v>Isolate</v>
          </cell>
          <cell r="P3" t="str">
            <v xml:space="preserve">This study </v>
          </cell>
          <cell r="Q3" t="str">
            <v>Nitrosopumilus</v>
          </cell>
        </row>
        <row r="4">
          <cell r="B4" t="str">
            <v>HCE1</v>
          </cell>
          <cell r="C4">
            <v>1.59</v>
          </cell>
          <cell r="D4">
            <v>1</v>
          </cell>
          <cell r="E4">
            <v>33.1</v>
          </cell>
          <cell r="F4">
            <v>1840</v>
          </cell>
          <cell r="G4">
            <v>1794</v>
          </cell>
          <cell r="H4">
            <v>1</v>
          </cell>
          <cell r="I4">
            <v>1</v>
          </cell>
          <cell r="J4">
            <v>41</v>
          </cell>
          <cell r="K4">
            <v>91.3</v>
          </cell>
          <cell r="L4">
            <v>99.5</v>
          </cell>
          <cell r="M4">
            <v>0</v>
          </cell>
          <cell r="N4" t="str">
            <v>17m depth coastal seawater from Hood Canal, Washington</v>
          </cell>
          <cell r="O4" t="str">
            <v>Isolate</v>
          </cell>
          <cell r="P4" t="str">
            <v xml:space="preserve">This study </v>
          </cell>
          <cell r="Q4" t="str">
            <v>Nitrosopumilus</v>
          </cell>
        </row>
        <row r="5">
          <cell r="B5" t="str">
            <v>PS0</v>
          </cell>
          <cell r="C5">
            <v>2.17</v>
          </cell>
          <cell r="D5">
            <v>1</v>
          </cell>
          <cell r="E5">
            <v>33.4</v>
          </cell>
          <cell r="F5">
            <v>2527</v>
          </cell>
          <cell r="G5">
            <v>2479</v>
          </cell>
          <cell r="H5">
            <v>1</v>
          </cell>
          <cell r="I5">
            <v>1</v>
          </cell>
          <cell r="J5">
            <v>43</v>
          </cell>
          <cell r="K5">
            <v>87.1</v>
          </cell>
          <cell r="L5">
            <v>100</v>
          </cell>
          <cell r="M5">
            <v>0</v>
          </cell>
          <cell r="N5" t="str">
            <v>Nearshore marine surface sediment, Washington</v>
          </cell>
          <cell r="O5" t="str">
            <v>Isolate</v>
          </cell>
          <cell r="P5" t="str">
            <v xml:space="preserve">This study </v>
          </cell>
          <cell r="Q5" t="str">
            <v>Nitrosopumilus</v>
          </cell>
        </row>
        <row r="6">
          <cell r="B6" t="str">
            <v>D3C</v>
          </cell>
          <cell r="C6">
            <v>1.71</v>
          </cell>
          <cell r="D6">
            <v>1</v>
          </cell>
          <cell r="E6">
            <v>33.799999999999997</v>
          </cell>
          <cell r="F6">
            <v>2216</v>
          </cell>
          <cell r="G6">
            <v>2161</v>
          </cell>
          <cell r="H6">
            <v>1</v>
          </cell>
          <cell r="I6">
            <v>1</v>
          </cell>
          <cell r="J6">
            <v>44</v>
          </cell>
          <cell r="K6">
            <v>89.9</v>
          </cell>
          <cell r="L6">
            <v>100</v>
          </cell>
          <cell r="M6">
            <v>0.97</v>
          </cell>
          <cell r="N6" t="str">
            <v>0.5m deep seawater in the Northern Adriatic Sea</v>
          </cell>
          <cell r="O6" t="str">
            <v>Isolate</v>
          </cell>
          <cell r="P6" t="str">
            <v>Bayer et al., 2015</v>
          </cell>
          <cell r="Q6" t="str">
            <v>Nitrosopumilus</v>
          </cell>
        </row>
        <row r="7">
          <cell r="B7" t="str">
            <v>NF5</v>
          </cell>
          <cell r="C7">
            <v>1.8</v>
          </cell>
          <cell r="D7">
            <v>1</v>
          </cell>
          <cell r="E7">
            <v>33.4</v>
          </cell>
          <cell r="F7">
            <v>2264</v>
          </cell>
          <cell r="G7">
            <v>2215</v>
          </cell>
          <cell r="H7">
            <v>1</v>
          </cell>
          <cell r="I7">
            <v>1</v>
          </cell>
          <cell r="J7">
            <v>45</v>
          </cell>
          <cell r="K7">
            <v>90.2</v>
          </cell>
          <cell r="L7">
            <v>100</v>
          </cell>
          <cell r="M7">
            <v>0</v>
          </cell>
          <cell r="N7" t="str">
            <v>0.5m deep seawater in the Northern Adriatic Sea</v>
          </cell>
          <cell r="O7" t="str">
            <v>Isolate</v>
          </cell>
          <cell r="P7" t="str">
            <v>Bayer et al., 2015</v>
          </cell>
          <cell r="Q7" t="str">
            <v>Nitrosopumilus</v>
          </cell>
        </row>
        <row r="8">
          <cell r="B8" t="str">
            <v>SPOT01</v>
          </cell>
          <cell r="C8">
            <v>1.36</v>
          </cell>
          <cell r="D8">
            <v>1</v>
          </cell>
          <cell r="E8">
            <v>31.4</v>
          </cell>
          <cell r="F8">
            <v>1722</v>
          </cell>
          <cell r="G8">
            <v>1677</v>
          </cell>
          <cell r="H8">
            <v>1</v>
          </cell>
          <cell r="I8">
            <v>1</v>
          </cell>
          <cell r="J8">
            <v>42</v>
          </cell>
          <cell r="K8">
            <v>91.9</v>
          </cell>
          <cell r="L8">
            <v>100</v>
          </cell>
          <cell r="M8">
            <v>0</v>
          </cell>
          <cell r="N8" t="str">
            <v>5m-890m depth seawater at SPOT site</v>
          </cell>
          <cell r="O8" t="str">
            <v>Enrichment</v>
          </cell>
          <cell r="P8" t="str">
            <v>Ahlgren et al., 2017</v>
          </cell>
          <cell r="Q8" t="str">
            <v>Nitrosopumilus</v>
          </cell>
        </row>
        <row r="9">
          <cell r="B9" t="str">
            <v>AR1</v>
          </cell>
          <cell r="C9">
            <v>1.63</v>
          </cell>
          <cell r="D9">
            <v>1</v>
          </cell>
          <cell r="E9">
            <v>34.200000000000003</v>
          </cell>
          <cell r="F9">
            <v>1931</v>
          </cell>
          <cell r="G9">
            <v>1890</v>
          </cell>
          <cell r="H9">
            <v>1</v>
          </cell>
          <cell r="I9">
            <v>1</v>
          </cell>
          <cell r="J9">
            <v>38</v>
          </cell>
          <cell r="K9">
            <v>90.2</v>
          </cell>
          <cell r="L9">
            <v>94.7</v>
          </cell>
          <cell r="M9">
            <v>0</v>
          </cell>
          <cell r="N9" t="str">
            <v>Marine sediment (78m water depth)</v>
          </cell>
          <cell r="O9" t="str">
            <v>Enrichment</v>
          </cell>
          <cell r="P9" t="str">
            <v>Park et al., 2012</v>
          </cell>
          <cell r="Q9" t="str">
            <v>Nitrosopumilus</v>
          </cell>
        </row>
        <row r="10">
          <cell r="B10" t="str">
            <v>AR2</v>
          </cell>
          <cell r="C10">
            <v>1.69</v>
          </cell>
          <cell r="D10">
            <v>1</v>
          </cell>
          <cell r="E10">
            <v>33.6</v>
          </cell>
          <cell r="F10">
            <v>2014</v>
          </cell>
          <cell r="G10">
            <v>1974</v>
          </cell>
          <cell r="H10">
            <v>1</v>
          </cell>
          <cell r="I10">
            <v>1</v>
          </cell>
          <cell r="J10">
            <v>37</v>
          </cell>
          <cell r="K10">
            <v>90</v>
          </cell>
          <cell r="L10">
            <v>97.1</v>
          </cell>
          <cell r="M10">
            <v>0</v>
          </cell>
          <cell r="N10" t="str">
            <v>Marine sediment (78m water depth)</v>
          </cell>
          <cell r="O10" t="str">
            <v>Enrichment</v>
          </cell>
          <cell r="P10" t="str">
            <v>Park et al., 2012</v>
          </cell>
          <cell r="Q10" t="str">
            <v>Nitrosopumilus</v>
          </cell>
        </row>
        <row r="11">
          <cell r="B11" t="str">
            <v>HMK28</v>
          </cell>
          <cell r="C11">
            <v>1.61</v>
          </cell>
          <cell r="D11">
            <v>13</v>
          </cell>
          <cell r="E11">
            <v>33.799999999999997</v>
          </cell>
          <cell r="F11">
            <v>1976</v>
          </cell>
          <cell r="G11">
            <v>1908</v>
          </cell>
          <cell r="H11">
            <v>1</v>
          </cell>
          <cell r="I11">
            <v>1</v>
          </cell>
          <cell r="J11">
            <v>40</v>
          </cell>
          <cell r="K11">
            <v>90.4</v>
          </cell>
          <cell r="L11">
            <v>100</v>
          </cell>
          <cell r="M11">
            <v>0.97</v>
          </cell>
          <cell r="N11" t="str">
            <v>Bonita beach seawater, Florida</v>
          </cell>
          <cell r="O11" t="str">
            <v>Isolate</v>
          </cell>
          <cell r="P11" t="str">
            <v xml:space="preserve">This study </v>
          </cell>
          <cell r="Q11" t="str">
            <v>Nitrosopumilus</v>
          </cell>
        </row>
        <row r="12">
          <cell r="B12" t="str">
            <v>HMK29</v>
          </cell>
          <cell r="C12">
            <v>1.79</v>
          </cell>
          <cell r="D12">
            <v>15</v>
          </cell>
          <cell r="E12">
            <v>33.4</v>
          </cell>
          <cell r="F12">
            <v>2118</v>
          </cell>
          <cell r="G12">
            <v>2050</v>
          </cell>
          <cell r="H12">
            <v>1</v>
          </cell>
          <cell r="I12">
            <v>1</v>
          </cell>
          <cell r="J12">
            <v>40</v>
          </cell>
          <cell r="K12">
            <v>90.5</v>
          </cell>
          <cell r="L12">
            <v>100</v>
          </cell>
          <cell r="M12">
            <v>0</v>
          </cell>
          <cell r="N12" t="str">
            <v>Pine Island seawater, Florida</v>
          </cell>
          <cell r="O12" t="str">
            <v>Enrichment</v>
          </cell>
          <cell r="P12" t="str">
            <v xml:space="preserve">This study </v>
          </cell>
          <cell r="Q12" t="str">
            <v>Nitrosopumilus</v>
          </cell>
        </row>
        <row r="13">
          <cell r="B13" t="str">
            <v>NM25</v>
          </cell>
          <cell r="C13">
            <v>1.79</v>
          </cell>
          <cell r="D13">
            <v>14</v>
          </cell>
          <cell r="E13">
            <v>33.799999999999997</v>
          </cell>
          <cell r="F13">
            <v>2070</v>
          </cell>
          <cell r="G13">
            <v>2032</v>
          </cell>
          <cell r="H13">
            <v>1</v>
          </cell>
          <cell r="I13">
            <v>1</v>
          </cell>
          <cell r="J13">
            <v>35</v>
          </cell>
          <cell r="K13">
            <v>89.2</v>
          </cell>
          <cell r="L13">
            <v>100</v>
          </cell>
          <cell r="M13">
            <v>0</v>
          </cell>
          <cell r="N13" t="str">
            <v>0–5 cm below the eelgrass sediments</v>
          </cell>
          <cell r="O13" t="str">
            <v>Isolate</v>
          </cell>
          <cell r="P13" t="str">
            <v xml:space="preserve">This study </v>
          </cell>
          <cell r="Q13" t="str">
            <v>Nitrosopumilus</v>
          </cell>
        </row>
        <row r="14">
          <cell r="B14" t="str">
            <v>BD31</v>
          </cell>
          <cell r="C14">
            <v>1.57</v>
          </cell>
          <cell r="D14">
            <v>171</v>
          </cell>
          <cell r="E14">
            <v>34</v>
          </cell>
          <cell r="F14">
            <v>2158</v>
          </cell>
          <cell r="G14">
            <v>2139</v>
          </cell>
          <cell r="H14">
            <v>1</v>
          </cell>
          <cell r="I14">
            <v>1</v>
          </cell>
          <cell r="J14">
            <v>41</v>
          </cell>
          <cell r="K14">
            <v>89.6</v>
          </cell>
          <cell r="L14">
            <v>92.4</v>
          </cell>
          <cell r="M14">
            <v>1.94</v>
          </cell>
          <cell r="N14" t="str">
            <v>Surface sediments of San Francisco Bay estuary</v>
          </cell>
          <cell r="O14" t="str">
            <v>Enrichment</v>
          </cell>
          <cell r="P14" t="str">
            <v>Mosier et al., 2012</v>
          </cell>
          <cell r="Q14" t="str">
            <v>Nitrosopumilus</v>
          </cell>
        </row>
        <row r="15">
          <cell r="B15" t="str">
            <v>ST1</v>
          </cell>
          <cell r="C15">
            <v>1.82</v>
          </cell>
          <cell r="D15">
            <v>164</v>
          </cell>
          <cell r="E15">
            <v>36.700000000000003</v>
          </cell>
          <cell r="F15">
            <v>2356</v>
          </cell>
          <cell r="G15">
            <v>2297</v>
          </cell>
          <cell r="H15">
            <v>0</v>
          </cell>
          <cell r="I15">
            <v>3</v>
          </cell>
          <cell r="J15">
            <v>51</v>
          </cell>
          <cell r="K15">
            <v>88.6</v>
          </cell>
          <cell r="L15">
            <v>88.8</v>
          </cell>
          <cell r="M15">
            <v>31.88</v>
          </cell>
          <cell r="N15" t="str">
            <v>Shatin watewater treatment plant in Hong Kong</v>
          </cell>
          <cell r="O15" t="str">
            <v>MAG</v>
          </cell>
          <cell r="P15" t="str">
            <v xml:space="preserve">This study </v>
          </cell>
          <cell r="Q15" t="str">
            <v>Nitrosopumilus</v>
          </cell>
        </row>
        <row r="16">
          <cell r="B16" t="str">
            <v>SJ</v>
          </cell>
          <cell r="C16">
            <v>1.65</v>
          </cell>
          <cell r="D16">
            <v>15</v>
          </cell>
          <cell r="E16">
            <v>34.200000000000003</v>
          </cell>
          <cell r="F16">
            <v>1963</v>
          </cell>
          <cell r="G16">
            <v>1918</v>
          </cell>
          <cell r="H16">
            <v>1</v>
          </cell>
          <cell r="I16">
            <v>1</v>
          </cell>
          <cell r="J16">
            <v>40</v>
          </cell>
          <cell r="K16">
            <v>90.5</v>
          </cell>
          <cell r="L16">
            <v>96.1</v>
          </cell>
          <cell r="M16">
            <v>0</v>
          </cell>
          <cell r="N16" t="str">
            <v>Marine sediment (650m water depth)</v>
          </cell>
          <cell r="O16" t="str">
            <v>Enrichment</v>
          </cell>
          <cell r="P16" t="str">
            <v>Park et al., 2014</v>
          </cell>
          <cell r="Q16" t="str">
            <v>Nitrosopumilus</v>
          </cell>
        </row>
        <row r="17">
          <cell r="B17" t="str">
            <v>YT1</v>
          </cell>
          <cell r="C17">
            <v>1.33</v>
          </cell>
          <cell r="D17">
            <v>187</v>
          </cell>
          <cell r="E17">
            <v>33.299999999999997</v>
          </cell>
          <cell r="F17">
            <v>1757</v>
          </cell>
          <cell r="G17">
            <v>1713</v>
          </cell>
          <cell r="H17">
            <v>0</v>
          </cell>
          <cell r="I17">
            <v>1</v>
          </cell>
          <cell r="J17">
            <v>41</v>
          </cell>
          <cell r="K17">
            <v>90.3</v>
          </cell>
          <cell r="L17">
            <v>87.7</v>
          </cell>
          <cell r="M17">
            <v>14.557</v>
          </cell>
          <cell r="N17" t="str">
            <v>5000 m deep water in the Yap Trench</v>
          </cell>
          <cell r="O17" t="str">
            <v>MAG</v>
          </cell>
          <cell r="P17" t="str">
            <v xml:space="preserve">This study </v>
          </cell>
          <cell r="Q17" t="str">
            <v>Nitrosopumilus</v>
          </cell>
        </row>
        <row r="18">
          <cell r="B18"/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</row>
        <row r="19">
          <cell r="B19" t="str">
            <v>SFB1</v>
          </cell>
          <cell r="C19">
            <v>1.77</v>
          </cell>
          <cell r="D19">
            <v>76</v>
          </cell>
          <cell r="E19">
            <v>32.5</v>
          </cell>
          <cell r="F19">
            <v>2171</v>
          </cell>
          <cell r="G19">
            <v>2038</v>
          </cell>
          <cell r="H19">
            <v>1</v>
          </cell>
          <cell r="I19">
            <v>1</v>
          </cell>
          <cell r="J19">
            <v>45</v>
          </cell>
          <cell r="K19">
            <v>85.8</v>
          </cell>
          <cell r="L19">
            <v>98.1</v>
          </cell>
          <cell r="M19">
            <v>0</v>
          </cell>
          <cell r="N19" t="str">
            <v>Surface sediments in the San Francisco Bay</v>
          </cell>
          <cell r="O19" t="str">
            <v>Enrichment</v>
          </cell>
          <cell r="P19" t="str">
            <v>Blainey et al., 2011</v>
          </cell>
          <cell r="Q19" t="str">
            <v>Nitrosarchaeum</v>
          </cell>
        </row>
        <row r="20">
          <cell r="B20" t="str">
            <v>BG20</v>
          </cell>
          <cell r="C20">
            <v>1.86</v>
          </cell>
          <cell r="D20">
            <v>343</v>
          </cell>
          <cell r="E20">
            <v>32.5</v>
          </cell>
          <cell r="F20">
            <v>2351</v>
          </cell>
          <cell r="G20">
            <v>2304</v>
          </cell>
          <cell r="H20">
            <v>1</v>
          </cell>
          <cell r="I20">
            <v>1</v>
          </cell>
          <cell r="J20">
            <v>42</v>
          </cell>
          <cell r="K20">
            <v>89.2</v>
          </cell>
          <cell r="L20">
            <v>99</v>
          </cell>
          <cell r="M20">
            <v>5.83</v>
          </cell>
          <cell r="N20" t="str">
            <v>Surface sediments in the San Francisco Bay</v>
          </cell>
          <cell r="O20" t="str">
            <v>Enrichment</v>
          </cell>
          <cell r="P20" t="str">
            <v>Mosier et al., 2012</v>
          </cell>
          <cell r="Q20" t="str">
            <v>Nitrosarchaeum</v>
          </cell>
        </row>
        <row r="21">
          <cell r="B21" t="str">
            <v>MY1</v>
          </cell>
          <cell r="C21">
            <v>1.61</v>
          </cell>
          <cell r="D21">
            <v>1</v>
          </cell>
          <cell r="E21">
            <v>32.700000000000003</v>
          </cell>
          <cell r="F21">
            <v>1991</v>
          </cell>
          <cell r="G21">
            <v>1945</v>
          </cell>
          <cell r="H21">
            <v>1</v>
          </cell>
          <cell r="I21">
            <v>1</v>
          </cell>
          <cell r="J21">
            <v>42</v>
          </cell>
          <cell r="K21">
            <v>90.1</v>
          </cell>
          <cell r="L21">
            <v>100</v>
          </cell>
          <cell r="M21">
            <v>0</v>
          </cell>
          <cell r="N21" t="str">
            <v>Agricultural soils at the Chungbuk National University of South Korea</v>
          </cell>
          <cell r="O21" t="str">
            <v>Enrichment</v>
          </cell>
          <cell r="P21" t="str">
            <v>Kim et al., 2011</v>
          </cell>
          <cell r="Q21" t="str">
            <v>Nitrosarchaeum</v>
          </cell>
        </row>
        <row r="22">
          <cell r="B22" t="str">
            <v>ST2</v>
          </cell>
          <cell r="C22">
            <v>1.59</v>
          </cell>
          <cell r="D22">
            <v>150</v>
          </cell>
          <cell r="E22">
            <v>35.6</v>
          </cell>
          <cell r="F22">
            <v>2037</v>
          </cell>
          <cell r="G22">
            <v>1990</v>
          </cell>
          <cell r="H22">
            <v>2</v>
          </cell>
          <cell r="I22">
            <v>1</v>
          </cell>
          <cell r="J22">
            <v>40</v>
          </cell>
          <cell r="K22">
            <v>88.2</v>
          </cell>
          <cell r="L22">
            <v>95.146000000000001</v>
          </cell>
          <cell r="M22">
            <v>2.4300000000000002</v>
          </cell>
          <cell r="N22" t="str">
            <v>Shatin watewater treatment plant in Hong Kong</v>
          </cell>
          <cell r="O22" t="str">
            <v>MAG</v>
          </cell>
          <cell r="P22" t="str">
            <v xml:space="preserve">This study </v>
          </cell>
          <cell r="Q22" t="str">
            <v>Nitrosarchaeum</v>
          </cell>
        </row>
        <row r="23">
          <cell r="B23" t="str">
            <v>ST3</v>
          </cell>
          <cell r="C23">
            <v>1.51</v>
          </cell>
          <cell r="D23">
            <v>172</v>
          </cell>
          <cell r="E23">
            <v>36.9</v>
          </cell>
          <cell r="F23">
            <v>2004</v>
          </cell>
          <cell r="G23">
            <v>1967</v>
          </cell>
          <cell r="H23">
            <v>1</v>
          </cell>
          <cell r="I23">
            <v>1</v>
          </cell>
          <cell r="J23">
            <v>32</v>
          </cell>
          <cell r="K23">
            <v>88.8</v>
          </cell>
          <cell r="L23">
            <v>94.7</v>
          </cell>
          <cell r="M23">
            <v>0.97</v>
          </cell>
          <cell r="N23" t="str">
            <v>Shatin watewater treatment plant in Hong Kong</v>
          </cell>
          <cell r="O23" t="str">
            <v>MAG</v>
          </cell>
          <cell r="P23" t="str">
            <v xml:space="preserve">This study </v>
          </cell>
          <cell r="Q23" t="str">
            <v>Nitrosarchaeum</v>
          </cell>
        </row>
        <row r="24">
          <cell r="B24" t="str">
            <v>AC2</v>
          </cell>
          <cell r="C24">
            <v>1.72</v>
          </cell>
          <cell r="D24">
            <v>1</v>
          </cell>
          <cell r="E24">
            <v>32.799999999999997</v>
          </cell>
          <cell r="F24">
            <v>2040</v>
          </cell>
          <cell r="G24">
            <v>1995</v>
          </cell>
          <cell r="H24">
            <v>1</v>
          </cell>
          <cell r="I24">
            <v>1</v>
          </cell>
          <cell r="J24">
            <v>40</v>
          </cell>
          <cell r="K24">
            <v>89.7</v>
          </cell>
          <cell r="L24">
            <v>100</v>
          </cell>
          <cell r="M24">
            <v>0</v>
          </cell>
          <cell r="N24" t="str">
            <v>Near-shore sediments of Lake Acton, USA</v>
          </cell>
          <cell r="O24" t="str">
            <v>Enrichment</v>
          </cell>
          <cell r="P24" t="str">
            <v xml:space="preserve">This study </v>
          </cell>
          <cell r="Q24" t="str">
            <v>Nitrosarchaeum</v>
          </cell>
        </row>
        <row r="25"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</row>
        <row r="26">
          <cell r="B26" t="str">
            <v>CN25</v>
          </cell>
          <cell r="C26">
            <v>1.23</v>
          </cell>
          <cell r="D26">
            <v>1</v>
          </cell>
          <cell r="E26">
            <v>33.200000000000003</v>
          </cell>
          <cell r="F26">
            <v>1502</v>
          </cell>
          <cell r="G26">
            <v>1445</v>
          </cell>
          <cell r="H26">
            <v>1</v>
          </cell>
          <cell r="I26">
            <v>1</v>
          </cell>
          <cell r="J26">
            <v>39</v>
          </cell>
          <cell r="K26">
            <v>93.9</v>
          </cell>
          <cell r="L26">
            <v>99.5</v>
          </cell>
          <cell r="M26">
            <v>0</v>
          </cell>
          <cell r="N26" t="str">
            <v>25 m deep seawater from 300 km off California shore</v>
          </cell>
          <cell r="O26" t="str">
            <v>Enrichment</v>
          </cell>
          <cell r="P26" t="str">
            <v>Santoro et al., 2015</v>
          </cell>
          <cell r="Q26" t="str">
            <v>Nitrosopelagicus</v>
          </cell>
        </row>
        <row r="27">
          <cell r="B27" t="str">
            <v>U25</v>
          </cell>
          <cell r="C27">
            <v>1.2450000000000001</v>
          </cell>
          <cell r="D27">
            <v>3</v>
          </cell>
          <cell r="E27">
            <v>33.200000000000003</v>
          </cell>
          <cell r="F27">
            <v>1467</v>
          </cell>
          <cell r="G27">
            <v>1429</v>
          </cell>
          <cell r="H27">
            <v>1</v>
          </cell>
          <cell r="I27">
            <v>1</v>
          </cell>
          <cell r="J27">
            <v>41</v>
          </cell>
          <cell r="K27">
            <v>93.9</v>
          </cell>
          <cell r="L27">
            <v>99.515000000000001</v>
          </cell>
          <cell r="M27">
            <v>0</v>
          </cell>
          <cell r="N27" t="str">
            <v>25 m deep seawater from 300 km off California shore</v>
          </cell>
          <cell r="O27" t="str">
            <v>Enrichment</v>
          </cell>
          <cell r="P27" t="str">
            <v>Carini et al., 2018</v>
          </cell>
          <cell r="Q27" t="str">
            <v>Nitrosopelagicus</v>
          </cell>
        </row>
        <row r="28">
          <cell r="B28"/>
          <cell r="C28"/>
          <cell r="D28"/>
          <cell r="E28"/>
          <cell r="F28"/>
          <cell r="G28"/>
          <cell r="H28"/>
          <cell r="I28"/>
          <cell r="J28"/>
          <cell r="K28"/>
          <cell r="L28"/>
          <cell r="M28"/>
          <cell r="N28"/>
          <cell r="O28"/>
          <cell r="P28"/>
          <cell r="Q28"/>
        </row>
        <row r="29">
          <cell r="B29" t="str">
            <v>O23</v>
          </cell>
          <cell r="C29">
            <v>1.17</v>
          </cell>
          <cell r="D29">
            <v>32</v>
          </cell>
          <cell r="E29">
            <v>35.700000000000003</v>
          </cell>
          <cell r="F29">
            <v>1400</v>
          </cell>
          <cell r="G29">
            <v>1354</v>
          </cell>
          <cell r="H29">
            <v>1</v>
          </cell>
          <cell r="I29">
            <v>1</v>
          </cell>
          <cell r="J29">
            <v>39</v>
          </cell>
          <cell r="K29">
            <v>92.6</v>
          </cell>
          <cell r="L29">
            <v>97.3</v>
          </cell>
          <cell r="M29">
            <v>2.1</v>
          </cell>
          <cell r="N29" t="str">
            <v>800 m deep water collected from the South Atlantic Ocean</v>
          </cell>
          <cell r="O29" t="str">
            <v>MAG</v>
          </cell>
          <cell r="P29" t="str">
            <v>Swan et al., 2014</v>
          </cell>
          <cell r="Q29" t="str">
            <v>Deep marine AOA</v>
          </cell>
        </row>
        <row r="30">
          <cell r="B30"/>
          <cell r="C30"/>
          <cell r="D30"/>
          <cell r="E30"/>
          <cell r="F30"/>
          <cell r="G30"/>
          <cell r="H30"/>
          <cell r="I30"/>
          <cell r="J30"/>
          <cell r="K30"/>
          <cell r="L30"/>
          <cell r="M30"/>
          <cell r="N30"/>
          <cell r="O30"/>
          <cell r="P30"/>
          <cell r="Q30"/>
        </row>
        <row r="31">
          <cell r="B31" t="str">
            <v>A</v>
          </cell>
          <cell r="C31">
            <v>2.0499999999999998</v>
          </cell>
          <cell r="D31">
            <v>6</v>
          </cell>
          <cell r="E31">
            <v>57.4</v>
          </cell>
          <cell r="F31">
            <v>2066</v>
          </cell>
          <cell r="G31">
            <v>2017</v>
          </cell>
          <cell r="H31">
            <v>1</v>
          </cell>
          <cell r="I31">
            <v>1</v>
          </cell>
          <cell r="J31">
            <v>45</v>
          </cell>
          <cell r="K31">
            <v>88.7</v>
          </cell>
          <cell r="L31">
            <v>99.03</v>
          </cell>
          <cell r="M31">
            <v>0</v>
          </cell>
          <cell r="N31" t="str">
            <v>A symbiont of the marine sponge Axinella mexicana</v>
          </cell>
          <cell r="O31" t="str">
            <v>Enrichment</v>
          </cell>
          <cell r="P31" t="str">
            <v>Hallam et al., 2006</v>
          </cell>
          <cell r="Q31" t="str">
            <v>Cenarchaeum</v>
          </cell>
        </row>
        <row r="32">
          <cell r="B32" t="str">
            <v>HMK20</v>
          </cell>
          <cell r="C32">
            <v>1.79</v>
          </cell>
          <cell r="D32">
            <v>129</v>
          </cell>
          <cell r="E32">
            <v>35.799999999999997</v>
          </cell>
          <cell r="F32">
            <v>2177</v>
          </cell>
          <cell r="G32">
            <v>2127</v>
          </cell>
          <cell r="H32">
            <v>0</v>
          </cell>
          <cell r="I32">
            <v>1</v>
          </cell>
          <cell r="J32">
            <v>45</v>
          </cell>
          <cell r="K32">
            <v>92.2</v>
          </cell>
          <cell r="L32">
            <v>100</v>
          </cell>
          <cell r="M32">
            <v>5.9560000000000004</v>
          </cell>
          <cell r="N32" t="str">
            <v>10 m depth coastal seawater at Lynch Cove, Washington</v>
          </cell>
          <cell r="O32" t="str">
            <v>Enrichment</v>
          </cell>
          <cell r="P32" t="str">
            <v xml:space="preserve">This study </v>
          </cell>
          <cell r="Q32" t="str">
            <v>Cenarchaeum</v>
          </cell>
        </row>
        <row r="33">
          <cell r="B33"/>
          <cell r="C33"/>
          <cell r="D33"/>
          <cell r="E33"/>
          <cell r="F33"/>
          <cell r="G33"/>
          <cell r="H33"/>
          <cell r="I33"/>
          <cell r="J33"/>
          <cell r="K33"/>
          <cell r="L33"/>
          <cell r="M33"/>
          <cell r="N33"/>
          <cell r="O33"/>
          <cell r="P33"/>
          <cell r="Q33"/>
        </row>
        <row r="34">
          <cell r="B34" t="str">
            <v>MY2</v>
          </cell>
          <cell r="C34">
            <v>1.76</v>
          </cell>
          <cell r="D34">
            <v>24</v>
          </cell>
          <cell r="E34">
            <v>41.7</v>
          </cell>
          <cell r="F34">
            <v>2041</v>
          </cell>
          <cell r="G34">
            <v>1951</v>
          </cell>
          <cell r="H34">
            <v>1</v>
          </cell>
          <cell r="I34">
            <v>1</v>
          </cell>
          <cell r="J34">
            <v>42</v>
          </cell>
          <cell r="K34">
            <v>90.5</v>
          </cell>
          <cell r="L34">
            <v>99.03</v>
          </cell>
          <cell r="M34">
            <v>0.97</v>
          </cell>
          <cell r="N34" t="str">
            <v>A deep soil horizon at the Chungbuk National University of South Korea</v>
          </cell>
          <cell r="O34" t="str">
            <v>Isolate</v>
          </cell>
          <cell r="P34" t="str">
            <v>Jung et al., 2014</v>
          </cell>
          <cell r="Q34" t="str">
            <v>Nitrosontenuis</v>
          </cell>
        </row>
        <row r="35">
          <cell r="B35" t="str">
            <v>N4</v>
          </cell>
          <cell r="C35">
            <v>1.64</v>
          </cell>
          <cell r="D35">
            <v>14</v>
          </cell>
          <cell r="E35">
            <v>42.2</v>
          </cell>
          <cell r="F35">
            <v>1991</v>
          </cell>
          <cell r="G35">
            <v>1944</v>
          </cell>
          <cell r="H35">
            <v>1</v>
          </cell>
          <cell r="I35">
            <v>1</v>
          </cell>
          <cell r="J35">
            <v>38</v>
          </cell>
          <cell r="K35">
            <v>91.4</v>
          </cell>
          <cell r="L35">
            <v>100</v>
          </cell>
          <cell r="M35">
            <v>0.97</v>
          </cell>
          <cell r="N35" t="str">
            <v>A terrestrial thermal spring located in the Uzon caldera, Russia</v>
          </cell>
          <cell r="O35" t="str">
            <v>Enrichment</v>
          </cell>
          <cell r="P35" t="str">
            <v>Lebedeva et al., 2013</v>
          </cell>
          <cell r="Q35" t="str">
            <v>Nitrosontenuis</v>
          </cell>
        </row>
        <row r="36">
          <cell r="B36" t="str">
            <v>SAT1</v>
          </cell>
          <cell r="C36">
            <v>1.62</v>
          </cell>
          <cell r="D36">
            <v>1</v>
          </cell>
          <cell r="E36">
            <v>41</v>
          </cell>
          <cell r="F36">
            <v>1860</v>
          </cell>
          <cell r="G36">
            <v>1797</v>
          </cell>
          <cell r="H36">
            <v>1</v>
          </cell>
          <cell r="I36">
            <v>1</v>
          </cell>
          <cell r="J36">
            <v>41</v>
          </cell>
          <cell r="K36">
            <v>92.1</v>
          </cell>
          <cell r="L36">
            <v>100</v>
          </cell>
          <cell r="M36">
            <v>1.94</v>
          </cell>
          <cell r="N36" t="str">
            <v>Activated sludge from a waste water treatment plant in Tianjin, China</v>
          </cell>
          <cell r="O36" t="str">
            <v>Enrichment</v>
          </cell>
          <cell r="P36" t="str">
            <v>Li et al., 2016</v>
          </cell>
          <cell r="Q36" t="str">
            <v>Nitrosontenuis</v>
          </cell>
        </row>
        <row r="37">
          <cell r="B37" t="str">
            <v>AQ6f</v>
          </cell>
          <cell r="C37">
            <v>1.7</v>
          </cell>
          <cell r="D37">
            <v>1</v>
          </cell>
          <cell r="E37">
            <v>42.2</v>
          </cell>
          <cell r="F37">
            <v>2088</v>
          </cell>
          <cell r="G37">
            <v>2046</v>
          </cell>
          <cell r="H37">
            <v>1</v>
          </cell>
          <cell r="I37">
            <v>1</v>
          </cell>
          <cell r="J37">
            <v>38</v>
          </cell>
          <cell r="K37">
            <v>92.4</v>
          </cell>
          <cell r="L37">
            <v>99.676000000000002</v>
          </cell>
          <cell r="M37">
            <v>1.9419999999999999</v>
          </cell>
          <cell r="N37" t="str">
            <v>Freshwater aquarium biofilter, Canada</v>
          </cell>
          <cell r="O37" t="str">
            <v>Enrichment</v>
          </cell>
          <cell r="P37" t="str">
            <v>Sauder et al., 2018</v>
          </cell>
          <cell r="Q37" t="str">
            <v>Nitrosontenuis</v>
          </cell>
        </row>
        <row r="38">
          <cell r="B38" t="str">
            <v>DW1</v>
          </cell>
          <cell r="C38">
            <v>1.83</v>
          </cell>
          <cell r="D38">
            <v>1</v>
          </cell>
          <cell r="E38">
            <v>41.3</v>
          </cell>
          <cell r="F38">
            <v>2105</v>
          </cell>
          <cell r="G38">
            <v>2058</v>
          </cell>
          <cell r="H38">
            <v>1</v>
          </cell>
          <cell r="I38">
            <v>1</v>
          </cell>
          <cell r="J38">
            <v>42</v>
          </cell>
          <cell r="K38">
            <v>90.5</v>
          </cell>
          <cell r="L38">
            <v>99.03</v>
          </cell>
          <cell r="M38">
            <v>0.97</v>
          </cell>
          <cell r="N38" t="str">
            <v>Near-shore sediments of Lake Delaware, USA</v>
          </cell>
          <cell r="O38" t="str">
            <v>Enrichment</v>
          </cell>
          <cell r="P38" t="str">
            <v xml:space="preserve">This study </v>
          </cell>
          <cell r="Q38" t="str">
            <v>Nitrosontenuis</v>
          </cell>
        </row>
        <row r="39">
          <cell r="B39"/>
          <cell r="C39"/>
          <cell r="D39"/>
          <cell r="E39"/>
          <cell r="F39"/>
          <cell r="G39"/>
          <cell r="H39"/>
          <cell r="I39"/>
          <cell r="J39"/>
          <cell r="K39"/>
          <cell r="L39"/>
          <cell r="M39"/>
          <cell r="N39"/>
          <cell r="O39"/>
          <cell r="P39"/>
          <cell r="Q39"/>
        </row>
        <row r="40">
          <cell r="B40" t="str">
            <v>Nd1</v>
          </cell>
          <cell r="C40">
            <v>1.81</v>
          </cell>
          <cell r="D40">
            <v>1</v>
          </cell>
          <cell r="E40">
            <v>37.1</v>
          </cell>
          <cell r="F40">
            <v>2144</v>
          </cell>
          <cell r="G40">
            <v>2103</v>
          </cell>
          <cell r="H40">
            <v>1</v>
          </cell>
          <cell r="I40">
            <v>1</v>
          </cell>
          <cell r="J40">
            <v>37</v>
          </cell>
          <cell r="K40">
            <v>90.6</v>
          </cell>
          <cell r="L40">
            <v>98.5</v>
          </cell>
          <cell r="M40">
            <v>0</v>
          </cell>
          <cell r="N40" t="str">
            <v>Agricultural soils at the Scotland’s Rural College, Aberdeen</v>
          </cell>
          <cell r="O40" t="str">
            <v>Isolate</v>
          </cell>
          <cell r="P40" t="str">
            <v>Herbold et al., 2017</v>
          </cell>
          <cell r="Q40" t="str">
            <v>Nitrosotalea</v>
          </cell>
        </row>
        <row r="41">
          <cell r="B41" t="str">
            <v>CS</v>
          </cell>
          <cell r="C41">
            <v>1.92</v>
          </cell>
          <cell r="D41">
            <v>1</v>
          </cell>
          <cell r="E41">
            <v>37.5</v>
          </cell>
          <cell r="F41">
            <v>2517</v>
          </cell>
          <cell r="G41">
            <v>2476</v>
          </cell>
          <cell r="H41">
            <v>1</v>
          </cell>
          <cell r="I41">
            <v>1</v>
          </cell>
          <cell r="J41">
            <v>37</v>
          </cell>
          <cell r="K41">
            <v>87.6</v>
          </cell>
          <cell r="L41">
            <v>99.5</v>
          </cell>
          <cell r="M41">
            <v>0</v>
          </cell>
          <cell r="N41" t="str">
            <v xml:space="preserve">A Korean soil contaminated with acid mine drainage water </v>
          </cell>
          <cell r="O41" t="str">
            <v>Enrichment</v>
          </cell>
          <cell r="P41" t="str">
            <v>Herbold et al., 2017</v>
          </cell>
          <cell r="Q41" t="str">
            <v>Nitrosotalea</v>
          </cell>
        </row>
        <row r="42">
          <cell r="B42" t="str">
            <v>SbT1</v>
          </cell>
          <cell r="C42">
            <v>1.55</v>
          </cell>
          <cell r="D42">
            <v>19</v>
          </cell>
          <cell r="E42">
            <v>36</v>
          </cell>
          <cell r="F42">
            <v>1810</v>
          </cell>
          <cell r="G42">
            <v>1763</v>
          </cell>
          <cell r="H42">
            <v>1</v>
          </cell>
          <cell r="I42">
            <v>1</v>
          </cell>
          <cell r="J42">
            <v>42</v>
          </cell>
          <cell r="K42">
            <v>89.6</v>
          </cell>
          <cell r="L42">
            <v>97.57</v>
          </cell>
          <cell r="M42">
            <v>1.94</v>
          </cell>
          <cell r="N42" t="str">
            <v>A minerotrophic fen in the Fichtelgebirge Mountains, Germany</v>
          </cell>
          <cell r="O42" t="str">
            <v>MAG</v>
          </cell>
          <cell r="P42" t="str">
            <v>Herbold et al., 2017</v>
          </cell>
          <cell r="Q42" t="str">
            <v>Nitrosotalea</v>
          </cell>
        </row>
        <row r="43">
          <cell r="B43" t="str">
            <v>Nd2</v>
          </cell>
          <cell r="C43">
            <v>1.6</v>
          </cell>
          <cell r="D43">
            <v>10</v>
          </cell>
          <cell r="E43">
            <v>37.4</v>
          </cell>
          <cell r="F43">
            <v>1921</v>
          </cell>
          <cell r="G43">
            <v>1883</v>
          </cell>
          <cell r="H43">
            <v>1</v>
          </cell>
          <cell r="I43">
            <v>1</v>
          </cell>
          <cell r="J43">
            <v>36</v>
          </cell>
          <cell r="K43">
            <v>91.1</v>
          </cell>
          <cell r="L43">
            <v>99.515000000000001</v>
          </cell>
          <cell r="M43">
            <v>0.97</v>
          </cell>
          <cell r="N43" t="str">
            <v xml:space="preserve">A Chinese acidic paddy soil </v>
          </cell>
          <cell r="O43" t="str">
            <v>Isolate</v>
          </cell>
          <cell r="P43" t="str">
            <v>Herbold et al., 2017</v>
          </cell>
          <cell r="Q43" t="str">
            <v>Nitrosotalea</v>
          </cell>
        </row>
        <row r="44">
          <cell r="B44"/>
          <cell r="C44"/>
          <cell r="D44"/>
          <cell r="E44"/>
          <cell r="F44"/>
          <cell r="G44"/>
          <cell r="H44"/>
          <cell r="I44"/>
          <cell r="J44"/>
          <cell r="K44"/>
          <cell r="L44"/>
          <cell r="M44"/>
          <cell r="N44"/>
          <cell r="O44"/>
          <cell r="P44"/>
          <cell r="Q44"/>
        </row>
        <row r="45">
          <cell r="B45" t="str">
            <v>EN76</v>
          </cell>
          <cell r="C45">
            <v>2.5299999999999998</v>
          </cell>
          <cell r="D45">
            <v>1</v>
          </cell>
          <cell r="E45">
            <v>52.7</v>
          </cell>
          <cell r="F45">
            <v>2882</v>
          </cell>
          <cell r="G45">
            <v>2801</v>
          </cell>
          <cell r="H45">
            <v>1</v>
          </cell>
          <cell r="I45">
            <v>1</v>
          </cell>
          <cell r="J45">
            <v>41</v>
          </cell>
          <cell r="K45">
            <v>85.9</v>
          </cell>
          <cell r="L45">
            <v>100</v>
          </cell>
          <cell r="M45">
            <v>0.97</v>
          </cell>
          <cell r="N45" t="str">
            <v>Garden soils in Vienna</v>
          </cell>
          <cell r="O45" t="str">
            <v>Isolate</v>
          </cell>
          <cell r="P45" t="str">
            <v>Kerou et al., 2016</v>
          </cell>
          <cell r="Q45" t="str">
            <v>Nitrososphaera</v>
          </cell>
        </row>
        <row r="46">
          <cell r="B46" t="str">
            <v>SR1</v>
          </cell>
          <cell r="C46">
            <v>2.95</v>
          </cell>
          <cell r="D46">
            <v>1</v>
          </cell>
          <cell r="E46">
            <v>50.1</v>
          </cell>
          <cell r="F46">
            <v>3548</v>
          </cell>
          <cell r="G46">
            <v>3499</v>
          </cell>
          <cell r="H46">
            <v>1</v>
          </cell>
          <cell r="I46">
            <v>1</v>
          </cell>
          <cell r="J46">
            <v>39</v>
          </cell>
          <cell r="K46">
            <v>83.6</v>
          </cell>
          <cell r="L46">
            <v>100</v>
          </cell>
          <cell r="M46">
            <v>2.91</v>
          </cell>
          <cell r="N46" t="str">
            <v>Agricultural soils in the Everglades Agricultural Area, Florida</v>
          </cell>
          <cell r="O46" t="str">
            <v>Enrichment</v>
          </cell>
          <cell r="P46" t="str">
            <v>Zhalnina et al., 2014</v>
          </cell>
          <cell r="Q46" t="str">
            <v>Nitrososphaera</v>
          </cell>
        </row>
        <row r="47">
          <cell r="B47" t="str">
            <v>Ga9.2</v>
          </cell>
          <cell r="C47">
            <v>2.83</v>
          </cell>
          <cell r="D47">
            <v>1</v>
          </cell>
          <cell r="E47">
            <v>48.3</v>
          </cell>
          <cell r="F47">
            <v>3602</v>
          </cell>
          <cell r="G47">
            <v>3565</v>
          </cell>
          <cell r="H47">
            <v>1</v>
          </cell>
          <cell r="I47">
            <v>1</v>
          </cell>
          <cell r="J47">
            <v>34</v>
          </cell>
          <cell r="K47">
            <v>83.1</v>
          </cell>
          <cell r="L47">
            <v>100</v>
          </cell>
          <cell r="M47">
            <v>2.91</v>
          </cell>
          <cell r="N47" t="str">
            <v xml:space="preserve"> The Garga hot spring in the Baikal rift zone, Russia</v>
          </cell>
          <cell r="O47" t="str">
            <v>Isolate</v>
          </cell>
          <cell r="P47" t="str">
            <v>Spang et al., 2012</v>
          </cell>
          <cell r="Q47" t="str">
            <v>Nitrososphaera</v>
          </cell>
        </row>
        <row r="48">
          <cell r="B48"/>
          <cell r="C48"/>
          <cell r="D48"/>
          <cell r="E48"/>
          <cell r="F48"/>
          <cell r="G48"/>
          <cell r="H48"/>
          <cell r="I48"/>
          <cell r="J48"/>
          <cell r="K48"/>
          <cell r="L48"/>
          <cell r="M48"/>
          <cell r="N48"/>
          <cell r="O48"/>
          <cell r="P48"/>
          <cell r="Q48"/>
        </row>
        <row r="49">
          <cell r="B49" t="str">
            <v>MY3</v>
          </cell>
          <cell r="C49">
            <v>3.43</v>
          </cell>
          <cell r="D49">
            <v>1</v>
          </cell>
          <cell r="E49">
            <v>34.1</v>
          </cell>
          <cell r="F49">
            <v>3758</v>
          </cell>
          <cell r="G49">
            <v>3725</v>
          </cell>
          <cell r="H49">
            <v>1</v>
          </cell>
          <cell r="I49">
            <v>1</v>
          </cell>
          <cell r="J49">
            <v>26</v>
          </cell>
          <cell r="K49">
            <v>73.7</v>
          </cell>
          <cell r="L49">
            <v>98.1</v>
          </cell>
          <cell r="M49">
            <v>0.97</v>
          </cell>
          <cell r="N49" t="str">
            <v>Coal tar-contaminated surface sediments</v>
          </cell>
          <cell r="O49" t="str">
            <v>Isolate</v>
          </cell>
          <cell r="P49" t="str">
            <v>Jung et al., 2016</v>
          </cell>
          <cell r="Q49" t="str">
            <v>Nitrosocosmicus</v>
          </cell>
        </row>
        <row r="50">
          <cell r="B50" t="str">
            <v>G61</v>
          </cell>
          <cell r="C50">
            <v>2.99</v>
          </cell>
          <cell r="D50">
            <v>1</v>
          </cell>
          <cell r="E50">
            <v>33.9</v>
          </cell>
          <cell r="F50">
            <v>3394</v>
          </cell>
          <cell r="G50">
            <v>3354</v>
          </cell>
          <cell r="H50">
            <v>2</v>
          </cell>
          <cell r="I50">
            <v>1</v>
          </cell>
          <cell r="J50">
            <v>32</v>
          </cell>
          <cell r="K50">
            <v>77</v>
          </cell>
          <cell r="L50">
            <v>99</v>
          </cell>
          <cell r="M50">
            <v>2.91</v>
          </cell>
          <cell r="N50" t="str">
            <v>Guelph waste water treatment plant, Canada</v>
          </cell>
          <cell r="O50" t="str">
            <v>Enrichment</v>
          </cell>
          <cell r="P50" t="str">
            <v>Sauder et al., 2017</v>
          </cell>
          <cell r="Q50" t="str">
            <v>Nitrosocosmicus</v>
          </cell>
        </row>
        <row r="51">
          <cell r="B51"/>
          <cell r="C51"/>
          <cell r="D51"/>
          <cell r="E51"/>
          <cell r="F51"/>
          <cell r="G51"/>
          <cell r="H51"/>
          <cell r="I51"/>
          <cell r="J51"/>
          <cell r="K51"/>
          <cell r="L51"/>
          <cell r="M51"/>
          <cell r="N51"/>
          <cell r="O51"/>
          <cell r="P51"/>
          <cell r="Q51"/>
        </row>
        <row r="52">
          <cell r="B52" t="str">
            <v>3F</v>
          </cell>
          <cell r="C52">
            <v>1.62</v>
          </cell>
          <cell r="D52">
            <v>1</v>
          </cell>
          <cell r="E52">
            <v>41.5</v>
          </cell>
          <cell r="F52">
            <v>1701</v>
          </cell>
          <cell r="G52">
            <v>1641</v>
          </cell>
          <cell r="H52">
            <v>1</v>
          </cell>
          <cell r="I52">
            <v>1</v>
          </cell>
          <cell r="J52">
            <v>39</v>
          </cell>
          <cell r="K52">
            <v>87.3</v>
          </cell>
          <cell r="L52">
            <v>99</v>
          </cell>
          <cell r="M52">
            <v>0</v>
          </cell>
          <cell r="N52" t="str">
            <v>A hot spring biofilm in Graendalur valley, Iceland</v>
          </cell>
          <cell r="O52" t="str">
            <v>Enrichment</v>
          </cell>
          <cell r="P52" t="str">
            <v>Daebeler et al., 2018</v>
          </cell>
          <cell r="Q52" t="str">
            <v>Nitrosocaldus</v>
          </cell>
        </row>
        <row r="53">
          <cell r="B53" t="str">
            <v>SCU2</v>
          </cell>
          <cell r="C53">
            <v>1.58</v>
          </cell>
          <cell r="D53">
            <v>1</v>
          </cell>
          <cell r="E53">
            <v>41.6</v>
          </cell>
          <cell r="F53">
            <v>1803</v>
          </cell>
          <cell r="G53">
            <v>1768</v>
          </cell>
          <cell r="H53">
            <v>1</v>
          </cell>
          <cell r="I53">
            <v>0</v>
          </cell>
          <cell r="J53">
            <v>29</v>
          </cell>
          <cell r="K53">
            <v>87.2</v>
          </cell>
          <cell r="L53">
            <v>99</v>
          </cell>
          <cell r="M53">
            <v>0</v>
          </cell>
          <cell r="N53" t="str">
            <v>A terrestrial hot spring on the Italian island Ischia</v>
          </cell>
          <cell r="O53" t="str">
            <v>Enrichment</v>
          </cell>
          <cell r="P53" t="str">
            <v>Abby  et al., 2018</v>
          </cell>
          <cell r="Q53" t="str">
            <v>Nitrosocaldus</v>
          </cell>
        </row>
        <row r="54">
          <cell r="B54" t="str">
            <v>US01</v>
          </cell>
          <cell r="C54">
            <v>1.37</v>
          </cell>
          <cell r="D54">
            <v>12</v>
          </cell>
          <cell r="E54">
            <v>63.8</v>
          </cell>
          <cell r="F54">
            <v>1612</v>
          </cell>
          <cell r="G54">
            <v>1569</v>
          </cell>
          <cell r="H54">
            <v>1</v>
          </cell>
          <cell r="I54">
            <v>1</v>
          </cell>
          <cell r="J54">
            <v>44</v>
          </cell>
          <cell r="K54">
            <v>91.2</v>
          </cell>
          <cell r="L54">
            <v>97.2</v>
          </cell>
          <cell r="M54">
            <v>0</v>
          </cell>
          <cell r="N54" t="str">
            <v>A hyperthermal hot spring in Ulu Slim, Malaysia</v>
          </cell>
          <cell r="O54" t="str">
            <v>MAG</v>
          </cell>
          <cell r="P54" t="str">
            <v xml:space="preserve">This study </v>
          </cell>
          <cell r="Q54" t="str">
            <v>Nitrosocaldus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gd.big.ac.cn/biosample/browse/SAMC021092" TargetMode="External"/><Relationship Id="rId13" Type="http://schemas.openxmlformats.org/officeDocument/2006/relationships/hyperlink" Target="https://bigd.big.ac.cn/biosample/browse/SAMC021088" TargetMode="External"/><Relationship Id="rId3" Type="http://schemas.openxmlformats.org/officeDocument/2006/relationships/hyperlink" Target="https://trace.ncbi.nlm.nih.gov/Traces/sra/?run=SRR10579427" TargetMode="External"/><Relationship Id="rId7" Type="http://schemas.openxmlformats.org/officeDocument/2006/relationships/hyperlink" Target="https://bigd.big.ac.cn/biosample/browse/SAMC021091" TargetMode="External"/><Relationship Id="rId12" Type="http://schemas.openxmlformats.org/officeDocument/2006/relationships/hyperlink" Target="https://bigd.big.ac.cn/biosample/browse/SAMC021089" TargetMode="External"/><Relationship Id="rId2" Type="http://schemas.openxmlformats.org/officeDocument/2006/relationships/hyperlink" Target="https://www.ncbi.nlm.nih.gov/biosample/SAMN13441167" TargetMode="External"/><Relationship Id="rId16" Type="http://schemas.openxmlformats.org/officeDocument/2006/relationships/hyperlink" Target="https://trace.ncbi.nlm.nih.gov/Traces/sra/?run=SRR10579422" TargetMode="External"/><Relationship Id="rId1" Type="http://schemas.openxmlformats.org/officeDocument/2006/relationships/hyperlink" Target="https://www.ncbi.nlm.nih.gov/biosample/SAMN13441169" TargetMode="External"/><Relationship Id="rId6" Type="http://schemas.openxmlformats.org/officeDocument/2006/relationships/hyperlink" Target="https://bigd.big.ac.cn/biosample/browse/SAMC026836" TargetMode="External"/><Relationship Id="rId11" Type="http://schemas.openxmlformats.org/officeDocument/2006/relationships/hyperlink" Target="https://bigd.big.ac.cn/biosample/browse/SAMC021096" TargetMode="External"/><Relationship Id="rId5" Type="http://schemas.openxmlformats.org/officeDocument/2006/relationships/hyperlink" Target="https://bigd.big.ac.cn/biosample/browse/SAMC021086" TargetMode="External"/><Relationship Id="rId15" Type="http://schemas.openxmlformats.org/officeDocument/2006/relationships/hyperlink" Target="https://www.ncbi.nlm.nih.gov/biosample/SAMN13441172" TargetMode="External"/><Relationship Id="rId10" Type="http://schemas.openxmlformats.org/officeDocument/2006/relationships/hyperlink" Target="https://bigd.big.ac.cn/biosample/browse/SAMC021093" TargetMode="External"/><Relationship Id="rId4" Type="http://schemas.openxmlformats.org/officeDocument/2006/relationships/hyperlink" Target="https://trace.ncbi.nlm.nih.gov/Traces/sra/?run=SRR10579425" TargetMode="External"/><Relationship Id="rId9" Type="http://schemas.openxmlformats.org/officeDocument/2006/relationships/hyperlink" Target="https://bigd.big.ac.cn/biosample/browse/SAMC021095" TargetMode="External"/><Relationship Id="rId14" Type="http://schemas.openxmlformats.org/officeDocument/2006/relationships/hyperlink" Target="https://bigd.big.ac.cn/biosample/browse/SAMC026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"/>
  <sheetViews>
    <sheetView tabSelected="1" workbookViewId="0"/>
  </sheetViews>
  <sheetFormatPr baseColWidth="10" defaultRowHeight="16" x14ac:dyDescent="0.2"/>
  <cols>
    <col min="1" max="1" width="16.33203125" style="4" bestFit="1" customWidth="1"/>
    <col min="2" max="2" width="21.1640625" style="4" customWidth="1"/>
    <col min="3" max="3" width="64.6640625" style="4" customWidth="1"/>
    <col min="4" max="4" width="14.33203125" style="4" bestFit="1" customWidth="1"/>
    <col min="5" max="5" width="14.33203125" style="4" customWidth="1"/>
    <col min="6" max="6" width="145" style="4" customWidth="1"/>
    <col min="7" max="7" width="10.83203125" style="4"/>
    <col min="8" max="8" width="18.5" style="4" customWidth="1"/>
    <col min="9" max="9" width="36.6640625" style="4" bestFit="1" customWidth="1"/>
    <col min="10" max="10" width="16" style="4" bestFit="1" customWidth="1"/>
    <col min="11" max="11" width="18.1640625" style="6" bestFit="1" customWidth="1"/>
    <col min="12" max="12" width="15.83203125" style="7" bestFit="1" customWidth="1"/>
    <col min="13" max="13" width="20.33203125" style="4" bestFit="1" customWidth="1"/>
    <col min="14" max="14" width="7.1640625" style="4" bestFit="1" customWidth="1"/>
    <col min="15" max="17" width="16.33203125" style="4" customWidth="1"/>
    <col min="18" max="18" width="6" style="4" bestFit="1" customWidth="1"/>
    <col min="19" max="19" width="6" style="4" customWidth="1"/>
    <col min="20" max="20" width="33" style="4" customWidth="1"/>
    <col min="21" max="21" width="35.5" style="4" customWidth="1"/>
    <col min="22" max="24" width="10.83203125" style="4"/>
    <col min="25" max="25" width="17.6640625" style="4" bestFit="1" customWidth="1"/>
    <col min="26" max="16384" width="10.83203125" style="4"/>
  </cols>
  <sheetData>
    <row r="1" spans="1:25" s="2" customFormat="1" x14ac:dyDescent="0.2">
      <c r="A1" s="2" t="s">
        <v>275</v>
      </c>
      <c r="B1" s="2" t="s">
        <v>36</v>
      </c>
      <c r="C1" s="2" t="s">
        <v>28</v>
      </c>
      <c r="D1" s="2" t="s">
        <v>100</v>
      </c>
      <c r="E1" s="2" t="s">
        <v>104</v>
      </c>
      <c r="F1" s="2" t="s">
        <v>103</v>
      </c>
      <c r="G1" s="1" t="s">
        <v>188</v>
      </c>
      <c r="H1" s="1" t="s">
        <v>189</v>
      </c>
      <c r="I1" s="2" t="s">
        <v>190</v>
      </c>
      <c r="J1" s="1" t="s">
        <v>191</v>
      </c>
      <c r="K1" s="3" t="s">
        <v>192</v>
      </c>
      <c r="L1" s="2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/>
      <c r="T1" s="1" t="s">
        <v>200</v>
      </c>
      <c r="U1" s="1" t="s">
        <v>201</v>
      </c>
      <c r="V1" s="1" t="s">
        <v>202</v>
      </c>
      <c r="W1" s="1" t="s">
        <v>197</v>
      </c>
      <c r="X1" s="1" t="s">
        <v>24</v>
      </c>
    </row>
    <row r="2" spans="1:25" customFormat="1" x14ac:dyDescent="0.2">
      <c r="A2" t="s">
        <v>210</v>
      </c>
      <c r="C2" s="4"/>
      <c r="D2" s="11" t="s">
        <v>210</v>
      </c>
      <c r="E2" s="4"/>
      <c r="F2" s="4" t="s">
        <v>108</v>
      </c>
      <c r="G2" s="4">
        <v>3</v>
      </c>
      <c r="H2" s="4" t="e">
        <f>VLOOKUP(J2,'[1]S1 44 AOA genomes'!B$2:Q$54,16,FALSE)</f>
        <v>#N/A</v>
      </c>
      <c r="I2" s="5" t="s">
        <v>208</v>
      </c>
      <c r="J2" s="5" t="s">
        <v>209</v>
      </c>
      <c r="K2" s="6" t="s">
        <v>210</v>
      </c>
      <c r="L2" s="7" t="s">
        <v>211</v>
      </c>
      <c r="M2" s="4"/>
      <c r="N2" s="4" t="s">
        <v>205</v>
      </c>
      <c r="O2" s="4" t="s">
        <v>212</v>
      </c>
      <c r="P2" s="4">
        <f t="shared" ref="P2:P33" si="0">VLOOKUP(I2,U$2:W$52,3,FALSE)</f>
        <v>66</v>
      </c>
      <c r="Q2" s="4">
        <f t="shared" ref="Q2:Q9" si="1">IF(N2="Y",P2,"")</f>
        <v>66</v>
      </c>
      <c r="R2" s="4">
        <f t="shared" ref="R2:R33" si="2">VLOOKUP(I2,U$2:V$52,2,FALSE)</f>
        <v>0</v>
      </c>
      <c r="S2" s="4"/>
      <c r="T2" s="5" t="s">
        <v>208</v>
      </c>
      <c r="U2" s="5" t="s">
        <v>208</v>
      </c>
      <c r="V2" s="4">
        <f t="shared" ref="V2:V33" si="3">VLOOKUP(U2,I$2:N$52,5,FALSE)</f>
        <v>0</v>
      </c>
      <c r="W2" s="4">
        <v>66</v>
      </c>
      <c r="X2" s="4"/>
      <c r="Y2" s="4"/>
    </row>
    <row r="3" spans="1:25" x14ac:dyDescent="0.2">
      <c r="A3" s="4" t="s">
        <v>215</v>
      </c>
      <c r="D3" s="11" t="s">
        <v>215</v>
      </c>
      <c r="F3" s="4" t="s">
        <v>26</v>
      </c>
      <c r="G3" s="4">
        <v>4</v>
      </c>
      <c r="H3" s="4" t="e">
        <f>VLOOKUP(J3,'[1]S1 44 AOA genomes'!B$2:Q$54,16,FALSE)</f>
        <v>#N/A</v>
      </c>
      <c r="I3" s="5" t="s">
        <v>213</v>
      </c>
      <c r="J3" s="5" t="s">
        <v>214</v>
      </c>
      <c r="K3" s="6" t="s">
        <v>215</v>
      </c>
      <c r="L3" s="7" t="s">
        <v>211</v>
      </c>
      <c r="N3" s="4" t="s">
        <v>205</v>
      </c>
      <c r="O3" s="4" t="s">
        <v>212</v>
      </c>
      <c r="P3" s="4">
        <f t="shared" si="0"/>
        <v>69</v>
      </c>
      <c r="Q3" s="4">
        <f t="shared" si="1"/>
        <v>69</v>
      </c>
      <c r="R3" s="4">
        <f t="shared" si="2"/>
        <v>0</v>
      </c>
      <c r="T3" s="5" t="s">
        <v>216</v>
      </c>
      <c r="U3" s="5" t="s">
        <v>216</v>
      </c>
      <c r="V3" s="4">
        <f t="shared" si="3"/>
        <v>0</v>
      </c>
      <c r="W3" s="4">
        <v>69</v>
      </c>
    </row>
    <row r="4" spans="1:25" x14ac:dyDescent="0.2">
      <c r="A4" s="4" t="s">
        <v>219</v>
      </c>
      <c r="D4" s="11" t="s">
        <v>219</v>
      </c>
      <c r="F4" s="4" t="s">
        <v>27</v>
      </c>
      <c r="G4" s="4">
        <v>5</v>
      </c>
      <c r="H4" s="4" t="e">
        <f>VLOOKUP(J4,'[1]S1 44 AOA genomes'!B$2:Q$54,16,FALSE)</f>
        <v>#N/A</v>
      </c>
      <c r="I4" s="5" t="s">
        <v>217</v>
      </c>
      <c r="J4" s="5" t="s">
        <v>218</v>
      </c>
      <c r="K4" s="6" t="s">
        <v>219</v>
      </c>
      <c r="L4" s="7" t="s">
        <v>211</v>
      </c>
      <c r="N4" s="4" t="s">
        <v>205</v>
      </c>
      <c r="O4" s="4" t="s">
        <v>212</v>
      </c>
      <c r="P4" s="4">
        <f t="shared" si="0"/>
        <v>69</v>
      </c>
      <c r="Q4" s="4">
        <f t="shared" si="1"/>
        <v>69</v>
      </c>
      <c r="R4" s="4">
        <f t="shared" si="2"/>
        <v>0</v>
      </c>
      <c r="T4" s="5" t="s">
        <v>217</v>
      </c>
      <c r="U4" s="5" t="s">
        <v>217</v>
      </c>
      <c r="V4" s="4">
        <f t="shared" si="3"/>
        <v>0</v>
      </c>
      <c r="W4" s="4">
        <v>69</v>
      </c>
    </row>
    <row r="5" spans="1:25" x14ac:dyDescent="0.2">
      <c r="A5" s="4" t="s">
        <v>223</v>
      </c>
      <c r="D5" s="11" t="s">
        <v>223</v>
      </c>
      <c r="F5" s="4" t="s">
        <v>29</v>
      </c>
      <c r="G5" s="4">
        <v>8</v>
      </c>
      <c r="H5" s="4" t="e">
        <f>VLOOKUP(J5,'[1]S1 44 AOA genomes'!B$2:Q$54,16,FALSE)</f>
        <v>#N/A</v>
      </c>
      <c r="I5" s="5" t="s">
        <v>221</v>
      </c>
      <c r="J5" s="5" t="s">
        <v>222</v>
      </c>
      <c r="K5" s="6" t="s">
        <v>223</v>
      </c>
      <c r="L5" s="7" t="s">
        <v>211</v>
      </c>
      <c r="N5" s="4" t="s">
        <v>205</v>
      </c>
      <c r="O5" s="4" t="s">
        <v>212</v>
      </c>
      <c r="P5" s="4">
        <f t="shared" si="0"/>
        <v>71</v>
      </c>
      <c r="Q5" s="4">
        <f t="shared" si="1"/>
        <v>71</v>
      </c>
      <c r="R5" s="4">
        <f t="shared" si="2"/>
        <v>0</v>
      </c>
      <c r="T5" s="5" t="s">
        <v>221</v>
      </c>
      <c r="U5" s="5" t="s">
        <v>221</v>
      </c>
      <c r="V5" s="4">
        <f t="shared" si="3"/>
        <v>0</v>
      </c>
      <c r="W5" s="4">
        <v>71</v>
      </c>
    </row>
    <row r="6" spans="1:25" x14ac:dyDescent="0.2">
      <c r="A6" s="4" t="s">
        <v>226</v>
      </c>
      <c r="D6" s="11" t="s">
        <v>226</v>
      </c>
      <c r="F6" s="4" t="s">
        <v>30</v>
      </c>
      <c r="G6" s="4">
        <v>9</v>
      </c>
      <c r="H6" s="4" t="e">
        <f>VLOOKUP(J6,'[1]S1 44 AOA genomes'!B$2:Q$54,16,FALSE)</f>
        <v>#N/A</v>
      </c>
      <c r="I6" s="5" t="s">
        <v>224</v>
      </c>
      <c r="J6" s="5" t="s">
        <v>225</v>
      </c>
      <c r="K6" s="6" t="s">
        <v>226</v>
      </c>
      <c r="L6" s="7" t="s">
        <v>211</v>
      </c>
      <c r="N6" s="4" t="s">
        <v>205</v>
      </c>
      <c r="O6" s="4" t="s">
        <v>212</v>
      </c>
      <c r="P6" s="4">
        <f t="shared" si="0"/>
        <v>69</v>
      </c>
      <c r="Q6" s="4">
        <f t="shared" si="1"/>
        <v>69</v>
      </c>
      <c r="R6" s="4">
        <f t="shared" si="2"/>
        <v>0</v>
      </c>
      <c r="T6" s="5" t="s">
        <v>227</v>
      </c>
      <c r="U6" s="5" t="s">
        <v>227</v>
      </c>
      <c r="V6" s="4">
        <f t="shared" si="3"/>
        <v>0</v>
      </c>
      <c r="W6" s="4">
        <v>69</v>
      </c>
    </row>
    <row r="7" spans="1:25" x14ac:dyDescent="0.2">
      <c r="A7" s="4" t="s">
        <v>230</v>
      </c>
      <c r="D7" s="11" t="s">
        <v>230</v>
      </c>
      <c r="F7" s="4" t="s">
        <v>31</v>
      </c>
      <c r="G7" s="4">
        <v>10</v>
      </c>
      <c r="H7" s="4" t="e">
        <f>VLOOKUP(J7,'[1]S1 44 AOA genomes'!B$2:Q$54,16,FALSE)</f>
        <v>#N/A</v>
      </c>
      <c r="I7" s="5" t="s">
        <v>228</v>
      </c>
      <c r="J7" s="5" t="s">
        <v>229</v>
      </c>
      <c r="K7" s="6" t="s">
        <v>230</v>
      </c>
      <c r="L7" s="7" t="s">
        <v>211</v>
      </c>
      <c r="N7" s="4" t="s">
        <v>205</v>
      </c>
      <c r="O7" s="4" t="s">
        <v>231</v>
      </c>
      <c r="P7" s="4">
        <f t="shared" si="0"/>
        <v>67</v>
      </c>
      <c r="Q7" s="4">
        <f t="shared" si="1"/>
        <v>67</v>
      </c>
      <c r="R7" s="4">
        <f t="shared" si="2"/>
        <v>0</v>
      </c>
      <c r="T7" s="5" t="s">
        <v>232</v>
      </c>
      <c r="U7" s="5" t="s">
        <v>232</v>
      </c>
      <c r="V7" s="4">
        <f t="shared" si="3"/>
        <v>0</v>
      </c>
      <c r="W7" s="4">
        <v>67</v>
      </c>
    </row>
    <row r="8" spans="1:25" x14ac:dyDescent="0.2">
      <c r="A8" s="4" t="s">
        <v>235</v>
      </c>
      <c r="D8" s="11" t="s">
        <v>235</v>
      </c>
      <c r="F8" s="4" t="s">
        <v>32</v>
      </c>
      <c r="G8" s="4">
        <v>11</v>
      </c>
      <c r="H8" s="4" t="e">
        <f>VLOOKUP(J8,'[1]S1 44 AOA genomes'!B$2:Q$54,16,FALSE)</f>
        <v>#N/A</v>
      </c>
      <c r="I8" s="5" t="s">
        <v>233</v>
      </c>
      <c r="J8" s="5" t="s">
        <v>234</v>
      </c>
      <c r="K8" s="6" t="s">
        <v>235</v>
      </c>
      <c r="L8" s="7" t="s">
        <v>211</v>
      </c>
      <c r="N8" s="4" t="s">
        <v>205</v>
      </c>
      <c r="O8" s="4" t="s">
        <v>231</v>
      </c>
      <c r="P8" s="4">
        <f t="shared" si="0"/>
        <v>71</v>
      </c>
      <c r="Q8" s="4">
        <f t="shared" si="1"/>
        <v>71</v>
      </c>
      <c r="R8" s="4">
        <f t="shared" si="2"/>
        <v>0</v>
      </c>
      <c r="T8" s="5" t="s">
        <v>233</v>
      </c>
      <c r="U8" s="5" t="s">
        <v>233</v>
      </c>
      <c r="V8" s="4">
        <f t="shared" si="3"/>
        <v>0</v>
      </c>
      <c r="W8" s="4">
        <v>71</v>
      </c>
    </row>
    <row r="9" spans="1:25" x14ac:dyDescent="0.2">
      <c r="A9" s="4" t="s">
        <v>114</v>
      </c>
      <c r="D9" s="11" t="s">
        <v>114</v>
      </c>
      <c r="F9" s="4" t="s">
        <v>33</v>
      </c>
      <c r="G9" s="4">
        <v>22</v>
      </c>
      <c r="H9" s="4" t="e">
        <f>VLOOKUP(J9,'[1]S1 44 AOA genomes'!B$2:Q$54,16,FALSE)</f>
        <v>#N/A</v>
      </c>
      <c r="I9" s="5" t="s">
        <v>112</v>
      </c>
      <c r="J9" s="5" t="s">
        <v>113</v>
      </c>
      <c r="K9" s="6" t="s">
        <v>114</v>
      </c>
      <c r="L9" s="7" t="s">
        <v>211</v>
      </c>
      <c r="N9" s="4" t="s">
        <v>205</v>
      </c>
      <c r="O9" s="4" t="s">
        <v>231</v>
      </c>
      <c r="P9" s="4">
        <f t="shared" si="0"/>
        <v>71</v>
      </c>
      <c r="Q9" s="4">
        <f t="shared" si="1"/>
        <v>71</v>
      </c>
      <c r="R9" s="4">
        <f t="shared" si="2"/>
        <v>0</v>
      </c>
      <c r="T9" s="5" t="s">
        <v>115</v>
      </c>
      <c r="U9" s="5" t="s">
        <v>115</v>
      </c>
      <c r="V9" s="4">
        <f t="shared" si="3"/>
        <v>0</v>
      </c>
      <c r="W9" s="4">
        <v>71</v>
      </c>
    </row>
    <row r="10" spans="1:25" x14ac:dyDescent="0.2">
      <c r="A10" s="4" t="s">
        <v>118</v>
      </c>
      <c r="D10" s="11" t="s">
        <v>118</v>
      </c>
      <c r="F10" s="4" t="s">
        <v>34</v>
      </c>
      <c r="G10" s="4">
        <v>23</v>
      </c>
      <c r="H10" s="4" t="e">
        <f>VLOOKUP(J10,'[1]S1 44 AOA genomes'!B$2:Q$54,16,FALSE)</f>
        <v>#N/A</v>
      </c>
      <c r="I10" s="5" t="s">
        <v>116</v>
      </c>
      <c r="J10" s="5" t="s">
        <v>117</v>
      </c>
      <c r="K10" s="6" t="s">
        <v>118</v>
      </c>
      <c r="L10" s="7" t="s">
        <v>211</v>
      </c>
      <c r="N10" s="4" t="s">
        <v>205</v>
      </c>
      <c r="O10" s="4" t="s">
        <v>231</v>
      </c>
      <c r="P10" s="4" t="e">
        <f t="shared" si="0"/>
        <v>#N/A</v>
      </c>
      <c r="Q10" s="8">
        <v>54</v>
      </c>
      <c r="R10" s="8" t="e">
        <f t="shared" si="2"/>
        <v>#N/A</v>
      </c>
      <c r="T10" s="9" t="s">
        <v>119</v>
      </c>
      <c r="U10" s="9" t="s">
        <v>119</v>
      </c>
      <c r="V10" s="8" t="e">
        <f t="shared" si="3"/>
        <v>#N/A</v>
      </c>
      <c r="W10" s="8">
        <v>54</v>
      </c>
    </row>
    <row r="11" spans="1:25" x14ac:dyDescent="0.2">
      <c r="A11" s="4" t="s">
        <v>127</v>
      </c>
      <c r="D11" s="11" t="s">
        <v>127</v>
      </c>
      <c r="F11" s="4" t="s">
        <v>35</v>
      </c>
      <c r="G11" s="4">
        <v>27</v>
      </c>
      <c r="H11" s="4" t="e">
        <f>VLOOKUP(J11,'[1]S1 44 AOA genomes'!B$2:Q$54,16,FALSE)</f>
        <v>#N/A</v>
      </c>
      <c r="I11" s="5" t="s">
        <v>125</v>
      </c>
      <c r="J11" s="5" t="s">
        <v>126</v>
      </c>
      <c r="K11" s="6" t="s">
        <v>127</v>
      </c>
      <c r="L11" s="7" t="s">
        <v>211</v>
      </c>
      <c r="N11" s="4" t="s">
        <v>205</v>
      </c>
      <c r="O11" s="4" t="s">
        <v>231</v>
      </c>
      <c r="P11" s="4">
        <f t="shared" si="0"/>
        <v>61</v>
      </c>
      <c r="Q11" s="4">
        <f t="shared" ref="Q11:Q52" si="4">IF(N11="Y",P11,"")</f>
        <v>61</v>
      </c>
      <c r="R11" s="4">
        <f t="shared" si="2"/>
        <v>0</v>
      </c>
      <c r="T11" s="5" t="s">
        <v>125</v>
      </c>
      <c r="U11" s="5" t="s">
        <v>125</v>
      </c>
      <c r="V11" s="4">
        <f t="shared" si="3"/>
        <v>0</v>
      </c>
      <c r="W11" s="4">
        <v>61</v>
      </c>
    </row>
    <row r="12" spans="1:25" customFormat="1" x14ac:dyDescent="0.2">
      <c r="A12" s="4" t="s">
        <v>129</v>
      </c>
      <c r="B12" t="s">
        <v>272</v>
      </c>
      <c r="G12">
        <v>28</v>
      </c>
      <c r="H12" t="e">
        <f>VLOOKUP(J12,'[1]S1 44 AOA genomes'!B$2:Q$54,16,FALSE)</f>
        <v>#N/A</v>
      </c>
      <c r="I12" t="s">
        <v>128</v>
      </c>
      <c r="J12" t="s">
        <v>129</v>
      </c>
      <c r="K12" t="s">
        <v>130</v>
      </c>
      <c r="L12" t="s">
        <v>211</v>
      </c>
      <c r="N12" t="s">
        <v>205</v>
      </c>
      <c r="O12" t="s">
        <v>212</v>
      </c>
      <c r="P12">
        <f t="shared" si="0"/>
        <v>70</v>
      </c>
      <c r="Q12">
        <f t="shared" si="4"/>
        <v>70</v>
      </c>
      <c r="R12">
        <f t="shared" si="2"/>
        <v>0</v>
      </c>
      <c r="T12" t="s">
        <v>128</v>
      </c>
      <c r="U12" t="s">
        <v>128</v>
      </c>
      <c r="V12">
        <f t="shared" si="3"/>
        <v>0</v>
      </c>
      <c r="W12">
        <v>70</v>
      </c>
    </row>
    <row r="13" spans="1:25" customFormat="1" x14ac:dyDescent="0.2">
      <c r="A13" s="4" t="s">
        <v>132</v>
      </c>
      <c r="B13" t="s">
        <v>273</v>
      </c>
      <c r="G13">
        <v>29</v>
      </c>
      <c r="H13" t="e">
        <f>VLOOKUP(J13,'[1]S1 44 AOA genomes'!B$2:Q$54,16,FALSE)</f>
        <v>#N/A</v>
      </c>
      <c r="I13" t="s">
        <v>131</v>
      </c>
      <c r="J13" t="s">
        <v>132</v>
      </c>
      <c r="K13" t="s">
        <v>133</v>
      </c>
      <c r="L13" t="s">
        <v>211</v>
      </c>
      <c r="N13" t="s">
        <v>205</v>
      </c>
      <c r="O13" t="s">
        <v>212</v>
      </c>
      <c r="P13">
        <f t="shared" si="0"/>
        <v>65</v>
      </c>
      <c r="Q13">
        <f t="shared" si="4"/>
        <v>65</v>
      </c>
      <c r="R13">
        <f t="shared" si="2"/>
        <v>0</v>
      </c>
      <c r="T13" t="s">
        <v>131</v>
      </c>
      <c r="U13" t="s">
        <v>131</v>
      </c>
      <c r="V13">
        <f t="shared" si="3"/>
        <v>0</v>
      </c>
      <c r="W13">
        <v>65</v>
      </c>
    </row>
    <row r="14" spans="1:25" customFormat="1" x14ac:dyDescent="0.2">
      <c r="A14" s="4" t="s">
        <v>37</v>
      </c>
      <c r="B14" s="4"/>
      <c r="C14" s="4" t="s">
        <v>37</v>
      </c>
      <c r="D14" s="4"/>
      <c r="E14" s="4"/>
      <c r="F14" s="4"/>
      <c r="G14" s="4">
        <v>45</v>
      </c>
      <c r="H14" s="4" t="str">
        <f>VLOOKUP(J14,'[1]S1 44 AOA genomes'!B$2:Q$54,16,FALSE)</f>
        <v>Nitrosopumilus</v>
      </c>
      <c r="I14" s="5" t="s">
        <v>172</v>
      </c>
      <c r="J14" s="5" t="s">
        <v>173</v>
      </c>
      <c r="K14" s="6" t="s">
        <v>174</v>
      </c>
      <c r="L14" s="7" t="s">
        <v>175</v>
      </c>
      <c r="M14" s="4" t="s">
        <v>205</v>
      </c>
      <c r="N14" s="4" t="s">
        <v>205</v>
      </c>
      <c r="O14" s="4" t="s">
        <v>250</v>
      </c>
      <c r="P14" s="4" t="e">
        <f t="shared" si="0"/>
        <v>#N/A</v>
      </c>
      <c r="Q14" s="4" t="e">
        <f t="shared" si="4"/>
        <v>#N/A</v>
      </c>
      <c r="R14" s="4" t="e">
        <f t="shared" si="2"/>
        <v>#N/A</v>
      </c>
      <c r="S14" s="4"/>
      <c r="T14" s="10" t="s">
        <v>176</v>
      </c>
      <c r="U14" s="10" t="s">
        <v>176</v>
      </c>
      <c r="V14" s="4" t="e">
        <f t="shared" si="3"/>
        <v>#N/A</v>
      </c>
      <c r="W14" s="4">
        <v>71</v>
      </c>
    </row>
    <row r="15" spans="1:25" customFormat="1" x14ac:dyDescent="0.2">
      <c r="A15" t="s">
        <v>276</v>
      </c>
      <c r="B15" s="4" t="s">
        <v>38</v>
      </c>
      <c r="C15" s="4"/>
      <c r="D15" s="4"/>
      <c r="E15" s="4"/>
      <c r="F15" s="4"/>
      <c r="G15" s="4">
        <v>37</v>
      </c>
      <c r="H15" s="4" t="e">
        <f>VLOOKUP(J15,'[1]S1 44 AOA genomes'!B$2:Q$54,16,FALSE)</f>
        <v>#N/A</v>
      </c>
      <c r="I15" s="5" t="s">
        <v>162</v>
      </c>
      <c r="J15" s="5" t="s">
        <v>163</v>
      </c>
      <c r="K15" s="6">
        <v>2639762712</v>
      </c>
      <c r="L15" s="7" t="s">
        <v>164</v>
      </c>
      <c r="M15" s="4"/>
      <c r="N15" s="4" t="s">
        <v>205</v>
      </c>
      <c r="O15" s="4" t="s">
        <v>231</v>
      </c>
      <c r="P15" s="4">
        <f t="shared" si="0"/>
        <v>63</v>
      </c>
      <c r="Q15" s="4">
        <f t="shared" si="4"/>
        <v>63</v>
      </c>
      <c r="R15" s="4">
        <f t="shared" si="2"/>
        <v>0</v>
      </c>
      <c r="S15" s="4"/>
      <c r="T15" s="5" t="s">
        <v>163</v>
      </c>
      <c r="U15" s="5" t="s">
        <v>163</v>
      </c>
      <c r="V15" s="4">
        <f t="shared" si="3"/>
        <v>0</v>
      </c>
      <c r="W15" s="4">
        <v>63</v>
      </c>
    </row>
    <row r="16" spans="1:25" customFormat="1" x14ac:dyDescent="0.2">
      <c r="A16" t="s">
        <v>277</v>
      </c>
      <c r="B16" s="4" t="s">
        <v>38</v>
      </c>
      <c r="C16" s="4"/>
      <c r="D16" s="4"/>
      <c r="E16" s="4"/>
      <c r="F16" s="4"/>
      <c r="G16" s="4">
        <v>47</v>
      </c>
      <c r="H16" s="4" t="str">
        <f>VLOOKUP(J16,'[1]S1 44 AOA genomes'!B$2:Q$54,16,FALSE)</f>
        <v>Deep marine AOA</v>
      </c>
      <c r="I16" s="5" t="s">
        <v>181</v>
      </c>
      <c r="J16" s="5" t="s">
        <v>182</v>
      </c>
      <c r="K16" s="6">
        <v>2527291500</v>
      </c>
      <c r="L16" s="7" t="s">
        <v>164</v>
      </c>
      <c r="M16" s="4" t="s">
        <v>205</v>
      </c>
      <c r="N16" s="4" t="s">
        <v>205</v>
      </c>
      <c r="O16" s="4" t="s">
        <v>231</v>
      </c>
      <c r="P16" s="4">
        <f t="shared" si="0"/>
        <v>71</v>
      </c>
      <c r="Q16" s="4">
        <f t="shared" si="4"/>
        <v>71</v>
      </c>
      <c r="R16" s="4" t="str">
        <f t="shared" si="2"/>
        <v>Y</v>
      </c>
      <c r="S16" s="4"/>
      <c r="T16" s="10" t="s">
        <v>183</v>
      </c>
      <c r="U16" s="10" t="s">
        <v>183</v>
      </c>
      <c r="V16" s="4" t="str">
        <f t="shared" si="3"/>
        <v>Y</v>
      </c>
      <c r="W16" s="4">
        <v>71</v>
      </c>
    </row>
    <row r="17" spans="1:23" customFormat="1" x14ac:dyDescent="0.2">
      <c r="A17" t="s">
        <v>278</v>
      </c>
      <c r="B17" s="4" t="s">
        <v>38</v>
      </c>
      <c r="C17" s="4"/>
      <c r="D17" s="4"/>
      <c r="E17" s="4"/>
      <c r="F17" s="4"/>
      <c r="G17" s="4">
        <v>49</v>
      </c>
      <c r="H17" s="4" t="e">
        <f>VLOOKUP(J17,'[1]S1 44 AOA genomes'!B$2:Q$54,16,FALSE)</f>
        <v>#N/A</v>
      </c>
      <c r="I17" s="5" t="s">
        <v>45</v>
      </c>
      <c r="J17" s="5" t="s">
        <v>46</v>
      </c>
      <c r="K17" s="6">
        <v>2651870209</v>
      </c>
      <c r="L17" s="7" t="s">
        <v>164</v>
      </c>
      <c r="M17" s="4"/>
      <c r="N17" s="4" t="s">
        <v>205</v>
      </c>
      <c r="O17" s="4" t="s">
        <v>109</v>
      </c>
      <c r="P17" s="4">
        <f t="shared" si="0"/>
        <v>71</v>
      </c>
      <c r="Q17" s="4">
        <f t="shared" si="4"/>
        <v>71</v>
      </c>
      <c r="R17" s="4">
        <f t="shared" si="2"/>
        <v>0</v>
      </c>
      <c r="S17" s="4"/>
      <c r="T17" s="10" t="s">
        <v>47</v>
      </c>
      <c r="U17" s="10" t="s">
        <v>47</v>
      </c>
      <c r="V17" s="4">
        <f t="shared" si="3"/>
        <v>0</v>
      </c>
      <c r="W17" s="4">
        <v>71</v>
      </c>
    </row>
    <row r="18" spans="1:23" customFormat="1" x14ac:dyDescent="0.2">
      <c r="A18" t="s">
        <v>78</v>
      </c>
      <c r="B18" t="s">
        <v>274</v>
      </c>
      <c r="G18">
        <v>59</v>
      </c>
      <c r="H18" t="str">
        <f>VLOOKUP(J18,'[1]S1 44 AOA genomes'!B$2:Q$54,16,FALSE)</f>
        <v>Nitrosopumilus</v>
      </c>
      <c r="I18" t="s">
        <v>77</v>
      </c>
      <c r="J18" t="s">
        <v>78</v>
      </c>
      <c r="K18">
        <v>2623620461</v>
      </c>
      <c r="L18" t="s">
        <v>164</v>
      </c>
      <c r="M18" t="s">
        <v>205</v>
      </c>
      <c r="N18" t="s">
        <v>205</v>
      </c>
      <c r="O18" t="s">
        <v>250</v>
      </c>
      <c r="P18" t="e">
        <f t="shared" si="0"/>
        <v>#N/A</v>
      </c>
      <c r="Q18" t="e">
        <f t="shared" si="4"/>
        <v>#N/A</v>
      </c>
      <c r="R18" t="e">
        <f t="shared" si="2"/>
        <v>#N/A</v>
      </c>
      <c r="T18" t="s">
        <v>79</v>
      </c>
      <c r="U18" t="s">
        <v>79</v>
      </c>
      <c r="V18" t="str">
        <f t="shared" si="3"/>
        <v>Y</v>
      </c>
      <c r="W18">
        <v>71</v>
      </c>
    </row>
    <row r="19" spans="1:23" customFormat="1" x14ac:dyDescent="0.2">
      <c r="A19" t="s">
        <v>80</v>
      </c>
      <c r="B19" t="s">
        <v>274</v>
      </c>
      <c r="G19">
        <v>60</v>
      </c>
      <c r="H19" t="str">
        <f>VLOOKUP(J19,'[1]S1 44 AOA genomes'!B$2:Q$54,16,FALSE)</f>
        <v>Nitrosarchaeum</v>
      </c>
      <c r="I19" t="s">
        <v>79</v>
      </c>
      <c r="J19" t="s">
        <v>80</v>
      </c>
      <c r="K19">
        <v>2623620462</v>
      </c>
      <c r="L19" t="s">
        <v>164</v>
      </c>
      <c r="M19" t="s">
        <v>205</v>
      </c>
      <c r="N19" t="s">
        <v>205</v>
      </c>
      <c r="O19" t="s">
        <v>239</v>
      </c>
      <c r="P19">
        <f t="shared" si="0"/>
        <v>71</v>
      </c>
      <c r="Q19">
        <f t="shared" si="4"/>
        <v>71</v>
      </c>
      <c r="R19" t="str">
        <f t="shared" si="2"/>
        <v>Y</v>
      </c>
      <c r="T19" t="s">
        <v>81</v>
      </c>
      <c r="U19" t="s">
        <v>81</v>
      </c>
      <c r="V19" t="str">
        <f t="shared" si="3"/>
        <v>Y</v>
      </c>
      <c r="W19">
        <v>71</v>
      </c>
    </row>
    <row r="20" spans="1:23" customFormat="1" x14ac:dyDescent="0.2">
      <c r="A20" t="s">
        <v>82</v>
      </c>
      <c r="B20" t="s">
        <v>274</v>
      </c>
      <c r="G20">
        <v>61</v>
      </c>
      <c r="H20" t="str">
        <f>VLOOKUP(J20,'[1]S1 44 AOA genomes'!B$2:Q$54,16,FALSE)</f>
        <v>Nitrosarchaeum</v>
      </c>
      <c r="I20" t="s">
        <v>81</v>
      </c>
      <c r="J20" t="s">
        <v>82</v>
      </c>
      <c r="K20">
        <v>2623620463</v>
      </c>
      <c r="L20" t="s">
        <v>164</v>
      </c>
      <c r="M20" t="s">
        <v>205</v>
      </c>
      <c r="N20" t="s">
        <v>205</v>
      </c>
      <c r="O20" t="s">
        <v>239</v>
      </c>
      <c r="P20">
        <f t="shared" si="0"/>
        <v>71</v>
      </c>
      <c r="Q20">
        <f t="shared" si="4"/>
        <v>71</v>
      </c>
      <c r="R20" t="str">
        <f t="shared" si="2"/>
        <v>Y</v>
      </c>
      <c r="T20" t="s">
        <v>83</v>
      </c>
      <c r="U20" t="s">
        <v>83</v>
      </c>
      <c r="V20">
        <f t="shared" si="3"/>
        <v>0</v>
      </c>
      <c r="W20">
        <v>71</v>
      </c>
    </row>
    <row r="21" spans="1:23" customFormat="1" x14ac:dyDescent="0.2">
      <c r="A21" t="s">
        <v>269</v>
      </c>
      <c r="B21" t="s">
        <v>267</v>
      </c>
      <c r="D21" s="11" t="s">
        <v>25</v>
      </c>
      <c r="E21" s="11" t="s">
        <v>0</v>
      </c>
      <c r="F21" s="12" t="s">
        <v>271</v>
      </c>
      <c r="G21">
        <v>1</v>
      </c>
      <c r="H21" t="e">
        <f>VLOOKUP(J21,'[1]S1 44 AOA genomes'!B$2:Q$54,16,FALSE)</f>
        <v>#N/A</v>
      </c>
      <c r="I21" t="s">
        <v>268</v>
      </c>
      <c r="J21" t="s">
        <v>269</v>
      </c>
      <c r="K21" t="s">
        <v>203</v>
      </c>
      <c r="L21" t="s">
        <v>204</v>
      </c>
      <c r="N21" t="s">
        <v>205</v>
      </c>
      <c r="O21" t="s">
        <v>206</v>
      </c>
      <c r="P21">
        <f t="shared" si="0"/>
        <v>62</v>
      </c>
      <c r="Q21">
        <f t="shared" si="4"/>
        <v>62</v>
      </c>
      <c r="R21">
        <f t="shared" si="2"/>
        <v>0</v>
      </c>
      <c r="T21" t="s">
        <v>268</v>
      </c>
      <c r="U21" t="s">
        <v>268</v>
      </c>
      <c r="V21">
        <f t="shared" si="3"/>
        <v>0</v>
      </c>
      <c r="W21">
        <v>62</v>
      </c>
    </row>
    <row r="22" spans="1:23" x14ac:dyDescent="0.2">
      <c r="A22" s="4" t="s">
        <v>279</v>
      </c>
      <c r="D22" s="11" t="s">
        <v>102</v>
      </c>
      <c r="E22" s="11" t="s">
        <v>105</v>
      </c>
      <c r="F22" s="12" t="s">
        <v>270</v>
      </c>
      <c r="G22" s="4">
        <v>2</v>
      </c>
      <c r="H22" s="4" t="e">
        <f>VLOOKUP(J22,'[1]S1 44 AOA genomes'!B$2:Q$54,16,FALSE)</f>
        <v>#N/A</v>
      </c>
      <c r="I22" s="5" t="s">
        <v>207</v>
      </c>
      <c r="J22" s="13" t="s">
        <v>23</v>
      </c>
      <c r="K22" s="6" t="s">
        <v>203</v>
      </c>
      <c r="L22" s="7" t="s">
        <v>204</v>
      </c>
      <c r="N22" s="4" t="s">
        <v>205</v>
      </c>
      <c r="O22" s="4" t="s">
        <v>206</v>
      </c>
      <c r="P22" s="4">
        <f t="shared" si="0"/>
        <v>67</v>
      </c>
      <c r="Q22" s="4">
        <f t="shared" si="4"/>
        <v>67</v>
      </c>
      <c r="R22" s="4">
        <f t="shared" si="2"/>
        <v>0</v>
      </c>
      <c r="T22" s="5" t="s">
        <v>207</v>
      </c>
      <c r="U22" s="5" t="s">
        <v>207</v>
      </c>
      <c r="V22" s="4">
        <f t="shared" si="3"/>
        <v>0</v>
      </c>
      <c r="W22" s="4">
        <v>67</v>
      </c>
    </row>
    <row r="23" spans="1:23" x14ac:dyDescent="0.2">
      <c r="A23" s="4" t="s">
        <v>280</v>
      </c>
      <c r="D23" s="11" t="s">
        <v>101</v>
      </c>
      <c r="E23" s="11" t="s">
        <v>106</v>
      </c>
      <c r="F23" t="s">
        <v>107</v>
      </c>
      <c r="G23" s="4">
        <v>6</v>
      </c>
      <c r="H23" s="4" t="e">
        <f>VLOOKUP(J23,'[1]S1 44 AOA genomes'!B$2:Q$54,16,FALSE)</f>
        <v>#N/A</v>
      </c>
      <c r="I23" s="5" t="s">
        <v>220</v>
      </c>
      <c r="J23" s="13" t="s">
        <v>22</v>
      </c>
      <c r="K23" s="6" t="s">
        <v>203</v>
      </c>
      <c r="L23" s="7" t="s">
        <v>204</v>
      </c>
      <c r="N23" s="4" t="s">
        <v>205</v>
      </c>
      <c r="O23" s="4" t="s">
        <v>206</v>
      </c>
      <c r="P23" s="4">
        <f t="shared" si="0"/>
        <v>71</v>
      </c>
      <c r="Q23" s="4">
        <f t="shared" si="4"/>
        <v>71</v>
      </c>
      <c r="R23" s="4">
        <f t="shared" si="2"/>
        <v>0</v>
      </c>
      <c r="T23" s="5" t="s">
        <v>220</v>
      </c>
      <c r="U23" s="5" t="s">
        <v>220</v>
      </c>
      <c r="V23" s="4">
        <f t="shared" si="3"/>
        <v>0</v>
      </c>
      <c r="W23" s="4">
        <v>71</v>
      </c>
    </row>
    <row r="24" spans="1:23" x14ac:dyDescent="0.2">
      <c r="A24" t="s">
        <v>39</v>
      </c>
      <c r="C24" t="s">
        <v>39</v>
      </c>
      <c r="G24" s="4">
        <v>12</v>
      </c>
      <c r="H24" s="4" t="str">
        <f>VLOOKUP(J24,'[1]S1 44 AOA genomes'!B$2:Q$54,16,FALSE)</f>
        <v>Nitrosarchaeum</v>
      </c>
      <c r="I24" s="5" t="s">
        <v>236</v>
      </c>
      <c r="J24" s="5" t="s">
        <v>237</v>
      </c>
      <c r="K24" s="6" t="s">
        <v>238</v>
      </c>
      <c r="L24" s="7" t="s">
        <v>204</v>
      </c>
      <c r="M24" s="4" t="s">
        <v>205</v>
      </c>
      <c r="N24" s="4" t="s">
        <v>205</v>
      </c>
      <c r="O24" s="4" t="s">
        <v>239</v>
      </c>
      <c r="P24" s="4">
        <f t="shared" si="0"/>
        <v>71</v>
      </c>
      <c r="Q24" s="4">
        <f t="shared" si="4"/>
        <v>71</v>
      </c>
      <c r="R24" s="4" t="str">
        <f t="shared" si="2"/>
        <v>Y</v>
      </c>
      <c r="T24" s="5" t="s">
        <v>240</v>
      </c>
      <c r="U24" s="5" t="s">
        <v>236</v>
      </c>
      <c r="V24" s="4" t="str">
        <f t="shared" si="3"/>
        <v>Y</v>
      </c>
      <c r="W24" s="4">
        <v>71</v>
      </c>
    </row>
    <row r="25" spans="1:23" x14ac:dyDescent="0.2">
      <c r="A25" t="s">
        <v>40</v>
      </c>
      <c r="C25" t="s">
        <v>40</v>
      </c>
      <c r="G25" s="4">
        <v>14</v>
      </c>
      <c r="H25" s="4" t="str">
        <f>VLOOKUP(J25,'[1]S1 44 AOA genomes'!B$2:Q$54,16,FALSE)</f>
        <v>Nitrosopumilus</v>
      </c>
      <c r="I25" s="5" t="s">
        <v>242</v>
      </c>
      <c r="J25" s="5" t="s">
        <v>243</v>
      </c>
      <c r="K25" s="6" t="s">
        <v>244</v>
      </c>
      <c r="L25" s="7" t="s">
        <v>204</v>
      </c>
      <c r="M25" s="4" t="s">
        <v>205</v>
      </c>
      <c r="N25" s="4" t="s">
        <v>205</v>
      </c>
      <c r="O25" s="4" t="s">
        <v>245</v>
      </c>
      <c r="P25" s="4">
        <f t="shared" si="0"/>
        <v>71</v>
      </c>
      <c r="Q25" s="4">
        <f t="shared" si="4"/>
        <v>71</v>
      </c>
      <c r="R25" s="4" t="str">
        <f t="shared" si="2"/>
        <v>Y</v>
      </c>
      <c r="T25" s="5" t="s">
        <v>246</v>
      </c>
      <c r="U25" s="5" t="s">
        <v>246</v>
      </c>
      <c r="V25" s="4" t="str">
        <f t="shared" si="3"/>
        <v>Y</v>
      </c>
      <c r="W25" s="4">
        <v>71</v>
      </c>
    </row>
    <row r="26" spans="1:23" x14ac:dyDescent="0.2">
      <c r="A26" t="s">
        <v>41</v>
      </c>
      <c r="C26" t="s">
        <v>41</v>
      </c>
      <c r="G26" s="4">
        <v>15</v>
      </c>
      <c r="H26" s="4" t="str">
        <f>VLOOKUP(J26,'[1]S1 44 AOA genomes'!B$2:Q$54,16,FALSE)</f>
        <v>Nitrosopumilus</v>
      </c>
      <c r="I26" s="5" t="s">
        <v>247</v>
      </c>
      <c r="J26" s="5" t="s">
        <v>248</v>
      </c>
      <c r="K26" s="6" t="s">
        <v>249</v>
      </c>
      <c r="L26" s="7" t="s">
        <v>204</v>
      </c>
      <c r="M26" s="4" t="s">
        <v>205</v>
      </c>
      <c r="N26" s="4" t="s">
        <v>205</v>
      </c>
      <c r="O26" s="4" t="s">
        <v>250</v>
      </c>
      <c r="P26" s="4">
        <f t="shared" si="0"/>
        <v>71</v>
      </c>
      <c r="Q26" s="4">
        <f t="shared" si="4"/>
        <v>71</v>
      </c>
      <c r="R26" s="4" t="str">
        <f t="shared" si="2"/>
        <v>Y</v>
      </c>
      <c r="T26" s="5" t="s">
        <v>251</v>
      </c>
      <c r="U26" s="5" t="s">
        <v>251</v>
      </c>
      <c r="V26" s="4" t="str">
        <f t="shared" si="3"/>
        <v>Y</v>
      </c>
      <c r="W26" s="4">
        <v>71</v>
      </c>
    </row>
    <row r="27" spans="1:23" x14ac:dyDescent="0.2">
      <c r="A27" t="s">
        <v>281</v>
      </c>
      <c r="C27" t="s">
        <v>282</v>
      </c>
      <c r="G27" s="4">
        <v>16</v>
      </c>
      <c r="H27" s="4" t="str">
        <f>VLOOKUP(J27,'[1]S1 44 AOA genomes'!B$2:Q$54,16,FALSE)</f>
        <v>Cenarchaeum</v>
      </c>
      <c r="I27" s="5" t="s">
        <v>252</v>
      </c>
      <c r="J27" s="5" t="s">
        <v>253</v>
      </c>
      <c r="K27" s="6" t="s">
        <v>254</v>
      </c>
      <c r="L27" s="7" t="s">
        <v>204</v>
      </c>
      <c r="M27" s="4" t="s">
        <v>205</v>
      </c>
      <c r="N27" s="4" t="s">
        <v>205</v>
      </c>
      <c r="O27" s="4" t="s">
        <v>255</v>
      </c>
      <c r="P27" s="4">
        <f t="shared" si="0"/>
        <v>71</v>
      </c>
      <c r="Q27" s="4">
        <f t="shared" si="4"/>
        <v>71</v>
      </c>
      <c r="R27" s="4" t="str">
        <f t="shared" si="2"/>
        <v>Y</v>
      </c>
      <c r="T27" s="5" t="s">
        <v>256</v>
      </c>
      <c r="U27" s="5" t="s">
        <v>256</v>
      </c>
      <c r="V27" s="4" t="str">
        <f t="shared" si="3"/>
        <v>Y</v>
      </c>
      <c r="W27" s="4">
        <v>71</v>
      </c>
    </row>
    <row r="28" spans="1:23" x14ac:dyDescent="0.2">
      <c r="A28" t="s">
        <v>42</v>
      </c>
      <c r="C28" t="s">
        <v>42</v>
      </c>
      <c r="G28" s="4">
        <v>17</v>
      </c>
      <c r="H28" s="4" t="str">
        <f>VLOOKUP(J28,'[1]S1 44 AOA genomes'!B$2:Q$54,16,FALSE)</f>
        <v>Nitrosopumilus</v>
      </c>
      <c r="I28" s="5" t="s">
        <v>257</v>
      </c>
      <c r="J28" s="5" t="s">
        <v>258</v>
      </c>
      <c r="K28" s="6" t="s">
        <v>259</v>
      </c>
      <c r="L28" s="7" t="s">
        <v>204</v>
      </c>
      <c r="M28" s="4" t="s">
        <v>205</v>
      </c>
      <c r="N28" s="4" t="s">
        <v>205</v>
      </c>
      <c r="O28" s="4" t="s">
        <v>250</v>
      </c>
      <c r="P28" s="4">
        <f t="shared" si="0"/>
        <v>71</v>
      </c>
      <c r="Q28" s="4">
        <f t="shared" si="4"/>
        <v>71</v>
      </c>
      <c r="R28" s="4" t="str">
        <f t="shared" si="2"/>
        <v>Y</v>
      </c>
      <c r="T28" s="5" t="s">
        <v>260</v>
      </c>
      <c r="U28" s="5" t="s">
        <v>260</v>
      </c>
      <c r="V28" s="4" t="str">
        <f t="shared" si="3"/>
        <v>Y</v>
      </c>
      <c r="W28" s="4">
        <v>71</v>
      </c>
    </row>
    <row r="29" spans="1:23" x14ac:dyDescent="0.2">
      <c r="A29" t="s">
        <v>43</v>
      </c>
      <c r="C29" t="s">
        <v>43</v>
      </c>
      <c r="G29" s="4">
        <v>18</v>
      </c>
      <c r="H29" s="4" t="str">
        <f>VLOOKUP(J29,'[1]S1 44 AOA genomes'!B$2:Q$54,16,FALSE)</f>
        <v>Nitrosarchaeum</v>
      </c>
      <c r="I29" s="5" t="s">
        <v>261</v>
      </c>
      <c r="J29" s="5" t="s">
        <v>262</v>
      </c>
      <c r="K29" s="6" t="s">
        <v>263</v>
      </c>
      <c r="L29" s="7" t="s">
        <v>204</v>
      </c>
      <c r="M29" s="4" t="s">
        <v>205</v>
      </c>
      <c r="N29" s="4" t="s">
        <v>205</v>
      </c>
      <c r="O29" s="4" t="s">
        <v>239</v>
      </c>
      <c r="P29" s="4">
        <f t="shared" si="0"/>
        <v>71</v>
      </c>
      <c r="Q29" s="4">
        <f t="shared" si="4"/>
        <v>71</v>
      </c>
      <c r="R29" s="4" t="str">
        <f t="shared" si="2"/>
        <v>Y</v>
      </c>
      <c r="T29" s="5" t="s">
        <v>261</v>
      </c>
      <c r="U29" s="5" t="s">
        <v>261</v>
      </c>
      <c r="V29" s="4" t="str">
        <f t="shared" si="3"/>
        <v>Y</v>
      </c>
      <c r="W29" s="4">
        <v>71</v>
      </c>
    </row>
    <row r="30" spans="1:23" x14ac:dyDescent="0.2">
      <c r="A30" t="s">
        <v>44</v>
      </c>
      <c r="C30" t="s">
        <v>44</v>
      </c>
      <c r="G30" s="4">
        <v>19</v>
      </c>
      <c r="H30" s="4" t="str">
        <f>VLOOKUP(J30,'[1]S1 44 AOA genomes'!B$2:Q$54,16,FALSE)</f>
        <v>Nitrosopelagicus</v>
      </c>
      <c r="I30" s="5" t="s">
        <v>264</v>
      </c>
      <c r="J30" s="5" t="s">
        <v>265</v>
      </c>
      <c r="K30" s="6" t="s">
        <v>266</v>
      </c>
      <c r="L30" s="7" t="s">
        <v>204</v>
      </c>
      <c r="M30" s="4" t="s">
        <v>205</v>
      </c>
      <c r="N30" s="4" t="s">
        <v>205</v>
      </c>
      <c r="O30" s="4" t="s">
        <v>109</v>
      </c>
      <c r="P30" s="4">
        <f t="shared" si="0"/>
        <v>71</v>
      </c>
      <c r="Q30" s="4">
        <f t="shared" si="4"/>
        <v>71</v>
      </c>
      <c r="R30" s="4" t="str">
        <f t="shared" si="2"/>
        <v>Y</v>
      </c>
      <c r="T30" s="5" t="s">
        <v>110</v>
      </c>
      <c r="U30" s="5" t="s">
        <v>110</v>
      </c>
      <c r="V30" s="4" t="str">
        <f t="shared" si="3"/>
        <v>Y</v>
      </c>
      <c r="W30" s="4">
        <v>71</v>
      </c>
    </row>
    <row r="31" spans="1:23" x14ac:dyDescent="0.2">
      <c r="A31" t="s">
        <v>1</v>
      </c>
      <c r="C31" t="s">
        <v>1</v>
      </c>
      <c r="G31" s="4">
        <v>24</v>
      </c>
      <c r="H31" s="4" t="str">
        <f>VLOOKUP(J31,'[1]S1 44 AOA genomes'!B$2:Q$54,16,FALSE)</f>
        <v>Nitrosopumilus</v>
      </c>
      <c r="I31" s="5" t="s">
        <v>120</v>
      </c>
      <c r="J31" s="5" t="s">
        <v>121</v>
      </c>
      <c r="K31" s="6" t="s">
        <v>122</v>
      </c>
      <c r="L31" s="7" t="s">
        <v>204</v>
      </c>
      <c r="M31" s="4" t="s">
        <v>205</v>
      </c>
      <c r="N31" s="4" t="s">
        <v>205</v>
      </c>
      <c r="O31" s="4" t="s">
        <v>245</v>
      </c>
      <c r="P31" s="4">
        <f t="shared" si="0"/>
        <v>71</v>
      </c>
      <c r="Q31" s="4">
        <f t="shared" si="4"/>
        <v>71</v>
      </c>
      <c r="R31" s="4" t="str">
        <f t="shared" si="2"/>
        <v>Y</v>
      </c>
      <c r="T31" s="5" t="s">
        <v>123</v>
      </c>
      <c r="U31" s="5" t="s">
        <v>123</v>
      </c>
      <c r="V31" s="4" t="str">
        <f t="shared" si="3"/>
        <v>Y</v>
      </c>
      <c r="W31" s="4">
        <v>71</v>
      </c>
    </row>
    <row r="32" spans="1:23" x14ac:dyDescent="0.2">
      <c r="A32" t="s">
        <v>2</v>
      </c>
      <c r="C32" t="s">
        <v>2</v>
      </c>
      <c r="G32" s="4">
        <v>30</v>
      </c>
      <c r="H32" s="4" t="str">
        <f>VLOOKUP(J32,'[1]S1 44 AOA genomes'!B$2:Q$54,16,FALSE)</f>
        <v>Nitrosocosmicus</v>
      </c>
      <c r="I32" s="5" t="s">
        <v>134</v>
      </c>
      <c r="J32" s="5" t="s">
        <v>135</v>
      </c>
      <c r="K32" s="6" t="s">
        <v>136</v>
      </c>
      <c r="L32" s="7" t="s">
        <v>204</v>
      </c>
      <c r="N32" s="4" t="s">
        <v>205</v>
      </c>
      <c r="O32" s="4" t="s">
        <v>124</v>
      </c>
      <c r="P32" s="4">
        <f t="shared" si="0"/>
        <v>71</v>
      </c>
      <c r="Q32" s="4">
        <f t="shared" si="4"/>
        <v>71</v>
      </c>
      <c r="R32" s="4">
        <f t="shared" si="2"/>
        <v>0</v>
      </c>
      <c r="T32" s="5" t="s">
        <v>137</v>
      </c>
      <c r="U32" s="5" t="s">
        <v>137</v>
      </c>
      <c r="V32" s="4">
        <f t="shared" si="3"/>
        <v>0</v>
      </c>
      <c r="W32" s="4">
        <v>71</v>
      </c>
    </row>
    <row r="33" spans="1:23" x14ac:dyDescent="0.2">
      <c r="A33" t="s">
        <v>3</v>
      </c>
      <c r="C33" t="s">
        <v>3</v>
      </c>
      <c r="G33" s="4">
        <v>31</v>
      </c>
      <c r="H33" s="4" t="str">
        <f>VLOOKUP(J33,'[1]S1 44 AOA genomes'!B$2:Q$54,16,FALSE)</f>
        <v>Nitrososphaera</v>
      </c>
      <c r="I33" s="5" t="s">
        <v>138</v>
      </c>
      <c r="J33" s="5" t="s">
        <v>139</v>
      </c>
      <c r="K33" s="6" t="s">
        <v>140</v>
      </c>
      <c r="L33" s="7" t="s">
        <v>204</v>
      </c>
      <c r="N33" s="4" t="s">
        <v>205</v>
      </c>
      <c r="O33" s="4" t="s">
        <v>124</v>
      </c>
      <c r="P33" s="4">
        <f t="shared" si="0"/>
        <v>71</v>
      </c>
      <c r="Q33" s="4">
        <f t="shared" si="4"/>
        <v>71</v>
      </c>
      <c r="R33" s="4">
        <f t="shared" si="2"/>
        <v>0</v>
      </c>
      <c r="T33" s="5" t="s">
        <v>141</v>
      </c>
      <c r="U33" s="5" t="s">
        <v>141</v>
      </c>
      <c r="V33" s="4">
        <f t="shared" si="3"/>
        <v>0</v>
      </c>
      <c r="W33" s="4">
        <v>71</v>
      </c>
    </row>
    <row r="34" spans="1:23" x14ac:dyDescent="0.2">
      <c r="A34" t="s">
        <v>4</v>
      </c>
      <c r="C34" t="s">
        <v>4</v>
      </c>
      <c r="G34" s="4">
        <v>32</v>
      </c>
      <c r="H34" s="4" t="str">
        <f>VLOOKUP(J34,'[1]S1 44 AOA genomes'!B$2:Q$54,16,FALSE)</f>
        <v>Nitrosopumilus</v>
      </c>
      <c r="I34" s="5" t="s">
        <v>142</v>
      </c>
      <c r="J34" s="5" t="s">
        <v>143</v>
      </c>
      <c r="K34" s="6" t="s">
        <v>144</v>
      </c>
      <c r="L34" s="7" t="s">
        <v>204</v>
      </c>
      <c r="M34" s="4" t="s">
        <v>205</v>
      </c>
      <c r="N34" s="4" t="s">
        <v>205</v>
      </c>
      <c r="O34" s="4" t="s">
        <v>250</v>
      </c>
      <c r="P34" s="4">
        <f t="shared" ref="P34:P52" si="5">VLOOKUP(I34,U$2:W$52,3,FALSE)</f>
        <v>71</v>
      </c>
      <c r="Q34" s="4">
        <f t="shared" si="4"/>
        <v>71</v>
      </c>
      <c r="R34" s="4" t="str">
        <f t="shared" ref="R34:R52" si="6">VLOOKUP(I34,U$2:V$52,2,FALSE)</f>
        <v>Y</v>
      </c>
      <c r="T34" s="5" t="s">
        <v>145</v>
      </c>
      <c r="U34" s="5" t="s">
        <v>145</v>
      </c>
      <c r="V34" s="4" t="str">
        <f t="shared" ref="V34:V52" si="7">VLOOKUP(U34,I$2:N$52,5,FALSE)</f>
        <v>Y</v>
      </c>
      <c r="W34" s="4">
        <v>71</v>
      </c>
    </row>
    <row r="35" spans="1:23" x14ac:dyDescent="0.2">
      <c r="A35" t="s">
        <v>5</v>
      </c>
      <c r="C35" t="s">
        <v>5</v>
      </c>
      <c r="G35" s="4">
        <v>33</v>
      </c>
      <c r="H35" s="4" t="str">
        <f>VLOOKUP(J35,'[1]S1 44 AOA genomes'!B$2:Q$54,16,FALSE)</f>
        <v>Nitrosopumilus</v>
      </c>
      <c r="I35" s="5" t="s">
        <v>146</v>
      </c>
      <c r="J35" s="5" t="s">
        <v>147</v>
      </c>
      <c r="K35" s="6" t="s">
        <v>148</v>
      </c>
      <c r="L35" s="7" t="s">
        <v>204</v>
      </c>
      <c r="M35" s="4" t="s">
        <v>205</v>
      </c>
      <c r="N35" s="4" t="s">
        <v>205</v>
      </c>
      <c r="O35" s="4" t="s">
        <v>250</v>
      </c>
      <c r="P35" s="4">
        <f t="shared" si="5"/>
        <v>71</v>
      </c>
      <c r="Q35" s="4">
        <f t="shared" si="4"/>
        <v>71</v>
      </c>
      <c r="R35" s="4" t="str">
        <f t="shared" si="6"/>
        <v>Y</v>
      </c>
      <c r="T35" s="5" t="s">
        <v>149</v>
      </c>
      <c r="U35" s="5" t="s">
        <v>149</v>
      </c>
      <c r="V35" s="4" t="str">
        <f t="shared" si="7"/>
        <v>Y</v>
      </c>
      <c r="W35" s="4">
        <v>71</v>
      </c>
    </row>
    <row r="36" spans="1:23" x14ac:dyDescent="0.2">
      <c r="A36" t="s">
        <v>6</v>
      </c>
      <c r="C36" t="s">
        <v>6</v>
      </c>
      <c r="G36" s="4">
        <v>34</v>
      </c>
      <c r="H36" s="4" t="str">
        <f>VLOOKUP(J36,'[1]S1 44 AOA genomes'!B$2:Q$54,16,FALSE)</f>
        <v>Cenarchaeum</v>
      </c>
      <c r="I36" s="5" t="s">
        <v>150</v>
      </c>
      <c r="J36" s="5" t="s">
        <v>151</v>
      </c>
      <c r="K36" s="6" t="s">
        <v>152</v>
      </c>
      <c r="L36" s="7" t="s">
        <v>204</v>
      </c>
      <c r="M36" s="4" t="s">
        <v>205</v>
      </c>
      <c r="N36" s="4" t="s">
        <v>205</v>
      </c>
      <c r="O36" s="4" t="s">
        <v>255</v>
      </c>
      <c r="P36" s="4">
        <f t="shared" si="5"/>
        <v>71</v>
      </c>
      <c r="Q36" s="4">
        <f t="shared" si="4"/>
        <v>71</v>
      </c>
      <c r="R36" s="4" t="str">
        <f t="shared" si="6"/>
        <v>Y</v>
      </c>
      <c r="T36" s="5" t="s">
        <v>153</v>
      </c>
      <c r="U36" s="5" t="s">
        <v>153</v>
      </c>
      <c r="V36" s="4" t="str">
        <f t="shared" si="7"/>
        <v>Y</v>
      </c>
      <c r="W36" s="4">
        <v>71</v>
      </c>
    </row>
    <row r="37" spans="1:23" x14ac:dyDescent="0.2">
      <c r="A37" t="s">
        <v>7</v>
      </c>
      <c r="C37" t="s">
        <v>7</v>
      </c>
      <c r="G37" s="4">
        <v>35</v>
      </c>
      <c r="H37" s="4" t="str">
        <f>VLOOKUP(J37,'[1]S1 44 AOA genomes'!B$2:Q$54,16,FALSE)</f>
        <v>Nitrosopumilus</v>
      </c>
      <c r="I37" s="5" t="s">
        <v>154</v>
      </c>
      <c r="J37" s="5" t="s">
        <v>155</v>
      </c>
      <c r="K37" s="6" t="s">
        <v>156</v>
      </c>
      <c r="L37" s="7" t="s">
        <v>204</v>
      </c>
      <c r="M37" s="4" t="s">
        <v>205</v>
      </c>
      <c r="N37" s="4" t="s">
        <v>205</v>
      </c>
      <c r="O37" s="4" t="s">
        <v>245</v>
      </c>
      <c r="P37" s="4">
        <f t="shared" si="5"/>
        <v>71</v>
      </c>
      <c r="Q37" s="4">
        <f t="shared" si="4"/>
        <v>71</v>
      </c>
      <c r="R37" s="4" t="str">
        <f t="shared" si="6"/>
        <v>Y</v>
      </c>
      <c r="T37" s="5" t="s">
        <v>157</v>
      </c>
      <c r="U37" s="5" t="s">
        <v>157</v>
      </c>
      <c r="V37" s="4" t="str">
        <f t="shared" si="7"/>
        <v>Y</v>
      </c>
      <c r="W37" s="4">
        <v>71</v>
      </c>
    </row>
    <row r="38" spans="1:23" x14ac:dyDescent="0.2">
      <c r="A38" t="s">
        <v>8</v>
      </c>
      <c r="C38" t="s">
        <v>8</v>
      </c>
      <c r="G38" s="4">
        <v>36</v>
      </c>
      <c r="H38" s="4" t="str">
        <f>VLOOKUP(J38,'[1]S1 44 AOA genomes'!B$2:Q$54,16,FALSE)</f>
        <v>Nitrosopumilus</v>
      </c>
      <c r="I38" s="5" t="s">
        <v>158</v>
      </c>
      <c r="J38" s="5" t="s">
        <v>159</v>
      </c>
      <c r="K38" s="6" t="s">
        <v>160</v>
      </c>
      <c r="L38" s="7" t="s">
        <v>204</v>
      </c>
      <c r="M38" s="4" t="s">
        <v>205</v>
      </c>
      <c r="N38" s="4" t="s">
        <v>205</v>
      </c>
      <c r="O38" s="4" t="s">
        <v>250</v>
      </c>
      <c r="P38" s="4">
        <f t="shared" si="5"/>
        <v>71</v>
      </c>
      <c r="Q38" s="4">
        <f t="shared" si="4"/>
        <v>71</v>
      </c>
      <c r="R38" s="4" t="str">
        <f t="shared" si="6"/>
        <v>Y</v>
      </c>
      <c r="T38" s="5" t="s">
        <v>161</v>
      </c>
      <c r="U38" s="5" t="s">
        <v>161</v>
      </c>
      <c r="V38" s="4" t="str">
        <f t="shared" si="7"/>
        <v>Y</v>
      </c>
      <c r="W38" s="4">
        <v>71</v>
      </c>
    </row>
    <row r="39" spans="1:23" x14ac:dyDescent="0.2">
      <c r="A39" t="s">
        <v>9</v>
      </c>
      <c r="C39" t="s">
        <v>9</v>
      </c>
      <c r="G39" s="4">
        <v>38</v>
      </c>
      <c r="H39" s="4" t="str">
        <f>VLOOKUP(J39,'[1]S1 44 AOA genomes'!B$2:Q$54,16,FALSE)</f>
        <v>Nitrosarchaeum</v>
      </c>
      <c r="I39" s="5" t="s">
        <v>165</v>
      </c>
      <c r="J39" s="5" t="s">
        <v>166</v>
      </c>
      <c r="K39" s="6" t="s">
        <v>167</v>
      </c>
      <c r="L39" s="7" t="s">
        <v>204</v>
      </c>
      <c r="M39" s="4" t="s">
        <v>205</v>
      </c>
      <c r="N39" s="4" t="s">
        <v>205</v>
      </c>
      <c r="O39" s="4" t="s">
        <v>239</v>
      </c>
      <c r="P39" s="4">
        <f t="shared" si="5"/>
        <v>71</v>
      </c>
      <c r="Q39" s="4">
        <f t="shared" si="4"/>
        <v>71</v>
      </c>
      <c r="R39" s="4" t="str">
        <f t="shared" si="6"/>
        <v>Y</v>
      </c>
      <c r="T39" s="5" t="s">
        <v>165</v>
      </c>
      <c r="U39" s="5" t="s">
        <v>165</v>
      </c>
      <c r="V39" s="4" t="str">
        <f t="shared" si="7"/>
        <v>Y</v>
      </c>
      <c r="W39" s="4">
        <v>71</v>
      </c>
    </row>
    <row r="40" spans="1:23" x14ac:dyDescent="0.2">
      <c r="A40" t="s">
        <v>10</v>
      </c>
      <c r="C40" t="s">
        <v>10</v>
      </c>
      <c r="G40" s="4">
        <v>44</v>
      </c>
      <c r="H40" s="4" t="str">
        <f>VLOOKUP(J40,'[1]S1 44 AOA genomes'!B$2:Q$54,16,FALSE)</f>
        <v>Nitrosopumilus</v>
      </c>
      <c r="I40" s="5" t="s">
        <v>168</v>
      </c>
      <c r="J40" s="5" t="s">
        <v>169</v>
      </c>
      <c r="K40" s="6" t="s">
        <v>170</v>
      </c>
      <c r="L40" s="7" t="s">
        <v>204</v>
      </c>
      <c r="M40" s="4" t="s">
        <v>205</v>
      </c>
      <c r="N40" s="4" t="s">
        <v>205</v>
      </c>
      <c r="O40" s="4" t="s">
        <v>250</v>
      </c>
      <c r="P40" s="4" t="e">
        <f t="shared" si="5"/>
        <v>#N/A</v>
      </c>
      <c r="Q40" s="4" t="e">
        <f t="shared" si="4"/>
        <v>#N/A</v>
      </c>
      <c r="R40" s="4" t="e">
        <f t="shared" si="6"/>
        <v>#N/A</v>
      </c>
      <c r="T40" s="10" t="s">
        <v>171</v>
      </c>
      <c r="U40" s="10" t="s">
        <v>171</v>
      </c>
      <c r="V40" s="4" t="e">
        <f t="shared" si="7"/>
        <v>#N/A</v>
      </c>
      <c r="W40" s="4">
        <v>71</v>
      </c>
    </row>
    <row r="41" spans="1:23" x14ac:dyDescent="0.2">
      <c r="A41" t="s">
        <v>11</v>
      </c>
      <c r="C41" t="s">
        <v>11</v>
      </c>
      <c r="G41" s="4">
        <v>46</v>
      </c>
      <c r="H41" s="4" t="e">
        <f>VLOOKUP(J41,'[1]S1 44 AOA genomes'!B$2:Q$54,16,FALSE)</f>
        <v>#N/A</v>
      </c>
      <c r="I41" s="5" t="s">
        <v>177</v>
      </c>
      <c r="J41" s="5" t="s">
        <v>178</v>
      </c>
      <c r="K41" s="6" t="s">
        <v>179</v>
      </c>
      <c r="L41" s="7" t="s">
        <v>204</v>
      </c>
      <c r="N41" s="4" t="s">
        <v>205</v>
      </c>
      <c r="O41" s="4" t="s">
        <v>206</v>
      </c>
      <c r="P41" s="4">
        <f t="shared" si="5"/>
        <v>71</v>
      </c>
      <c r="Q41" s="4">
        <f t="shared" si="4"/>
        <v>71</v>
      </c>
      <c r="R41" s="4">
        <f t="shared" si="6"/>
        <v>0</v>
      </c>
      <c r="T41" s="10" t="s">
        <v>180</v>
      </c>
      <c r="U41" s="10" t="s">
        <v>180</v>
      </c>
      <c r="V41" s="4">
        <f t="shared" si="7"/>
        <v>0</v>
      </c>
      <c r="W41" s="4">
        <v>71</v>
      </c>
    </row>
    <row r="42" spans="1:23" x14ac:dyDescent="0.2">
      <c r="A42" t="s">
        <v>12</v>
      </c>
      <c r="C42" t="s">
        <v>12</v>
      </c>
      <c r="G42" s="4">
        <v>48</v>
      </c>
      <c r="H42" s="4" t="str">
        <f>VLOOKUP(J42,'[1]S1 44 AOA genomes'!B$2:Q$54,16,FALSE)</f>
        <v>Nitrosopumilus</v>
      </c>
      <c r="I42" s="5" t="s">
        <v>184</v>
      </c>
      <c r="J42" s="5" t="s">
        <v>185</v>
      </c>
      <c r="K42" s="6" t="s">
        <v>186</v>
      </c>
      <c r="L42" s="7" t="s">
        <v>204</v>
      </c>
      <c r="M42" s="4" t="s">
        <v>205</v>
      </c>
      <c r="N42" s="4" t="s">
        <v>205</v>
      </c>
      <c r="O42" s="4" t="s">
        <v>250</v>
      </c>
      <c r="P42" s="4">
        <f t="shared" si="5"/>
        <v>71</v>
      </c>
      <c r="Q42" s="4">
        <f t="shared" si="4"/>
        <v>71</v>
      </c>
      <c r="R42" s="4" t="str">
        <f t="shared" si="6"/>
        <v>Y</v>
      </c>
      <c r="T42" s="10" t="s">
        <v>187</v>
      </c>
      <c r="U42" s="10" t="s">
        <v>187</v>
      </c>
      <c r="V42" s="4" t="str">
        <f t="shared" si="7"/>
        <v>Y</v>
      </c>
      <c r="W42" s="4">
        <v>71</v>
      </c>
    </row>
    <row r="43" spans="1:23" x14ac:dyDescent="0.2">
      <c r="A43" t="s">
        <v>13</v>
      </c>
      <c r="C43" t="s">
        <v>13</v>
      </c>
      <c r="G43" s="4">
        <v>50</v>
      </c>
      <c r="H43" s="4" t="str">
        <f>VLOOKUP(J43,'[1]S1 44 AOA genomes'!B$2:Q$54,16,FALSE)</f>
        <v>Nitrosontenuis</v>
      </c>
      <c r="I43" s="5" t="s">
        <v>48</v>
      </c>
      <c r="J43" s="5" t="s">
        <v>49</v>
      </c>
      <c r="K43" s="6" t="s">
        <v>50</v>
      </c>
      <c r="L43" s="7" t="s">
        <v>204</v>
      </c>
      <c r="N43" s="4" t="s">
        <v>205</v>
      </c>
      <c r="O43" s="4" t="s">
        <v>241</v>
      </c>
      <c r="P43" s="4">
        <f t="shared" si="5"/>
        <v>71</v>
      </c>
      <c r="Q43" s="4">
        <f t="shared" si="4"/>
        <v>71</v>
      </c>
      <c r="R43" s="4">
        <f t="shared" si="6"/>
        <v>0</v>
      </c>
      <c r="T43" s="10" t="s">
        <v>51</v>
      </c>
      <c r="U43" s="10" t="s">
        <v>51</v>
      </c>
      <c r="V43" s="4">
        <f t="shared" si="7"/>
        <v>0</v>
      </c>
      <c r="W43" s="4">
        <v>51</v>
      </c>
    </row>
    <row r="44" spans="1:23" x14ac:dyDescent="0.2">
      <c r="A44" t="s">
        <v>14</v>
      </c>
      <c r="C44" t="s">
        <v>14</v>
      </c>
      <c r="G44" s="4">
        <v>51</v>
      </c>
      <c r="H44" s="4" t="e">
        <f>VLOOKUP(J44,'[1]S1 44 AOA genomes'!B$2:Q$54,16,FALSE)</f>
        <v>#N/A</v>
      </c>
      <c r="I44" s="5" t="s">
        <v>52</v>
      </c>
      <c r="J44" s="5" t="s">
        <v>53</v>
      </c>
      <c r="K44" s="6" t="s">
        <v>54</v>
      </c>
      <c r="L44" s="7" t="s">
        <v>204</v>
      </c>
      <c r="N44" s="4" t="s">
        <v>205</v>
      </c>
      <c r="O44" s="4" t="s">
        <v>55</v>
      </c>
      <c r="P44" s="4">
        <f t="shared" si="5"/>
        <v>51</v>
      </c>
      <c r="Q44" s="4">
        <f t="shared" si="4"/>
        <v>51</v>
      </c>
      <c r="R44" s="4">
        <f t="shared" si="6"/>
        <v>0</v>
      </c>
      <c r="T44" s="10" t="s">
        <v>56</v>
      </c>
      <c r="U44" s="10" t="s">
        <v>56</v>
      </c>
      <c r="V44" s="4">
        <f t="shared" si="7"/>
        <v>0</v>
      </c>
      <c r="W44" s="4">
        <v>71</v>
      </c>
    </row>
    <row r="45" spans="1:23" x14ac:dyDescent="0.2">
      <c r="A45" t="s">
        <v>15</v>
      </c>
      <c r="C45" t="s">
        <v>15</v>
      </c>
      <c r="G45" s="4">
        <v>52</v>
      </c>
      <c r="H45" s="4" t="str">
        <f>VLOOKUP(J45,'[1]S1 44 AOA genomes'!B$2:Q$54,16,FALSE)</f>
        <v>Nitrosotalea</v>
      </c>
      <c r="I45" s="5" t="s">
        <v>57</v>
      </c>
      <c r="J45" s="5" t="s">
        <v>58</v>
      </c>
      <c r="K45" s="6" t="s">
        <v>59</v>
      </c>
      <c r="L45" s="7" t="s">
        <v>204</v>
      </c>
      <c r="N45" s="4" t="s">
        <v>205</v>
      </c>
      <c r="O45" s="4" t="s">
        <v>111</v>
      </c>
      <c r="P45" s="4">
        <f t="shared" si="5"/>
        <v>71</v>
      </c>
      <c r="Q45" s="4">
        <f t="shared" si="4"/>
        <v>71</v>
      </c>
      <c r="R45" s="4">
        <f t="shared" si="6"/>
        <v>0</v>
      </c>
      <c r="T45" s="10" t="s">
        <v>60</v>
      </c>
      <c r="U45" s="10" t="s">
        <v>60</v>
      </c>
      <c r="V45" s="4" t="str">
        <f t="shared" si="7"/>
        <v>Y</v>
      </c>
      <c r="W45" s="4">
        <v>71</v>
      </c>
    </row>
    <row r="46" spans="1:23" x14ac:dyDescent="0.2">
      <c r="A46" t="s">
        <v>16</v>
      </c>
      <c r="C46" t="s">
        <v>16</v>
      </c>
      <c r="G46" s="4">
        <v>53</v>
      </c>
      <c r="H46" s="4" t="str">
        <f>VLOOKUP(J46,'[1]S1 44 AOA genomes'!B$2:Q$54,16,FALSE)</f>
        <v>Nitrosopumilus</v>
      </c>
      <c r="I46" s="5" t="s">
        <v>61</v>
      </c>
      <c r="J46" s="5" t="s">
        <v>62</v>
      </c>
      <c r="K46" s="6" t="s">
        <v>63</v>
      </c>
      <c r="L46" s="7" t="s">
        <v>204</v>
      </c>
      <c r="M46" s="4" t="s">
        <v>205</v>
      </c>
      <c r="N46" s="4" t="s">
        <v>205</v>
      </c>
      <c r="O46" s="4" t="s">
        <v>245</v>
      </c>
      <c r="P46" s="4">
        <f t="shared" si="5"/>
        <v>71</v>
      </c>
      <c r="Q46" s="4">
        <f t="shared" si="4"/>
        <v>71</v>
      </c>
      <c r="R46" s="4" t="str">
        <f t="shared" si="6"/>
        <v>Y</v>
      </c>
      <c r="T46" s="10" t="s">
        <v>64</v>
      </c>
      <c r="U46" s="10" t="s">
        <v>64</v>
      </c>
      <c r="V46" s="4" t="e">
        <f t="shared" si="7"/>
        <v>#N/A</v>
      </c>
      <c r="W46" s="4">
        <v>71</v>
      </c>
    </row>
    <row r="47" spans="1:23" x14ac:dyDescent="0.2">
      <c r="A47" t="s">
        <v>284</v>
      </c>
      <c r="C47" t="s">
        <v>283</v>
      </c>
      <c r="G47" s="4">
        <v>55</v>
      </c>
      <c r="H47" s="4" t="str">
        <f>VLOOKUP(J47,'[1]S1 44 AOA genomes'!B$2:Q$54,16,FALSE)</f>
        <v>Nitrosarchaeum</v>
      </c>
      <c r="I47" s="5" t="s">
        <v>65</v>
      </c>
      <c r="J47" s="5" t="s">
        <v>66</v>
      </c>
      <c r="K47" s="6" t="s">
        <v>67</v>
      </c>
      <c r="L47" s="7" t="s">
        <v>204</v>
      </c>
      <c r="M47" s="4" t="s">
        <v>205</v>
      </c>
      <c r="N47" s="4" t="s">
        <v>205</v>
      </c>
      <c r="O47" s="4" t="s">
        <v>239</v>
      </c>
      <c r="P47" s="4" t="e">
        <f t="shared" si="5"/>
        <v>#N/A</v>
      </c>
      <c r="Q47" s="4" t="e">
        <f t="shared" si="4"/>
        <v>#N/A</v>
      </c>
      <c r="R47" s="4" t="e">
        <f t="shared" si="6"/>
        <v>#N/A</v>
      </c>
      <c r="T47" s="10" t="s">
        <v>68</v>
      </c>
      <c r="U47" s="10" t="s">
        <v>68</v>
      </c>
      <c r="V47" s="4" t="str">
        <f t="shared" si="7"/>
        <v>Y</v>
      </c>
      <c r="W47" s="4">
        <v>71</v>
      </c>
    </row>
    <row r="48" spans="1:23" x14ac:dyDescent="0.2">
      <c r="A48" t="s">
        <v>17</v>
      </c>
      <c r="C48" t="s">
        <v>17</v>
      </c>
      <c r="G48" s="4">
        <v>56</v>
      </c>
      <c r="H48" s="4" t="str">
        <f>VLOOKUP(J48,'[1]S1 44 AOA genomes'!B$2:Q$54,16,FALSE)</f>
        <v>Nitrosopumilus</v>
      </c>
      <c r="I48" s="5" t="s">
        <v>69</v>
      </c>
      <c r="J48" s="5" t="s">
        <v>70</v>
      </c>
      <c r="K48" s="6" t="s">
        <v>71</v>
      </c>
      <c r="L48" s="7" t="s">
        <v>204</v>
      </c>
      <c r="M48" s="4" t="s">
        <v>205</v>
      </c>
      <c r="N48" s="4" t="s">
        <v>205</v>
      </c>
      <c r="O48" s="4" t="s">
        <v>245</v>
      </c>
      <c r="P48" s="4">
        <f t="shared" si="5"/>
        <v>71</v>
      </c>
      <c r="Q48" s="4">
        <f t="shared" si="4"/>
        <v>71</v>
      </c>
      <c r="R48" s="4" t="str">
        <f t="shared" si="6"/>
        <v>Y</v>
      </c>
      <c r="T48" s="10" t="s">
        <v>72</v>
      </c>
      <c r="U48" s="10" t="s">
        <v>72</v>
      </c>
      <c r="V48" s="4" t="str">
        <f t="shared" si="7"/>
        <v>Y</v>
      </c>
      <c r="W48" s="4">
        <v>71</v>
      </c>
    </row>
    <row r="49" spans="1:23" x14ac:dyDescent="0.2">
      <c r="A49" t="s">
        <v>18</v>
      </c>
      <c r="C49" t="s">
        <v>18</v>
      </c>
      <c r="G49" s="4">
        <v>57</v>
      </c>
      <c r="H49" s="4" t="str">
        <f>VLOOKUP(J49,'[1]S1 44 AOA genomes'!B$2:Q$54,16,FALSE)</f>
        <v>Nitrosopumilus</v>
      </c>
      <c r="I49" s="5" t="s">
        <v>73</v>
      </c>
      <c r="J49" s="5" t="s">
        <v>74</v>
      </c>
      <c r="K49" s="6" t="s">
        <v>75</v>
      </c>
      <c r="L49" s="7" t="s">
        <v>204</v>
      </c>
      <c r="M49" s="4" t="s">
        <v>205</v>
      </c>
      <c r="N49" s="4" t="s">
        <v>205</v>
      </c>
      <c r="O49" s="4" t="s">
        <v>206</v>
      </c>
      <c r="P49" s="4">
        <f t="shared" si="5"/>
        <v>71</v>
      </c>
      <c r="Q49" s="4">
        <f t="shared" si="4"/>
        <v>71</v>
      </c>
      <c r="R49" s="4" t="str">
        <f t="shared" si="6"/>
        <v>Y</v>
      </c>
      <c r="T49" s="10" t="s">
        <v>76</v>
      </c>
      <c r="U49" s="10" t="s">
        <v>76</v>
      </c>
      <c r="V49" s="4" t="e">
        <f t="shared" si="7"/>
        <v>#N/A</v>
      </c>
      <c r="W49" s="4">
        <v>71</v>
      </c>
    </row>
    <row r="50" spans="1:23" x14ac:dyDescent="0.2">
      <c r="A50" t="s">
        <v>19</v>
      </c>
      <c r="C50" t="s">
        <v>19</v>
      </c>
      <c r="G50" s="4">
        <v>62</v>
      </c>
      <c r="H50" s="4" t="str">
        <f>VLOOKUP(J50,'[1]S1 44 AOA genomes'!B$2:Q$54,16,FALSE)</f>
        <v>Nitrosopelagicus</v>
      </c>
      <c r="I50" s="5" t="s">
        <v>84</v>
      </c>
      <c r="J50" s="5" t="s">
        <v>85</v>
      </c>
      <c r="K50" s="6" t="s">
        <v>86</v>
      </c>
      <c r="L50" s="7" t="s">
        <v>204</v>
      </c>
      <c r="M50" s="4" t="s">
        <v>205</v>
      </c>
      <c r="N50" s="4" t="s">
        <v>205</v>
      </c>
      <c r="O50" s="4" t="s">
        <v>109</v>
      </c>
      <c r="P50" s="4">
        <f t="shared" si="5"/>
        <v>71</v>
      </c>
      <c r="Q50" s="4">
        <f t="shared" si="4"/>
        <v>71</v>
      </c>
      <c r="R50" s="4" t="str">
        <f t="shared" si="6"/>
        <v>Y</v>
      </c>
      <c r="T50" s="10" t="s">
        <v>87</v>
      </c>
      <c r="U50" s="10" t="s">
        <v>87</v>
      </c>
      <c r="V50" s="4" t="str">
        <f t="shared" si="7"/>
        <v>Y</v>
      </c>
      <c r="W50" s="4">
        <v>71</v>
      </c>
    </row>
    <row r="51" spans="1:23" x14ac:dyDescent="0.2">
      <c r="A51" t="s">
        <v>20</v>
      </c>
      <c r="C51" t="s">
        <v>20</v>
      </c>
      <c r="G51" s="4">
        <v>63</v>
      </c>
      <c r="H51" s="4" t="e">
        <f>VLOOKUP(J51,'[1]S1 44 AOA genomes'!B$2:Q$54,16,FALSE)</f>
        <v>#N/A</v>
      </c>
      <c r="I51" s="5" t="s">
        <v>88</v>
      </c>
      <c r="J51" s="5" t="s">
        <v>89</v>
      </c>
      <c r="K51" s="6" t="s">
        <v>90</v>
      </c>
      <c r="L51" s="7" t="s">
        <v>204</v>
      </c>
      <c r="N51" s="4" t="s">
        <v>205</v>
      </c>
      <c r="O51" s="4" t="s">
        <v>55</v>
      </c>
      <c r="P51" s="4">
        <f t="shared" si="5"/>
        <v>62</v>
      </c>
      <c r="Q51" s="4">
        <f t="shared" si="4"/>
        <v>62</v>
      </c>
      <c r="R51" s="4">
        <f t="shared" si="6"/>
        <v>0</v>
      </c>
      <c r="T51" s="10" t="s">
        <v>91</v>
      </c>
      <c r="U51" s="10" t="s">
        <v>91</v>
      </c>
      <c r="V51" s="4">
        <f t="shared" si="7"/>
        <v>0</v>
      </c>
      <c r="W51" s="4">
        <v>62</v>
      </c>
    </row>
    <row r="52" spans="1:23" x14ac:dyDescent="0.2">
      <c r="A52" t="s">
        <v>21</v>
      </c>
      <c r="C52" t="s">
        <v>21</v>
      </c>
      <c r="G52" s="4">
        <v>65</v>
      </c>
      <c r="H52" s="4" t="str">
        <f>VLOOKUP(J52,'[1]S1 44 AOA genomes'!B$2:Q$54,16,FALSE)</f>
        <v>Nitrosopumilus</v>
      </c>
      <c r="I52" s="5" t="s">
        <v>92</v>
      </c>
      <c r="J52" s="5" t="s">
        <v>93</v>
      </c>
      <c r="K52" s="6" t="s">
        <v>94</v>
      </c>
      <c r="L52" s="7" t="s">
        <v>204</v>
      </c>
      <c r="M52" s="4" t="s">
        <v>205</v>
      </c>
      <c r="N52" s="4" t="s">
        <v>205</v>
      </c>
      <c r="O52" s="4" t="s">
        <v>212</v>
      </c>
      <c r="P52" s="4">
        <f t="shared" si="5"/>
        <v>71</v>
      </c>
      <c r="Q52" s="4">
        <f t="shared" si="4"/>
        <v>71</v>
      </c>
      <c r="R52" s="4" t="str">
        <f t="shared" si="6"/>
        <v>Y</v>
      </c>
      <c r="T52" s="10" t="s">
        <v>95</v>
      </c>
      <c r="U52" s="10" t="s">
        <v>95</v>
      </c>
      <c r="V52" s="4" t="str">
        <f t="shared" si="7"/>
        <v>Y</v>
      </c>
      <c r="W52" s="4">
        <v>71</v>
      </c>
    </row>
    <row r="53" spans="1:23" x14ac:dyDescent="0.2">
      <c r="C53"/>
    </row>
    <row r="54" spans="1:23" x14ac:dyDescent="0.2">
      <c r="C54"/>
      <c r="M54" s="4">
        <f>COUNTIF(M2:M52,"Y")</f>
        <v>27</v>
      </c>
      <c r="N54" s="4">
        <f>COUNTIF(N2:N52,"Y")</f>
        <v>51</v>
      </c>
      <c r="Q54" s="4" t="s">
        <v>96</v>
      </c>
    </row>
    <row r="55" spans="1:23" x14ac:dyDescent="0.2">
      <c r="C55"/>
      <c r="Q55" s="4" t="s">
        <v>97</v>
      </c>
    </row>
    <row r="56" spans="1:23" x14ac:dyDescent="0.2">
      <c r="C56"/>
      <c r="Q56" s="4" t="e">
        <f>MIN(Q2:Q52)</f>
        <v>#N/A</v>
      </c>
    </row>
    <row r="57" spans="1:23" x14ac:dyDescent="0.2">
      <c r="Q57" s="4" t="s">
        <v>98</v>
      </c>
    </row>
    <row r="58" spans="1:23" x14ac:dyDescent="0.2">
      <c r="Q58" s="4" t="e">
        <f>MAX(Q2:Q52)</f>
        <v>#N/A</v>
      </c>
    </row>
    <row r="59" spans="1:23" x14ac:dyDescent="0.2">
      <c r="Q59" s="4" t="s">
        <v>99</v>
      </c>
    </row>
    <row r="60" spans="1:23" x14ac:dyDescent="0.2">
      <c r="Q60" s="4" t="e">
        <f>AVERAGE(Q2:Q52)</f>
        <v>#N/A</v>
      </c>
    </row>
  </sheetData>
  <sortState xmlns:xlrd2="http://schemas.microsoft.com/office/spreadsheetml/2017/richdata2" ref="C2:Y60">
    <sortCondition ref="L2:L60"/>
  </sortState>
  <phoneticPr fontId="6" type="noConversion"/>
  <hyperlinks>
    <hyperlink ref="D23" r:id="rId1" tooltip="Link to BioSample" xr:uid="{00000000-0004-0000-0000-000000000000}"/>
    <hyperlink ref="D22" r:id="rId2" tooltip="Link to BioSample" xr:uid="{00000000-0004-0000-0000-000001000000}"/>
    <hyperlink ref="E22" r:id="rId3" xr:uid="{00000000-0004-0000-0000-000002000000}"/>
    <hyperlink ref="E23" r:id="rId4" xr:uid="{00000000-0004-0000-0000-000003000000}"/>
    <hyperlink ref="D3" r:id="rId5" xr:uid="{00000000-0004-0000-0000-000004000000}"/>
    <hyperlink ref="D2" r:id="rId6" xr:uid="{00000000-0004-0000-0000-000005000000}"/>
    <hyperlink ref="D4" r:id="rId7" xr:uid="{00000000-0004-0000-0000-000006000000}"/>
    <hyperlink ref="D5" r:id="rId8" xr:uid="{00000000-0004-0000-0000-000007000000}"/>
    <hyperlink ref="D6" r:id="rId9" xr:uid="{00000000-0004-0000-0000-000008000000}"/>
    <hyperlink ref="D7" r:id="rId10" xr:uid="{00000000-0004-0000-0000-000009000000}"/>
    <hyperlink ref="D8" r:id="rId11" xr:uid="{00000000-0004-0000-0000-00000A000000}"/>
    <hyperlink ref="D9" r:id="rId12" xr:uid="{00000000-0004-0000-0000-00000B000000}"/>
    <hyperlink ref="D10" r:id="rId13" xr:uid="{00000000-0004-0000-0000-00000C000000}"/>
    <hyperlink ref="D11" r:id="rId14" xr:uid="{00000000-0004-0000-0000-00000D000000}"/>
    <hyperlink ref="D21" r:id="rId15" tooltip="Link to BioSample" xr:uid="{00000000-0004-0000-0000-00000E000000}"/>
    <hyperlink ref="E21" r:id="rId16" xr:uid="{00000000-0004-0000-0000-00000F000000}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2020-10-17T20:15:45Z</dcterms:created>
  <dcterms:modified xsi:type="dcterms:W3CDTF">2020-12-13T22:55:41Z</dcterms:modified>
</cp:coreProperties>
</file>