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embeddings/oleObject1.bin" ContentType="application/vnd.openxmlformats-officedocument.oleObject"/>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pwabu\Desktop\"/>
    </mc:Choice>
  </mc:AlternateContent>
  <xr:revisionPtr revIDLastSave="0" documentId="8_{9B5F737C-AF64-41D8-BB78-78B2AA5C0D36}" xr6:coauthVersionLast="47" xr6:coauthVersionMax="47" xr10:uidLastSave="{00000000-0000-0000-0000-000000000000}"/>
  <bookViews>
    <workbookView xWindow="-110" yWindow="-110" windowWidth="19420" windowHeight="11500" tabRatio="595" activeTab="1" xr2:uid="{00000000-000D-0000-FFFF-FFFF00000000}"/>
  </bookViews>
  <sheets>
    <sheet name="Contract Summary" sheetId="21" r:id="rId1"/>
    <sheet name="Weekly Summary" sheetId="7" r:id="rId2"/>
    <sheet name="BEME &amp; Works Completed Fd" sheetId="9" r:id="rId3"/>
    <sheet name="Certificate Status" sheetId="11" r:id="rId4"/>
    <sheet name="Payments Recieved" sheetId="10" r:id="rId5"/>
    <sheet name="Cost Report" sheetId="6" r:id="rId6"/>
    <sheet name="Plant Return" sheetId="14" r:id="rId7"/>
    <sheet name="Diesel Consumption" sheetId="17" r:id="rId8"/>
    <sheet name="Materials &amp; Civils" sheetId="16" r:id="rId9"/>
    <sheet name="Hired Vehicles" sheetId="4" r:id="rId10"/>
    <sheet name="Labour Strength" sheetId="5" r:id="rId11"/>
    <sheet name="Subcontractors" sheetId="13" r:id="rId12"/>
    <sheet name="Precast" sheetId="20" r:id="rId13"/>
    <sheet name="Bill 1 Summary" sheetId="18" r:id="rId14"/>
    <sheet name="Bill 1 Payments" sheetId="19" r:id="rId15"/>
    <sheet name="Lists" sheetId="12" r:id="rId16"/>
  </sheets>
  <externalReferences>
    <externalReference r:id="rId17"/>
  </externalReferences>
  <definedNames>
    <definedName name="_xlnm._FilterDatabase" localSheetId="14" hidden="1">'Bill 1 Payments'!$A$3:$F$76</definedName>
    <definedName name="_xlnm._FilterDatabase" localSheetId="13" hidden="1">'Bill 1 Summary'!$A$3:$B$23</definedName>
    <definedName name="_xlnm._FilterDatabase" localSheetId="5" hidden="1">'Cost Report'!$C$3:$K$81</definedName>
    <definedName name="_xlnm._FilterDatabase" localSheetId="7" hidden="1">'Diesel Consumption'!$A$4:$Q$63</definedName>
    <definedName name="_xlnm._FilterDatabase" localSheetId="6" hidden="1">'Plant Return'!$A$3:$K$62</definedName>
    <definedName name="_xlnm._FilterDatabase" localSheetId="11" hidden="1">Subcontractors!$A$3:$Q$99</definedName>
    <definedName name="BILL1">'Bill 1 Summary'!$B$5:$B$23</definedName>
    <definedName name="BINEY">'Bill 1 Summary'!$B$4:$B$4</definedName>
    <definedName name="CC">Lists!$H$2:$H$12</definedName>
    <definedName name="PLACAT">Lists!$J$2:$J$85</definedName>
    <definedName name="_xlnm.Print_Area" localSheetId="2">'BEME &amp; Works Completed Fd'!$A$1:$N$249</definedName>
    <definedName name="_xlnm.Print_Area" localSheetId="14">'Bill 1 Payments'!$A$1:$F$78</definedName>
    <definedName name="_xlnm.Print_Area" localSheetId="13">'Bill 1 Summary'!$A$1:$O$49</definedName>
    <definedName name="_xlnm.Print_Area" localSheetId="3">'Certificate Status'!$A$1:$X$41</definedName>
    <definedName name="_xlnm.Print_Area" localSheetId="5">'Cost Report'!$C$59:$K$83</definedName>
    <definedName name="_xlnm.Print_Area" localSheetId="7">'Diesel Consumption'!$A$1:$Q$63</definedName>
    <definedName name="_xlnm.Print_Area" localSheetId="9">'Hired Vehicles'!$A$1:$I$25</definedName>
    <definedName name="_xlnm.Print_Area" localSheetId="10">'Labour Strength'!$A$1:$F$29</definedName>
    <definedName name="_xlnm.Print_Area" localSheetId="15">Lists!$H$14</definedName>
    <definedName name="_xlnm.Print_Area" localSheetId="8">'Materials &amp; Civils'!$A$1:$Q$38</definedName>
    <definedName name="_xlnm.Print_Area" localSheetId="4">'Payments Recieved'!$A$1:$J$38</definedName>
    <definedName name="_xlnm.Print_Area" localSheetId="6">'Plant Return'!$A$1:$K$62</definedName>
    <definedName name="_xlnm.Print_Area" localSheetId="12">Precast!$A$1:$P$31</definedName>
    <definedName name="_xlnm.Print_Area" localSheetId="11">Subcontractors!$A$1:$Q$100</definedName>
    <definedName name="_xlnm.Print_Area" localSheetId="1">'Weekly Summary'!$A$1:$G$69</definedName>
    <definedName name="_xlnm.Print_Titles" localSheetId="2">'BEME &amp; Works Completed Fd'!#REF!</definedName>
    <definedName name="_xlnm.Print_Titles" localSheetId="14">'Bill 1 Payments'!$3:$3</definedName>
    <definedName name="_xlnm.Print_Titles" localSheetId="13">'Bill 1 Summary'!$1:$3</definedName>
    <definedName name="_xlnm.Print_Titles" localSheetId="5">'Cost Report'!$3:$3</definedName>
    <definedName name="_xlnm.Print_Titles" localSheetId="7">'Diesel Consumption'!$4:$4</definedName>
    <definedName name="_xlnm.Print_Titles" localSheetId="6">'Plant Return'!$1:$3</definedName>
    <definedName name="_xlnm.Print_Titles" localSheetId="11">Subcontractors!$3:$3</definedName>
    <definedName name="_xlnm.Print_Titles" localSheetId="1">'Weekly Summary'!$1:$3</definedName>
    <definedName name="UOM">Lists!$E$2:$E$20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 i="14" l="1"/>
  <c r="H59" i="14"/>
  <c r="M61" i="17"/>
  <c r="K61" i="17"/>
  <c r="M60" i="17"/>
  <c r="K60" i="17"/>
  <c r="P60" i="17" s="1"/>
  <c r="M59" i="17"/>
  <c r="K59" i="17"/>
  <c r="P59" i="17" s="1"/>
  <c r="N60" i="17" l="1"/>
  <c r="O60" i="17" s="1"/>
  <c r="N59" i="17"/>
  <c r="O59" i="17" s="1"/>
  <c r="N61" i="17"/>
  <c r="O61" i="17" s="1"/>
  <c r="P61" i="17"/>
  <c r="N75" i="13" l="1"/>
  <c r="J72" i="13"/>
  <c r="M75" i="13"/>
  <c r="J75" i="13"/>
  <c r="N74" i="13"/>
  <c r="M74" i="13"/>
  <c r="L74" i="13"/>
  <c r="J74" i="13"/>
  <c r="K74" i="13" s="1"/>
  <c r="N73" i="13"/>
  <c r="M73" i="13"/>
  <c r="J73" i="13"/>
  <c r="N72" i="13"/>
  <c r="M72" i="13"/>
  <c r="N71" i="13"/>
  <c r="M71" i="13"/>
  <c r="L71" i="13"/>
  <c r="J71" i="13"/>
  <c r="K71" i="13" s="1"/>
  <c r="O71" i="13" l="1"/>
  <c r="P71" i="13" s="1"/>
  <c r="O75" i="13"/>
  <c r="P75" i="13" s="1"/>
  <c r="O72" i="13"/>
  <c r="P72" i="13" s="1"/>
  <c r="O73" i="13"/>
  <c r="P73" i="13" s="1"/>
  <c r="O74" i="13"/>
  <c r="P74" i="13" s="1"/>
  <c r="E1" i="7" l="1"/>
  <c r="K67" i="17" l="1"/>
  <c r="K68" i="17"/>
  <c r="K69" i="17"/>
  <c r="K70" i="17"/>
  <c r="E64" i="17" l="1"/>
  <c r="F64" i="17"/>
  <c r="G64" i="17"/>
  <c r="H64" i="17"/>
  <c r="I64" i="17"/>
  <c r="J64" i="17"/>
  <c r="N60" i="13" l="1"/>
  <c r="M60" i="13"/>
  <c r="L60" i="13"/>
  <c r="J60" i="13"/>
  <c r="K60" i="13" s="1"/>
  <c r="J61" i="13"/>
  <c r="K61" i="13" s="1"/>
  <c r="L61" i="13"/>
  <c r="M61" i="13"/>
  <c r="N61" i="13"/>
  <c r="N22" i="13"/>
  <c r="M22" i="13"/>
  <c r="L22" i="13"/>
  <c r="J22" i="13"/>
  <c r="K22" i="13" s="1"/>
  <c r="O22" i="13" l="1"/>
  <c r="P22" i="13" s="1"/>
  <c r="O60" i="13"/>
  <c r="P60" i="13" s="1"/>
  <c r="O61" i="13"/>
  <c r="P61" i="13" s="1"/>
  <c r="H5" i="16" l="1"/>
  <c r="H6" i="16"/>
  <c r="H7" i="16"/>
  <c r="H8" i="16"/>
  <c r="H9" i="16"/>
  <c r="H10" i="16"/>
  <c r="H11" i="16"/>
  <c r="H12" i="16"/>
  <c r="H13" i="16"/>
  <c r="H14" i="16"/>
  <c r="H15" i="16"/>
  <c r="H16" i="16"/>
  <c r="H17" i="16"/>
  <c r="H18" i="16"/>
  <c r="H19" i="16"/>
  <c r="H20" i="16"/>
  <c r="H21" i="16"/>
  <c r="H22" i="16"/>
  <c r="H23" i="16"/>
  <c r="H62" i="14" l="1"/>
  <c r="K71" i="17"/>
  <c r="P71" i="17" s="1"/>
  <c r="P70" i="17"/>
  <c r="P69" i="17"/>
  <c r="H85" i="17"/>
  <c r="J85" i="17"/>
  <c r="P67" i="17"/>
  <c r="D64" i="17"/>
  <c r="L64" i="17"/>
  <c r="P66" i="17"/>
  <c r="P68" i="17"/>
  <c r="K72" i="17"/>
  <c r="P72" i="17" s="1"/>
  <c r="K73" i="17"/>
  <c r="P73" i="17" s="1"/>
  <c r="K74" i="17"/>
  <c r="P74" i="17" s="1"/>
  <c r="K75" i="17"/>
  <c r="P75" i="17" s="1"/>
  <c r="K76" i="17"/>
  <c r="P76" i="17" s="1"/>
  <c r="K77" i="17"/>
  <c r="P77" i="17" s="1"/>
  <c r="K78" i="17"/>
  <c r="P78" i="17" s="1"/>
  <c r="K79" i="17"/>
  <c r="P79" i="17" s="1"/>
  <c r="K80" i="17"/>
  <c r="P80" i="17" s="1"/>
  <c r="K81" i="17"/>
  <c r="P81" i="17" s="1"/>
  <c r="K82" i="17"/>
  <c r="P82" i="17" s="1"/>
  <c r="K83" i="17"/>
  <c r="P83" i="17" s="1"/>
  <c r="K84" i="17"/>
  <c r="P84" i="17" s="1"/>
  <c r="D85" i="17"/>
  <c r="E85" i="17"/>
  <c r="G85" i="17"/>
  <c r="I85" i="17"/>
  <c r="M85" i="17"/>
  <c r="N85" i="17"/>
  <c r="K86" i="17"/>
  <c r="D87" i="17" l="1"/>
  <c r="H87" i="17"/>
  <c r="G87" i="17"/>
  <c r="J87" i="17"/>
  <c r="F85" i="17"/>
  <c r="F87" i="17" s="1"/>
  <c r="I87" i="17"/>
  <c r="E87" i="17"/>
  <c r="P85" i="17"/>
  <c r="K85" i="17"/>
  <c r="M52" i="17" l="1"/>
  <c r="K52" i="17"/>
  <c r="N52" i="17" l="1"/>
  <c r="O52" i="17" s="1"/>
  <c r="P52" i="17"/>
  <c r="K43" i="17" l="1"/>
  <c r="N68" i="13" l="1"/>
  <c r="M68" i="13"/>
  <c r="L68" i="13"/>
  <c r="J68" i="13"/>
  <c r="K68" i="13" s="1"/>
  <c r="N37" i="13"/>
  <c r="M37" i="13"/>
  <c r="L37" i="13"/>
  <c r="J37" i="13"/>
  <c r="K37" i="13" s="1"/>
  <c r="N36" i="13"/>
  <c r="M36" i="13"/>
  <c r="L36" i="13"/>
  <c r="J36" i="13"/>
  <c r="K36" i="13" s="1"/>
  <c r="O68" i="13" l="1"/>
  <c r="P68" i="13" s="1"/>
  <c r="O37" i="13"/>
  <c r="P37" i="13" s="1"/>
  <c r="O36" i="13"/>
  <c r="P36" i="13" s="1"/>
  <c r="N10" i="16" l="1"/>
  <c r="N11" i="16"/>
  <c r="N12" i="16"/>
  <c r="O10" i="16" l="1"/>
  <c r="P10" i="16" s="1"/>
  <c r="O12" i="16"/>
  <c r="P12" i="16" s="1"/>
  <c r="O11" i="16"/>
  <c r="P11" i="16" s="1"/>
  <c r="K63" i="17"/>
  <c r="K62" i="17"/>
  <c r="K58" i="17"/>
  <c r="K56" i="17"/>
  <c r="K55" i="17"/>
  <c r="K54" i="17"/>
  <c r="K51" i="17"/>
  <c r="K50" i="17"/>
  <c r="K49" i="17"/>
  <c r="K47" i="17"/>
  <c r="K46" i="17"/>
  <c r="K45" i="17"/>
  <c r="K42" i="17"/>
  <c r="K41" i="17"/>
  <c r="K39" i="17"/>
  <c r="K38" i="17"/>
  <c r="K37" i="17"/>
  <c r="K35" i="17"/>
  <c r="K34" i="17"/>
  <c r="K33" i="17"/>
  <c r="K31" i="17"/>
  <c r="K30" i="17"/>
  <c r="K29" i="17"/>
  <c r="K27" i="17"/>
  <c r="K26" i="17"/>
  <c r="K25" i="17"/>
  <c r="K23" i="17"/>
  <c r="K22" i="17"/>
  <c r="K21" i="17"/>
  <c r="K19" i="17"/>
  <c r="K18" i="17"/>
  <c r="K17" i="17"/>
  <c r="K15" i="17"/>
  <c r="K14" i="17"/>
  <c r="K13" i="17"/>
  <c r="K11" i="17"/>
  <c r="K10" i="17"/>
  <c r="K9" i="17"/>
  <c r="K7" i="17"/>
  <c r="K6" i="17"/>
  <c r="K5" i="17"/>
  <c r="K8" i="17"/>
  <c r="K12" i="17"/>
  <c r="K16" i="17"/>
  <c r="K20" i="17"/>
  <c r="K24" i="17"/>
  <c r="K28" i="17"/>
  <c r="K32" i="17"/>
  <c r="K36" i="17"/>
  <c r="K40" i="17"/>
  <c r="K44" i="17"/>
  <c r="K48" i="17"/>
  <c r="K53" i="17"/>
  <c r="K57" i="17"/>
  <c r="K64" i="17" l="1"/>
  <c r="K87" i="17" s="1"/>
  <c r="K91" i="17" s="1"/>
  <c r="K46" i="9"/>
  <c r="K26" i="9"/>
  <c r="L26" i="9"/>
  <c r="L27" i="9"/>
  <c r="L28" i="9"/>
  <c r="L29" i="9"/>
  <c r="L30" i="9"/>
  <c r="K27" i="9"/>
  <c r="K28" i="9"/>
  <c r="K29" i="9"/>
  <c r="K30" i="9"/>
  <c r="K31" i="9"/>
  <c r="L43" i="9"/>
  <c r="L44" i="9"/>
  <c r="L45" i="9"/>
  <c r="L46" i="9"/>
  <c r="K43" i="9"/>
  <c r="K44" i="9"/>
  <c r="K45" i="9"/>
  <c r="M54" i="13" l="1"/>
  <c r="M53" i="13"/>
  <c r="N54" i="13"/>
  <c r="L54" i="13"/>
  <c r="J54" i="13"/>
  <c r="K54" i="13" s="1"/>
  <c r="N53" i="13"/>
  <c r="J53" i="13"/>
  <c r="J49" i="13"/>
  <c r="K49" i="13" s="1"/>
  <c r="M49" i="13"/>
  <c r="L49" i="13"/>
  <c r="O53" i="13" l="1"/>
  <c r="P53" i="13" s="1"/>
  <c r="O54" i="13"/>
  <c r="P54" i="13" s="1"/>
  <c r="N49" i="13"/>
  <c r="O49" i="13" s="1"/>
  <c r="P49" i="13" s="1"/>
  <c r="N34" i="13" l="1"/>
  <c r="M34" i="13"/>
  <c r="L34" i="13"/>
  <c r="J34" i="13"/>
  <c r="K34" i="13" s="1"/>
  <c r="N33" i="13"/>
  <c r="M33" i="13"/>
  <c r="L33" i="13"/>
  <c r="J33" i="13"/>
  <c r="K33" i="13" s="1"/>
  <c r="O33" i="13" l="1"/>
  <c r="P33" i="13" s="1"/>
  <c r="O34" i="13"/>
  <c r="P34" i="13" s="1"/>
  <c r="F65" i="14" l="1"/>
  <c r="E65" i="14"/>
  <c r="D65" i="14"/>
  <c r="H56" i="14" l="1"/>
  <c r="H55" i="14"/>
  <c r="H54" i="14"/>
  <c r="H53" i="14"/>
  <c r="H52" i="14"/>
  <c r="H51" i="14"/>
  <c r="H50" i="14"/>
  <c r="H49" i="14"/>
  <c r="P48" i="17"/>
  <c r="P44" i="17"/>
  <c r="P47" i="17"/>
  <c r="P46" i="17"/>
  <c r="P43" i="17"/>
  <c r="P42" i="17"/>
  <c r="P45" i="17" l="1"/>
  <c r="P49" i="17"/>
  <c r="H61" i="14" l="1"/>
  <c r="H58" i="14"/>
  <c r="M16" i="17"/>
  <c r="M15" i="17"/>
  <c r="P15" i="17"/>
  <c r="M14" i="17"/>
  <c r="P14" i="17"/>
  <c r="M13" i="17"/>
  <c r="P13" i="17"/>
  <c r="M12" i="17"/>
  <c r="M11" i="17"/>
  <c r="P11" i="17"/>
  <c r="N32" i="13"/>
  <c r="M32" i="13"/>
  <c r="L32" i="13"/>
  <c r="J32" i="13"/>
  <c r="K32" i="13" s="1"/>
  <c r="N31" i="13"/>
  <c r="M31" i="13"/>
  <c r="L31" i="13"/>
  <c r="J31" i="13"/>
  <c r="K31" i="13" s="1"/>
  <c r="N30" i="13"/>
  <c r="M30" i="13"/>
  <c r="L30" i="13"/>
  <c r="J30" i="13"/>
  <c r="K30" i="13" s="1"/>
  <c r="N29" i="13"/>
  <c r="M29" i="13"/>
  <c r="L29" i="13"/>
  <c r="J29" i="13"/>
  <c r="K29" i="13" s="1"/>
  <c r="M46" i="17" l="1"/>
  <c r="N46" i="17" s="1"/>
  <c r="O46" i="17" s="1"/>
  <c r="M44" i="17"/>
  <c r="N44" i="17" s="1"/>
  <c r="O44" i="17" s="1"/>
  <c r="M49" i="17"/>
  <c r="N49" i="17" s="1"/>
  <c r="O49" i="17" s="1"/>
  <c r="M47" i="17"/>
  <c r="N47" i="17" s="1"/>
  <c r="O47" i="17" s="1"/>
  <c r="M45" i="17"/>
  <c r="N45" i="17" s="1"/>
  <c r="O45" i="17" s="1"/>
  <c r="M42" i="17"/>
  <c r="N42" i="17" s="1"/>
  <c r="O42" i="17" s="1"/>
  <c r="M48" i="17"/>
  <c r="N48" i="17" s="1"/>
  <c r="O48" i="17" s="1"/>
  <c r="M43" i="17"/>
  <c r="N43" i="17" s="1"/>
  <c r="O43" i="17" s="1"/>
  <c r="N12" i="17"/>
  <c r="O12" i="17" s="1"/>
  <c r="N15" i="17"/>
  <c r="O15" i="17" s="1"/>
  <c r="N14" i="17"/>
  <c r="O14" i="17" s="1"/>
  <c r="N13" i="17"/>
  <c r="O13" i="17" s="1"/>
  <c r="N16" i="17"/>
  <c r="O16" i="17" s="1"/>
  <c r="P12" i="17"/>
  <c r="P16" i="17"/>
  <c r="N11" i="17"/>
  <c r="O11" i="17" s="1"/>
  <c r="O29" i="13"/>
  <c r="P29" i="13" s="1"/>
  <c r="O31" i="13"/>
  <c r="P31" i="13" s="1"/>
  <c r="O30" i="13"/>
  <c r="P30" i="13" s="1"/>
  <c r="O32" i="13"/>
  <c r="P32" i="13" s="1"/>
  <c r="N20" i="13" l="1"/>
  <c r="M20" i="13"/>
  <c r="L20" i="13"/>
  <c r="J20" i="13"/>
  <c r="K20" i="13" s="1"/>
  <c r="N19" i="13"/>
  <c r="M19" i="13"/>
  <c r="L19" i="13"/>
  <c r="J19" i="13"/>
  <c r="K19" i="13" s="1"/>
  <c r="N18" i="13"/>
  <c r="M18" i="13"/>
  <c r="L18" i="13"/>
  <c r="J18" i="13"/>
  <c r="K18" i="13" s="1"/>
  <c r="N17" i="13"/>
  <c r="M17" i="13"/>
  <c r="L17" i="13"/>
  <c r="J17" i="13"/>
  <c r="K17" i="13" s="1"/>
  <c r="N16" i="13"/>
  <c r="M16" i="13"/>
  <c r="L16" i="13"/>
  <c r="J16" i="13"/>
  <c r="K16" i="13" s="1"/>
  <c r="N15" i="13"/>
  <c r="M15" i="13"/>
  <c r="L15" i="13"/>
  <c r="J15" i="13"/>
  <c r="K15" i="13" s="1"/>
  <c r="N14" i="13"/>
  <c r="M14" i="13"/>
  <c r="L14" i="13"/>
  <c r="J14" i="13"/>
  <c r="K14" i="13" s="1"/>
  <c r="O17" i="13" l="1"/>
  <c r="P17" i="13" s="1"/>
  <c r="O18" i="13"/>
  <c r="P18" i="13" s="1"/>
  <c r="O19" i="13"/>
  <c r="P19" i="13" s="1"/>
  <c r="O20" i="13"/>
  <c r="P20" i="13" s="1"/>
  <c r="O16" i="13"/>
  <c r="P16" i="13" s="1"/>
  <c r="O14" i="13"/>
  <c r="P14" i="13" s="1"/>
  <c r="O15" i="13"/>
  <c r="P15" i="13" s="1"/>
  <c r="H46" i="14"/>
  <c r="H42" i="14"/>
  <c r="H45" i="14"/>
  <c r="H44" i="14"/>
  <c r="H43" i="14"/>
  <c r="H41" i="14"/>
  <c r="H40" i="14"/>
  <c r="H39" i="14"/>
  <c r="M63" i="17"/>
  <c r="P63" i="17"/>
  <c r="M62" i="17"/>
  <c r="P62" i="17"/>
  <c r="M58" i="17"/>
  <c r="M57" i="17"/>
  <c r="P57" i="17"/>
  <c r="M56" i="17"/>
  <c r="P56" i="17"/>
  <c r="M55" i="17"/>
  <c r="P55" i="17"/>
  <c r="N58" i="17" l="1"/>
  <c r="O58" i="17" s="1"/>
  <c r="N63" i="17"/>
  <c r="O63" i="17" s="1"/>
  <c r="N56" i="17"/>
  <c r="O56" i="17" s="1"/>
  <c r="N57" i="17"/>
  <c r="O57" i="17" s="1"/>
  <c r="P58" i="17"/>
  <c r="N55" i="17"/>
  <c r="O55" i="17" s="1"/>
  <c r="N62" i="17"/>
  <c r="O62" i="17" s="1"/>
  <c r="H7" i="14" l="1"/>
  <c r="H8" i="14"/>
  <c r="H57" i="14" l="1"/>
  <c r="L23" i="13" l="1"/>
  <c r="M23" i="13"/>
  <c r="N23" i="13"/>
  <c r="J23" i="13"/>
  <c r="K23" i="13" s="1"/>
  <c r="O23" i="13" l="1"/>
  <c r="P23" i="13" s="1"/>
  <c r="G33" i="6"/>
  <c r="G44" i="6"/>
  <c r="J44" i="6" s="1"/>
  <c r="K44" i="6" s="1"/>
  <c r="G45" i="6"/>
  <c r="F44" i="6"/>
  <c r="G41" i="6"/>
  <c r="G42" i="6"/>
  <c r="G43" i="6"/>
  <c r="F42" i="6"/>
  <c r="G40" i="6"/>
  <c r="C25" i="6"/>
  <c r="F25" i="6"/>
  <c r="G31" i="6"/>
  <c r="C29" i="6"/>
  <c r="D33" i="6"/>
  <c r="J42" i="6" l="1"/>
  <c r="K42" i="6" s="1"/>
  <c r="G32" i="6"/>
  <c r="N15" i="16"/>
  <c r="G30" i="6" s="1"/>
  <c r="O15" i="16" l="1"/>
  <c r="P15" i="16" s="1"/>
  <c r="D19" i="5" l="1"/>
  <c r="G37" i="6"/>
  <c r="G34" i="6"/>
  <c r="G35" i="6"/>
  <c r="H21" i="6"/>
  <c r="M124" i="9" l="1"/>
  <c r="L124" i="9"/>
  <c r="K124" i="9"/>
  <c r="M122" i="9"/>
  <c r="L122" i="9"/>
  <c r="K122" i="9"/>
  <c r="M121" i="9"/>
  <c r="L121" i="9"/>
  <c r="K121" i="9"/>
  <c r="M119" i="9"/>
  <c r="L119" i="9"/>
  <c r="K119" i="9"/>
  <c r="J44" i="9"/>
  <c r="G44" i="9"/>
  <c r="H44" i="9" s="1"/>
  <c r="J30" i="9"/>
  <c r="G30" i="9"/>
  <c r="H30" i="9" s="1"/>
  <c r="M30" i="9" l="1"/>
  <c r="N30" i="9" s="1"/>
  <c r="M44" i="9"/>
  <c r="N44" i="9" s="1"/>
  <c r="H6" i="10" l="1"/>
  <c r="G6" i="10"/>
  <c r="F6" i="10"/>
  <c r="E6" i="10"/>
  <c r="L57" i="13" l="1"/>
  <c r="L56" i="13"/>
  <c r="G39" i="6" l="1"/>
  <c r="P53" i="17"/>
  <c r="M53" i="17"/>
  <c r="H38" i="14"/>
  <c r="N53" i="17" l="1"/>
  <c r="O53" i="17" s="1"/>
  <c r="H21" i="14"/>
  <c r="H9" i="4" l="1"/>
  <c r="H4" i="4" l="1"/>
  <c r="C19" i="5" l="1"/>
  <c r="I87" i="6" l="1"/>
  <c r="J53" i="6"/>
  <c r="J19" i="6"/>
  <c r="J17" i="6"/>
  <c r="J16" i="6"/>
  <c r="J13" i="6"/>
  <c r="J12" i="6"/>
  <c r="J11" i="6"/>
  <c r="J9" i="6"/>
  <c r="J6" i="6"/>
  <c r="G5" i="10" l="1"/>
  <c r="H5" i="10"/>
  <c r="F5" i="10"/>
  <c r="E5" i="10"/>
  <c r="G57" i="6" l="1"/>
  <c r="K62" i="9" l="1"/>
  <c r="L62" i="9"/>
  <c r="K63" i="9"/>
  <c r="L63" i="9"/>
  <c r="K64" i="9"/>
  <c r="L64" i="9"/>
  <c r="K65" i="9"/>
  <c r="L65" i="9"/>
  <c r="K66" i="9"/>
  <c r="L66" i="9"/>
  <c r="K67" i="9"/>
  <c r="L67" i="9"/>
  <c r="K68" i="9"/>
  <c r="L68" i="9"/>
  <c r="K69" i="9"/>
  <c r="L69" i="9"/>
  <c r="J68" i="9"/>
  <c r="G68" i="9"/>
  <c r="H68" i="9" s="1"/>
  <c r="G66" i="9"/>
  <c r="H66" i="9" s="1"/>
  <c r="J66" i="9"/>
  <c r="L22" i="9"/>
  <c r="K22" i="9"/>
  <c r="L21" i="9"/>
  <c r="K21" i="9"/>
  <c r="L20" i="9"/>
  <c r="K20" i="9"/>
  <c r="L19" i="9"/>
  <c r="K19" i="9"/>
  <c r="L18" i="9"/>
  <c r="K18" i="9"/>
  <c r="L17" i="9"/>
  <c r="K17" i="9"/>
  <c r="L16" i="9"/>
  <c r="K16" i="9"/>
  <c r="L15" i="9"/>
  <c r="K15" i="9"/>
  <c r="L14" i="9"/>
  <c r="K14" i="9"/>
  <c r="L13" i="9"/>
  <c r="K13" i="9"/>
  <c r="L12" i="9"/>
  <c r="K12" i="9"/>
  <c r="L11" i="9"/>
  <c r="K11" i="9"/>
  <c r="J22" i="9"/>
  <c r="J21" i="9"/>
  <c r="J20" i="9"/>
  <c r="J19" i="9"/>
  <c r="J18" i="9"/>
  <c r="J17" i="9"/>
  <c r="J16" i="9"/>
  <c r="J15" i="9"/>
  <c r="J14" i="9"/>
  <c r="J13" i="9"/>
  <c r="J12" i="9"/>
  <c r="J11" i="9"/>
  <c r="G22" i="9"/>
  <c r="H22" i="9" s="1"/>
  <c r="G21" i="9"/>
  <c r="H21" i="9" s="1"/>
  <c r="G20" i="9"/>
  <c r="H20" i="9" s="1"/>
  <c r="G19" i="9"/>
  <c r="H19" i="9" s="1"/>
  <c r="G18" i="9"/>
  <c r="H18" i="9" s="1"/>
  <c r="G17" i="9"/>
  <c r="H17" i="9" s="1"/>
  <c r="G16" i="9"/>
  <c r="H16" i="9" s="1"/>
  <c r="G15" i="9"/>
  <c r="H15" i="9" s="1"/>
  <c r="G14" i="9"/>
  <c r="H14" i="9" s="1"/>
  <c r="G13" i="9"/>
  <c r="H13" i="9" s="1"/>
  <c r="G12" i="9"/>
  <c r="H12" i="9" s="1"/>
  <c r="G11" i="9"/>
  <c r="H11" i="9" s="1"/>
  <c r="J24" i="9" l="1"/>
  <c r="J119" i="9" s="1"/>
  <c r="N119" i="9" s="1"/>
  <c r="M62" i="9"/>
  <c r="M64" i="9"/>
  <c r="M17" i="9"/>
  <c r="N17" i="9" s="1"/>
  <c r="M18" i="9"/>
  <c r="N18" i="9" s="1"/>
  <c r="M22" i="9"/>
  <c r="N22" i="9" s="1"/>
  <c r="M69" i="9"/>
  <c r="M65" i="9"/>
  <c r="M63" i="9"/>
  <c r="M68" i="9"/>
  <c r="N68" i="9" s="1"/>
  <c r="M66" i="9"/>
  <c r="N66" i="9" s="1"/>
  <c r="M67" i="9"/>
  <c r="M14" i="9"/>
  <c r="N14" i="9" s="1"/>
  <c r="M21" i="9"/>
  <c r="N21" i="9" s="1"/>
  <c r="L24" i="9"/>
  <c r="E8" i="7" s="1"/>
  <c r="M11" i="9"/>
  <c r="N11" i="9" s="1"/>
  <c r="M13" i="9"/>
  <c r="N13" i="9" s="1"/>
  <c r="M15" i="9"/>
  <c r="N15" i="9" s="1"/>
  <c r="K24" i="9"/>
  <c r="D8" i="7" s="1"/>
  <c r="M20" i="9"/>
  <c r="N20" i="9" s="1"/>
  <c r="M16" i="9"/>
  <c r="N16" i="9" s="1"/>
  <c r="M12" i="9"/>
  <c r="N12" i="9" s="1"/>
  <c r="M19" i="9"/>
  <c r="N19" i="9" s="1"/>
  <c r="C8" i="7" l="1"/>
  <c r="M24" i="9"/>
  <c r="N24" i="9" s="1"/>
  <c r="M21" i="13" l="1"/>
  <c r="N21" i="13"/>
  <c r="L21" i="13"/>
  <c r="L13" i="13"/>
  <c r="L4" i="13"/>
  <c r="J8" i="13"/>
  <c r="K113" i="9"/>
  <c r="L113" i="9"/>
  <c r="L97" i="9"/>
  <c r="K97" i="9"/>
  <c r="J97" i="9"/>
  <c r="G97" i="9"/>
  <c r="H97" i="9" s="1"/>
  <c r="L96" i="9"/>
  <c r="K96" i="9"/>
  <c r="J96" i="9"/>
  <c r="G96" i="9"/>
  <c r="H96" i="9" s="1"/>
  <c r="L95" i="9"/>
  <c r="K95" i="9"/>
  <c r="J95" i="9"/>
  <c r="G95" i="9"/>
  <c r="H95" i="9" s="1"/>
  <c r="L94" i="9"/>
  <c r="K94" i="9"/>
  <c r="J94" i="9"/>
  <c r="G94" i="9"/>
  <c r="H94" i="9" s="1"/>
  <c r="L93" i="9"/>
  <c r="K93" i="9"/>
  <c r="J93" i="9"/>
  <c r="G93" i="9"/>
  <c r="H93" i="9" s="1"/>
  <c r="L92" i="9"/>
  <c r="K92" i="9"/>
  <c r="J92" i="9"/>
  <c r="G92" i="9"/>
  <c r="H92" i="9" s="1"/>
  <c r="L91" i="9"/>
  <c r="K91" i="9"/>
  <c r="J91" i="9"/>
  <c r="G91" i="9"/>
  <c r="H91" i="9" s="1"/>
  <c r="L90" i="9"/>
  <c r="K90" i="9"/>
  <c r="J90" i="9"/>
  <c r="G90" i="9"/>
  <c r="H90" i="9" s="1"/>
  <c r="O21" i="13" l="1"/>
  <c r="P21" i="13" s="1"/>
  <c r="M97" i="9"/>
  <c r="N97" i="9" s="1"/>
  <c r="M90" i="9"/>
  <c r="N90" i="9" s="1"/>
  <c r="M91" i="9"/>
  <c r="N91" i="9" s="1"/>
  <c r="M92" i="9"/>
  <c r="N92" i="9" s="1"/>
  <c r="M93" i="9"/>
  <c r="N93" i="9" s="1"/>
  <c r="M94" i="9"/>
  <c r="N94" i="9" s="1"/>
  <c r="M95" i="9"/>
  <c r="N95" i="9" s="1"/>
  <c r="M96" i="9"/>
  <c r="N96" i="9" s="1"/>
  <c r="L89" i="9"/>
  <c r="L99" i="9" s="1"/>
  <c r="E13" i="7" s="1"/>
  <c r="K89" i="9"/>
  <c r="K99" i="9" s="1"/>
  <c r="D13" i="7" s="1"/>
  <c r="J89" i="9"/>
  <c r="G89" i="9"/>
  <c r="H89" i="9" s="1"/>
  <c r="L82" i="9"/>
  <c r="K82" i="9"/>
  <c r="J82" i="9"/>
  <c r="G82" i="9"/>
  <c r="H82" i="9" s="1"/>
  <c r="L81" i="9"/>
  <c r="K81" i="9"/>
  <c r="J81" i="9"/>
  <c r="G81" i="9"/>
  <c r="H81" i="9" s="1"/>
  <c r="L80" i="9"/>
  <c r="K80" i="9"/>
  <c r="J80" i="9"/>
  <c r="G80" i="9"/>
  <c r="H80" i="9" s="1"/>
  <c r="L77" i="9"/>
  <c r="K77" i="9"/>
  <c r="J77" i="9"/>
  <c r="G77" i="9"/>
  <c r="H77" i="9" s="1"/>
  <c r="J69" i="9"/>
  <c r="N69" i="9" s="1"/>
  <c r="G69" i="9"/>
  <c r="H69" i="9" s="1"/>
  <c r="J67" i="9"/>
  <c r="N67" i="9" s="1"/>
  <c r="G67" i="9"/>
  <c r="H67" i="9" s="1"/>
  <c r="J65" i="9"/>
  <c r="N65" i="9" s="1"/>
  <c r="G65" i="9"/>
  <c r="H65" i="9" s="1"/>
  <c r="J64" i="9"/>
  <c r="G64" i="9"/>
  <c r="H64" i="9" s="1"/>
  <c r="J63" i="9"/>
  <c r="G63" i="9"/>
  <c r="H63" i="9" s="1"/>
  <c r="J62" i="9"/>
  <c r="G62" i="9"/>
  <c r="H62" i="9" s="1"/>
  <c r="L61" i="9"/>
  <c r="K61" i="9"/>
  <c r="J61" i="9"/>
  <c r="G61" i="9"/>
  <c r="H61" i="9" s="1"/>
  <c r="L60" i="9"/>
  <c r="L72" i="9" s="1"/>
  <c r="E11" i="7" s="1"/>
  <c r="K60" i="9"/>
  <c r="J60" i="9"/>
  <c r="G60" i="9"/>
  <c r="H60" i="9" s="1"/>
  <c r="L53" i="9"/>
  <c r="K53" i="9"/>
  <c r="J53" i="9"/>
  <c r="G53" i="9"/>
  <c r="H53" i="9" s="1"/>
  <c r="L52" i="9"/>
  <c r="K52" i="9"/>
  <c r="J52" i="9"/>
  <c r="G52" i="9"/>
  <c r="H52" i="9" s="1"/>
  <c r="L51" i="9"/>
  <c r="K51" i="9"/>
  <c r="J51" i="9"/>
  <c r="G51" i="9"/>
  <c r="H51" i="9" s="1"/>
  <c r="L50" i="9"/>
  <c r="K50" i="9"/>
  <c r="J50" i="9"/>
  <c r="G50" i="9"/>
  <c r="H50" i="9" s="1"/>
  <c r="L49" i="9"/>
  <c r="K49" i="9"/>
  <c r="J49" i="9"/>
  <c r="G49" i="9"/>
  <c r="H49" i="9" s="1"/>
  <c r="L48" i="9"/>
  <c r="K48" i="9"/>
  <c r="J48" i="9"/>
  <c r="G48" i="9"/>
  <c r="H48" i="9" s="1"/>
  <c r="L47" i="9"/>
  <c r="K47" i="9"/>
  <c r="J47" i="9"/>
  <c r="G47" i="9"/>
  <c r="H47" i="9" s="1"/>
  <c r="J46" i="9"/>
  <c r="G46" i="9"/>
  <c r="H46" i="9" s="1"/>
  <c r="J45" i="9"/>
  <c r="G45" i="9"/>
  <c r="H45" i="9" s="1"/>
  <c r="J43" i="9"/>
  <c r="G43" i="9"/>
  <c r="H43" i="9" s="1"/>
  <c r="L42" i="9"/>
  <c r="K42" i="9"/>
  <c r="J42" i="9"/>
  <c r="G42" i="9"/>
  <c r="H42" i="9" s="1"/>
  <c r="L31" i="9"/>
  <c r="L32" i="9"/>
  <c r="L33" i="9"/>
  <c r="L34" i="9"/>
  <c r="K32" i="9"/>
  <c r="K33" i="9"/>
  <c r="K34" i="9"/>
  <c r="J27" i="9"/>
  <c r="J28" i="9"/>
  <c r="J29" i="9"/>
  <c r="J31" i="9"/>
  <c r="J33" i="9"/>
  <c r="G27" i="9"/>
  <c r="H27" i="9" s="1"/>
  <c r="G28" i="9"/>
  <c r="H28" i="9" s="1"/>
  <c r="G29" i="9"/>
  <c r="H29" i="9" s="1"/>
  <c r="G31" i="9"/>
  <c r="H31" i="9" s="1"/>
  <c r="G32" i="9"/>
  <c r="G33" i="9"/>
  <c r="H33" i="9" s="1"/>
  <c r="G34" i="9"/>
  <c r="J72" i="9" l="1"/>
  <c r="C11" i="7" s="1"/>
  <c r="F13" i="7"/>
  <c r="L55" i="9"/>
  <c r="E10" i="7" s="1"/>
  <c r="J55" i="9"/>
  <c r="C10" i="7" s="1"/>
  <c r="K72" i="9"/>
  <c r="D11" i="7" s="1"/>
  <c r="F11" i="7" s="1"/>
  <c r="K84" i="9"/>
  <c r="D12" i="7" s="1"/>
  <c r="M32" i="9"/>
  <c r="N32" i="9" s="1"/>
  <c r="M31" i="9"/>
  <c r="N31" i="9" s="1"/>
  <c r="L84" i="9"/>
  <c r="E12" i="7" s="1"/>
  <c r="M27" i="9"/>
  <c r="N27" i="9" s="1"/>
  <c r="M43" i="9"/>
  <c r="N43" i="9" s="1"/>
  <c r="M46" i="9"/>
  <c r="N46" i="9" s="1"/>
  <c r="M42" i="9"/>
  <c r="N42" i="9" s="1"/>
  <c r="K55" i="9"/>
  <c r="D10" i="7" s="1"/>
  <c r="M49" i="9"/>
  <c r="N49" i="9" s="1"/>
  <c r="M89" i="9"/>
  <c r="M99" i="9" s="1"/>
  <c r="M80" i="9"/>
  <c r="N80" i="9" s="1"/>
  <c r="M51" i="9"/>
  <c r="N51" i="9" s="1"/>
  <c r="M52" i="9"/>
  <c r="N52" i="9" s="1"/>
  <c r="M77" i="9"/>
  <c r="M81" i="9"/>
  <c r="N81" i="9" s="1"/>
  <c r="M82" i="9"/>
  <c r="N82" i="9" s="1"/>
  <c r="M34" i="9"/>
  <c r="N34" i="9" s="1"/>
  <c r="M29" i="9"/>
  <c r="N29" i="9" s="1"/>
  <c r="M50" i="9"/>
  <c r="N63" i="9"/>
  <c r="J99" i="9"/>
  <c r="C13" i="7" s="1"/>
  <c r="N62" i="9"/>
  <c r="J84" i="9"/>
  <c r="C12" i="7" s="1"/>
  <c r="N64" i="9"/>
  <c r="M45" i="9"/>
  <c r="N45" i="9" s="1"/>
  <c r="M33" i="9"/>
  <c r="N33" i="9" s="1"/>
  <c r="M28" i="9"/>
  <c r="N28" i="9" s="1"/>
  <c r="M47" i="9"/>
  <c r="N47" i="9" s="1"/>
  <c r="M48" i="9"/>
  <c r="N48" i="9" s="1"/>
  <c r="M53" i="9"/>
  <c r="N53" i="9" s="1"/>
  <c r="M60" i="9"/>
  <c r="M61" i="9"/>
  <c r="N61" i="9" s="1"/>
  <c r="G13" i="7" l="1"/>
  <c r="F12" i="7"/>
  <c r="G12" i="7"/>
  <c r="G11" i="7"/>
  <c r="F10" i="7"/>
  <c r="J121" i="9"/>
  <c r="N121" i="9" s="1"/>
  <c r="N50" i="9"/>
  <c r="N89" i="9"/>
  <c r="J122" i="9"/>
  <c r="N122" i="9" s="1"/>
  <c r="M72" i="9"/>
  <c r="N72" i="9" s="1"/>
  <c r="J123" i="9"/>
  <c r="J124" i="9"/>
  <c r="N124" i="9" s="1"/>
  <c r="N77" i="9"/>
  <c r="M84" i="9"/>
  <c r="N84" i="9" s="1"/>
  <c r="M55" i="9"/>
  <c r="N55" i="9" s="1"/>
  <c r="N99" i="9"/>
  <c r="N60" i="9"/>
  <c r="H63" i="14" l="1"/>
  <c r="H5" i="14" l="1"/>
  <c r="H6" i="14"/>
  <c r="H9" i="14"/>
  <c r="H10" i="14"/>
  <c r="H11" i="14"/>
  <c r="H12" i="14"/>
  <c r="H13" i="14"/>
  <c r="H14" i="14"/>
  <c r="H15" i="14"/>
  <c r="H16" i="14"/>
  <c r="H17" i="14"/>
  <c r="H18" i="14"/>
  <c r="H19" i="14"/>
  <c r="H20" i="14"/>
  <c r="H22" i="14"/>
  <c r="H23" i="14"/>
  <c r="H24" i="14"/>
  <c r="H25" i="14"/>
  <c r="H26" i="14"/>
  <c r="H27" i="14"/>
  <c r="H28" i="14"/>
  <c r="H29" i="14"/>
  <c r="H30" i="14"/>
  <c r="H31" i="14"/>
  <c r="H32" i="14"/>
  <c r="H33" i="14"/>
  <c r="H34" i="14"/>
  <c r="H35" i="14"/>
  <c r="H36" i="14"/>
  <c r="H37" i="14"/>
  <c r="H47" i="14"/>
  <c r="H48" i="14"/>
  <c r="H4" i="14" l="1"/>
  <c r="B369" i="12" l="1"/>
  <c r="B370" i="12"/>
  <c r="K64" i="6" l="1"/>
  <c r="K65" i="6"/>
  <c r="K66" i="6"/>
  <c r="K67" i="6"/>
  <c r="K68" i="6"/>
  <c r="K69" i="6"/>
  <c r="K70" i="6"/>
  <c r="K71" i="6"/>
  <c r="K72" i="6"/>
  <c r="K73" i="6"/>
  <c r="K74" i="6"/>
  <c r="K75" i="6"/>
  <c r="K76" i="6"/>
  <c r="K77" i="6"/>
  <c r="K78" i="6"/>
  <c r="K79" i="6"/>
  <c r="K80" i="6"/>
  <c r="K81" i="6"/>
  <c r="K60" i="6"/>
  <c r="K61" i="6" l="1"/>
  <c r="K62" i="6"/>
  <c r="K63" i="6"/>
  <c r="K83" i="6"/>
  <c r="K84" i="6"/>
  <c r="J59" i="13" l="1"/>
  <c r="K59" i="13" s="1"/>
  <c r="L59" i="13"/>
  <c r="M59" i="13"/>
  <c r="N59" i="13"/>
  <c r="O59" i="13" l="1"/>
  <c r="P59" i="13" s="1"/>
  <c r="N65" i="13" l="1"/>
  <c r="H80" i="14" l="1"/>
  <c r="H79" i="14"/>
  <c r="M56" i="13" l="1"/>
  <c r="N56" i="13"/>
  <c r="M57" i="13"/>
  <c r="N57" i="13"/>
  <c r="L58" i="13"/>
  <c r="M58" i="13"/>
  <c r="N58" i="13"/>
  <c r="J57" i="13"/>
  <c r="K57" i="13" s="1"/>
  <c r="J58" i="13"/>
  <c r="K58" i="13" s="1"/>
  <c r="J21" i="13"/>
  <c r="K21" i="13" s="1"/>
  <c r="M13" i="13"/>
  <c r="N13" i="13"/>
  <c r="J13" i="13"/>
  <c r="K13" i="13" s="1"/>
  <c r="O58" i="13" l="1"/>
  <c r="P58" i="13" s="1"/>
  <c r="O57" i="13"/>
  <c r="P57" i="13" s="1"/>
  <c r="O13" i="13"/>
  <c r="P13" i="13" s="1"/>
  <c r="J94" i="13" l="1"/>
  <c r="K94" i="13" s="1"/>
  <c r="L94" i="13"/>
  <c r="M94" i="13"/>
  <c r="N94" i="13"/>
  <c r="J95" i="13"/>
  <c r="K95" i="13" s="1"/>
  <c r="L95" i="13"/>
  <c r="M95" i="13"/>
  <c r="N95" i="13"/>
  <c r="J96" i="13"/>
  <c r="K96" i="13" s="1"/>
  <c r="L96" i="13"/>
  <c r="M96" i="13"/>
  <c r="N96" i="13"/>
  <c r="J97" i="13"/>
  <c r="K97" i="13" s="1"/>
  <c r="L97" i="13"/>
  <c r="M97" i="13"/>
  <c r="N97" i="13"/>
  <c r="J52" i="13"/>
  <c r="M52" i="13"/>
  <c r="N52" i="13"/>
  <c r="J55" i="13"/>
  <c r="M55" i="13"/>
  <c r="N55" i="13"/>
  <c r="J56" i="13"/>
  <c r="K56" i="13" s="1"/>
  <c r="J62" i="13"/>
  <c r="K62" i="13" s="1"/>
  <c r="L62" i="13"/>
  <c r="M62" i="13"/>
  <c r="N62" i="13"/>
  <c r="J63" i="13"/>
  <c r="K63" i="13" s="1"/>
  <c r="L63" i="13"/>
  <c r="M63" i="13"/>
  <c r="N63" i="13"/>
  <c r="J64" i="13"/>
  <c r="K64" i="13" s="1"/>
  <c r="L64" i="13"/>
  <c r="M64" i="13"/>
  <c r="N64" i="13"/>
  <c r="J65" i="13"/>
  <c r="K65" i="13" s="1"/>
  <c r="L65" i="13"/>
  <c r="M65" i="13"/>
  <c r="J66" i="13"/>
  <c r="K66" i="13" s="1"/>
  <c r="L66" i="13"/>
  <c r="M66" i="13"/>
  <c r="N66" i="13"/>
  <c r="J67" i="13"/>
  <c r="K67" i="13" s="1"/>
  <c r="L67" i="13"/>
  <c r="M67" i="13"/>
  <c r="N67" i="13"/>
  <c r="J69" i="13"/>
  <c r="K69" i="13" s="1"/>
  <c r="L69" i="13"/>
  <c r="M69" i="13"/>
  <c r="N69" i="13"/>
  <c r="J70" i="13"/>
  <c r="K70" i="13" s="1"/>
  <c r="L70" i="13"/>
  <c r="M70" i="13"/>
  <c r="N70" i="13"/>
  <c r="J76" i="13"/>
  <c r="K76" i="13" s="1"/>
  <c r="L76" i="13"/>
  <c r="M76" i="13"/>
  <c r="N76" i="13"/>
  <c r="J77" i="13"/>
  <c r="K77" i="13" s="1"/>
  <c r="L77" i="13"/>
  <c r="M77" i="13"/>
  <c r="N77" i="13"/>
  <c r="J78" i="13"/>
  <c r="K78" i="13" s="1"/>
  <c r="L78" i="13"/>
  <c r="M78" i="13"/>
  <c r="N78" i="13"/>
  <c r="J79" i="13"/>
  <c r="K79" i="13" s="1"/>
  <c r="L79" i="13"/>
  <c r="M79" i="13"/>
  <c r="N79" i="13"/>
  <c r="J80" i="13"/>
  <c r="K80" i="13" s="1"/>
  <c r="L80" i="13"/>
  <c r="M80" i="13"/>
  <c r="N80" i="13"/>
  <c r="J81" i="13"/>
  <c r="K81" i="13" s="1"/>
  <c r="L81" i="13"/>
  <c r="M81" i="13"/>
  <c r="N81" i="13"/>
  <c r="J82" i="13"/>
  <c r="K82" i="13" s="1"/>
  <c r="L82" i="13"/>
  <c r="M82" i="13"/>
  <c r="N82" i="13"/>
  <c r="J83" i="13"/>
  <c r="K83" i="13" s="1"/>
  <c r="L83" i="13"/>
  <c r="M83" i="13"/>
  <c r="N83" i="13"/>
  <c r="J84" i="13"/>
  <c r="K84" i="13" s="1"/>
  <c r="L84" i="13"/>
  <c r="M84" i="13"/>
  <c r="N84" i="13"/>
  <c r="J85" i="13"/>
  <c r="K85" i="13" s="1"/>
  <c r="L85" i="13"/>
  <c r="M85" i="13"/>
  <c r="N85" i="13"/>
  <c r="J86" i="13"/>
  <c r="K86" i="13" s="1"/>
  <c r="L86" i="13"/>
  <c r="M86" i="13"/>
  <c r="N86" i="13"/>
  <c r="J87" i="13"/>
  <c r="K87" i="13" s="1"/>
  <c r="L87" i="13"/>
  <c r="M87" i="13"/>
  <c r="N87" i="13"/>
  <c r="J88" i="13"/>
  <c r="K88" i="13" s="1"/>
  <c r="L88" i="13"/>
  <c r="M88" i="13"/>
  <c r="N88" i="13"/>
  <c r="O86" i="13" l="1"/>
  <c r="P86" i="13" s="1"/>
  <c r="O95" i="13"/>
  <c r="P95" i="13" s="1"/>
  <c r="O56" i="13"/>
  <c r="P56" i="13" s="1"/>
  <c r="O62" i="13"/>
  <c r="P62" i="13" s="1"/>
  <c r="O94" i="13"/>
  <c r="P94" i="13" s="1"/>
  <c r="O97" i="13"/>
  <c r="P97" i="13" s="1"/>
  <c r="O77" i="13"/>
  <c r="P77" i="13" s="1"/>
  <c r="O63" i="13"/>
  <c r="P63" i="13" s="1"/>
  <c r="O96" i="13"/>
  <c r="P96" i="13" s="1"/>
  <c r="O81" i="13"/>
  <c r="P81" i="13" s="1"/>
  <c r="O67" i="13"/>
  <c r="P67" i="13" s="1"/>
  <c r="O85" i="13"/>
  <c r="P85" i="13" s="1"/>
  <c r="O83" i="13"/>
  <c r="P83" i="13" s="1"/>
  <c r="O70" i="13"/>
  <c r="P70" i="13" s="1"/>
  <c r="O52" i="13"/>
  <c r="P52" i="13" s="1"/>
  <c r="O64" i="13"/>
  <c r="P64" i="13" s="1"/>
  <c r="O79" i="13"/>
  <c r="P79" i="13" s="1"/>
  <c r="O88" i="13"/>
  <c r="P88" i="13" s="1"/>
  <c r="O65" i="13"/>
  <c r="P65" i="13" s="1"/>
  <c r="O82" i="13"/>
  <c r="P82" i="13" s="1"/>
  <c r="O78" i="13"/>
  <c r="P78" i="13" s="1"/>
  <c r="O87" i="13"/>
  <c r="P87" i="13" s="1"/>
  <c r="O66" i="13"/>
  <c r="P66" i="13" s="1"/>
  <c r="O76" i="13"/>
  <c r="P76" i="13" s="1"/>
  <c r="O69" i="13"/>
  <c r="P69" i="13" s="1"/>
  <c r="O84" i="13"/>
  <c r="P84" i="13" s="1"/>
  <c r="O80" i="13"/>
  <c r="P80" i="13" s="1"/>
  <c r="O55" i="13"/>
  <c r="P55" i="13" s="1"/>
  <c r="H72" i="14" l="1"/>
  <c r="H73" i="14"/>
  <c r="H74" i="14"/>
  <c r="H77" i="14"/>
  <c r="H78" i="14"/>
  <c r="A69" i="21" l="1"/>
  <c r="A68" i="21"/>
  <c r="B63" i="21"/>
  <c r="A3" i="7"/>
  <c r="G4" i="9"/>
  <c r="H4" i="9" s="1"/>
  <c r="J4" i="9"/>
  <c r="N4" i="9" s="1"/>
  <c r="L4" i="9"/>
  <c r="L6" i="9" s="1"/>
  <c r="K6" i="9"/>
  <c r="D113" i="9"/>
  <c r="M4" i="9" l="1"/>
  <c r="M6" i="9" s="1"/>
  <c r="J6" i="9"/>
  <c r="N6" i="9" s="1"/>
  <c r="G1" i="10" l="1"/>
  <c r="A2" i="10"/>
  <c r="D2" i="6" s="1"/>
  <c r="A2" i="14" s="1"/>
  <c r="A2" i="17" s="1"/>
  <c r="B2" i="4" s="1"/>
  <c r="I38" i="10"/>
  <c r="H38" i="10"/>
  <c r="G38" i="10"/>
  <c r="P37" i="10"/>
  <c r="O37" i="10"/>
  <c r="N37" i="10"/>
  <c r="M37" i="10"/>
  <c r="L37" i="10"/>
  <c r="J37" i="10"/>
  <c r="P36" i="10"/>
  <c r="O36" i="10"/>
  <c r="N36" i="10"/>
  <c r="M36" i="10"/>
  <c r="L36" i="10"/>
  <c r="J36" i="10"/>
  <c r="P35" i="10"/>
  <c r="O35" i="10"/>
  <c r="N35" i="10"/>
  <c r="M35" i="10"/>
  <c r="L35" i="10"/>
  <c r="J35" i="10"/>
  <c r="P34" i="10"/>
  <c r="O34" i="10"/>
  <c r="N34" i="10"/>
  <c r="M34" i="10"/>
  <c r="L34" i="10"/>
  <c r="J34" i="10"/>
  <c r="P33" i="10"/>
  <c r="O33" i="10"/>
  <c r="N33" i="10"/>
  <c r="M33" i="10"/>
  <c r="L33" i="10"/>
  <c r="J33" i="10"/>
  <c r="P32" i="10"/>
  <c r="O32" i="10"/>
  <c r="N32" i="10"/>
  <c r="M32" i="10"/>
  <c r="L32" i="10"/>
  <c r="J32" i="10"/>
  <c r="P31" i="10"/>
  <c r="O31" i="10"/>
  <c r="N31" i="10"/>
  <c r="M31" i="10"/>
  <c r="L31" i="10"/>
  <c r="J31" i="10"/>
  <c r="P30" i="10"/>
  <c r="O30" i="10"/>
  <c r="N30" i="10"/>
  <c r="M30" i="10"/>
  <c r="L30" i="10"/>
  <c r="J30" i="10"/>
  <c r="P29" i="10"/>
  <c r="O29" i="10"/>
  <c r="N29" i="10"/>
  <c r="M29" i="10"/>
  <c r="L29" i="10"/>
  <c r="J29" i="10"/>
  <c r="P28" i="10"/>
  <c r="O28" i="10"/>
  <c r="N28" i="10"/>
  <c r="M28" i="10"/>
  <c r="L28" i="10"/>
  <c r="J28" i="10"/>
  <c r="P27" i="10"/>
  <c r="O27" i="10"/>
  <c r="N27" i="10"/>
  <c r="M27" i="10"/>
  <c r="L27" i="10"/>
  <c r="J27" i="10"/>
  <c r="P26" i="10"/>
  <c r="O26" i="10"/>
  <c r="N26" i="10"/>
  <c r="M26" i="10"/>
  <c r="L26" i="10"/>
  <c r="J26" i="10"/>
  <c r="P25" i="10"/>
  <c r="O25" i="10"/>
  <c r="N25" i="10"/>
  <c r="M25" i="10"/>
  <c r="L25" i="10"/>
  <c r="J25" i="10"/>
  <c r="P24" i="10"/>
  <c r="O24" i="10"/>
  <c r="N24" i="10"/>
  <c r="M24" i="10"/>
  <c r="L24" i="10"/>
  <c r="J24" i="10"/>
  <c r="P23" i="10"/>
  <c r="O23" i="10"/>
  <c r="N23" i="10"/>
  <c r="M23" i="10"/>
  <c r="L23" i="10"/>
  <c r="J23" i="10"/>
  <c r="P22" i="10"/>
  <c r="O22" i="10"/>
  <c r="N22" i="10"/>
  <c r="M22" i="10"/>
  <c r="L22" i="10"/>
  <c r="J22" i="10"/>
  <c r="P21" i="10"/>
  <c r="O21" i="10"/>
  <c r="N21" i="10"/>
  <c r="M21" i="10"/>
  <c r="L21" i="10"/>
  <c r="J21" i="10"/>
  <c r="P20" i="10"/>
  <c r="O20" i="10"/>
  <c r="N20" i="10"/>
  <c r="M20" i="10"/>
  <c r="L20" i="10"/>
  <c r="J20" i="10"/>
  <c r="P19" i="10"/>
  <c r="O19" i="10"/>
  <c r="N19" i="10"/>
  <c r="M19" i="10"/>
  <c r="L19" i="10"/>
  <c r="J19" i="10"/>
  <c r="P18" i="10"/>
  <c r="O18" i="10"/>
  <c r="N18" i="10"/>
  <c r="M18" i="10"/>
  <c r="L18" i="10"/>
  <c r="J18" i="10"/>
  <c r="P17" i="10"/>
  <c r="O17" i="10"/>
  <c r="N17" i="10"/>
  <c r="M17" i="10"/>
  <c r="L17" i="10"/>
  <c r="J17" i="10"/>
  <c r="P16" i="10"/>
  <c r="O16" i="10"/>
  <c r="N16" i="10"/>
  <c r="M16" i="10"/>
  <c r="L16" i="10"/>
  <c r="J16" i="10"/>
  <c r="P15" i="10"/>
  <c r="O15" i="10"/>
  <c r="N15" i="10"/>
  <c r="M15" i="10"/>
  <c r="L15" i="10"/>
  <c r="J15" i="10"/>
  <c r="P14" i="10"/>
  <c r="O14" i="10"/>
  <c r="N14" i="10"/>
  <c r="M14" i="10"/>
  <c r="L14" i="10"/>
  <c r="J14" i="10"/>
  <c r="P13" i="10"/>
  <c r="O13" i="10"/>
  <c r="F13" i="10"/>
  <c r="N13" i="10" s="1"/>
  <c r="E13" i="10"/>
  <c r="M13" i="10" s="1"/>
  <c r="P12" i="10"/>
  <c r="O12" i="10"/>
  <c r="F12" i="10"/>
  <c r="N12" i="10" s="1"/>
  <c r="E12" i="10"/>
  <c r="M12" i="10" s="1"/>
  <c r="P11" i="10"/>
  <c r="O11" i="10"/>
  <c r="E11" i="10"/>
  <c r="M11" i="10" s="1"/>
  <c r="P10" i="10"/>
  <c r="O10" i="10"/>
  <c r="N10" i="10"/>
  <c r="M10" i="10"/>
  <c r="P9" i="10"/>
  <c r="O9" i="10"/>
  <c r="N9" i="10"/>
  <c r="M9" i="10"/>
  <c r="L9" i="10"/>
  <c r="J9" i="10"/>
  <c r="P8" i="10"/>
  <c r="O8" i="10"/>
  <c r="N8" i="10"/>
  <c r="M8" i="10"/>
  <c r="L8" i="10"/>
  <c r="J8" i="10"/>
  <c r="P7" i="10"/>
  <c r="O7" i="10"/>
  <c r="N7" i="10"/>
  <c r="M7" i="10"/>
  <c r="L7" i="10"/>
  <c r="J7" i="10"/>
  <c r="P6" i="10"/>
  <c r="O6" i="10"/>
  <c r="N6" i="10"/>
  <c r="M6" i="10"/>
  <c r="P5" i="10"/>
  <c r="O5" i="10"/>
  <c r="N5" i="10"/>
  <c r="M5" i="10"/>
  <c r="A2" i="11"/>
  <c r="B128" i="9"/>
  <c r="B2" i="9"/>
  <c r="I1" i="6"/>
  <c r="K59" i="6"/>
  <c r="K58" i="6"/>
  <c r="H57" i="6"/>
  <c r="J57" i="6" s="1"/>
  <c r="K55" i="6"/>
  <c r="K54" i="6"/>
  <c r="K53" i="6"/>
  <c r="K52" i="6"/>
  <c r="F50" i="6"/>
  <c r="D50" i="6"/>
  <c r="F49" i="6"/>
  <c r="D49" i="6"/>
  <c r="F48" i="6"/>
  <c r="D48" i="6"/>
  <c r="G48" i="6" s="1"/>
  <c r="F47" i="6"/>
  <c r="D47" i="6"/>
  <c r="F46" i="6"/>
  <c r="D46" i="6"/>
  <c r="G46" i="6" s="1"/>
  <c r="F45" i="6"/>
  <c r="D45" i="6"/>
  <c r="F43" i="6"/>
  <c r="D43" i="6"/>
  <c r="H43" i="6" s="1"/>
  <c r="F41" i="6"/>
  <c r="D41" i="6"/>
  <c r="F40" i="6"/>
  <c r="D40" i="6"/>
  <c r="F39" i="6"/>
  <c r="D39" i="6"/>
  <c r="F38" i="6"/>
  <c r="C38" i="6"/>
  <c r="F37" i="6"/>
  <c r="D37" i="6"/>
  <c r="H37" i="6" s="1"/>
  <c r="C37" i="6"/>
  <c r="F36" i="6"/>
  <c r="D36" i="6"/>
  <c r="H36" i="6" s="1"/>
  <c r="C36" i="6"/>
  <c r="F35" i="6"/>
  <c r="D35" i="6"/>
  <c r="H35" i="6" s="1"/>
  <c r="C35" i="6"/>
  <c r="F34" i="6"/>
  <c r="D34" i="6"/>
  <c r="H34" i="6" s="1"/>
  <c r="C34" i="6"/>
  <c r="F33" i="6"/>
  <c r="H33" i="6"/>
  <c r="C33" i="6"/>
  <c r="F32" i="6"/>
  <c r="D32" i="6"/>
  <c r="C32" i="6"/>
  <c r="F31" i="6"/>
  <c r="D31" i="6"/>
  <c r="C31" i="6"/>
  <c r="C30" i="6"/>
  <c r="F28" i="6"/>
  <c r="C28" i="6"/>
  <c r="F27" i="6"/>
  <c r="C27" i="6"/>
  <c r="F26" i="6"/>
  <c r="C26" i="6"/>
  <c r="F24" i="6"/>
  <c r="C24" i="6"/>
  <c r="F23" i="6"/>
  <c r="C23" i="6"/>
  <c r="F22" i="6"/>
  <c r="C22" i="6"/>
  <c r="F21" i="6"/>
  <c r="C21" i="6"/>
  <c r="F20" i="6"/>
  <c r="C20" i="6"/>
  <c r="K19" i="6"/>
  <c r="K18" i="6"/>
  <c r="K17" i="6"/>
  <c r="K16" i="6"/>
  <c r="K13" i="6"/>
  <c r="K12" i="6"/>
  <c r="K11" i="6"/>
  <c r="K9" i="6"/>
  <c r="K6" i="6"/>
  <c r="H6" i="6"/>
  <c r="C2" i="6"/>
  <c r="A2" i="5" l="1"/>
  <c r="B2" i="13"/>
  <c r="B2" i="16" s="1"/>
  <c r="J39" i="6"/>
  <c r="K57" i="6"/>
  <c r="K85" i="6"/>
  <c r="F38" i="10"/>
  <c r="N11" i="10"/>
  <c r="D38" i="10"/>
  <c r="P38" i="10" s="1"/>
  <c r="J6" i="10"/>
  <c r="E38" i="10"/>
  <c r="J5" i="10"/>
  <c r="L6" i="10"/>
  <c r="J10" i="10"/>
  <c r="J11" i="10"/>
  <c r="J12" i="10"/>
  <c r="J13" i="10"/>
  <c r="L5" i="10"/>
  <c r="L10" i="10"/>
  <c r="L11" i="10"/>
  <c r="L12" i="10"/>
  <c r="L13" i="10"/>
  <c r="J31" i="6"/>
  <c r="J32" i="6"/>
  <c r="G36" i="6"/>
  <c r="J36" i="6" s="1"/>
  <c r="J37" i="6"/>
  <c r="G49" i="6"/>
  <c r="J49" i="6" s="1"/>
  <c r="J45" i="6"/>
  <c r="J48" i="6"/>
  <c r="J46" i="6"/>
  <c r="J35" i="6"/>
  <c r="J43" i="6"/>
  <c r="J34" i="6"/>
  <c r="J41" i="6"/>
  <c r="G50" i="6"/>
  <c r="J50" i="6" s="1"/>
  <c r="G47" i="6"/>
  <c r="J47" i="6" s="1"/>
  <c r="J40" i="6" l="1"/>
  <c r="K40" i="6" s="1"/>
  <c r="O38" i="10"/>
  <c r="N38" i="10"/>
  <c r="K41" i="6"/>
  <c r="K39" i="6"/>
  <c r="K49" i="6"/>
  <c r="K36" i="6"/>
  <c r="K47" i="6"/>
  <c r="K46" i="6"/>
  <c r="K34" i="6"/>
  <c r="K48" i="6"/>
  <c r="K43" i="6"/>
  <c r="K32" i="6"/>
  <c r="K35" i="6"/>
  <c r="K31" i="6"/>
  <c r="K45" i="6"/>
  <c r="K37" i="6"/>
  <c r="K50" i="6"/>
  <c r="M38" i="10"/>
  <c r="J38" i="10"/>
  <c r="D40" i="10"/>
  <c r="L38" i="10"/>
  <c r="H1" i="17" l="1"/>
  <c r="I1" i="14"/>
  <c r="M6" i="17"/>
  <c r="M7" i="17"/>
  <c r="M8" i="17"/>
  <c r="M9" i="17"/>
  <c r="M10"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50" i="17"/>
  <c r="M51" i="17"/>
  <c r="M54" i="17"/>
  <c r="M5" i="17"/>
  <c r="P28" i="17"/>
  <c r="P27" i="17"/>
  <c r="P22" i="17"/>
  <c r="E80" i="14"/>
  <c r="E79" i="14"/>
  <c r="E78" i="14"/>
  <c r="E77" i="14"/>
  <c r="E76" i="14"/>
  <c r="E75" i="14"/>
  <c r="E74" i="14"/>
  <c r="E73" i="14"/>
  <c r="E72" i="14"/>
  <c r="M64" i="17" l="1"/>
  <c r="M87" i="17" s="1"/>
  <c r="P5" i="17"/>
  <c r="N28" i="17"/>
  <c r="O28" i="17" s="1"/>
  <c r="N27" i="17"/>
  <c r="O27" i="17" s="1"/>
  <c r="N22" i="17"/>
  <c r="O22" i="17" s="1"/>
  <c r="P54" i="17"/>
  <c r="N54" i="17"/>
  <c r="O54" i="17" s="1"/>
  <c r="P41" i="17"/>
  <c r="N41" i="17"/>
  <c r="O41" i="17" s="1"/>
  <c r="P36" i="17"/>
  <c r="N36" i="17"/>
  <c r="O36" i="17" s="1"/>
  <c r="P38" i="17"/>
  <c r="N38" i="17"/>
  <c r="O38" i="17" s="1"/>
  <c r="P50" i="17"/>
  <c r="N50" i="17"/>
  <c r="O50" i="17" s="1"/>
  <c r="P37" i="17"/>
  <c r="N37" i="17"/>
  <c r="O37" i="17" s="1"/>
  <c r="P39" i="17"/>
  <c r="N39" i="17"/>
  <c r="O39" i="17" s="1"/>
  <c r="P51" i="17"/>
  <c r="N51" i="17"/>
  <c r="O51" i="17" s="1"/>
  <c r="P40" i="17"/>
  <c r="N40" i="17"/>
  <c r="O40" i="17" s="1"/>
  <c r="P7" i="17"/>
  <c r="N7" i="17"/>
  <c r="P17" i="17"/>
  <c r="N17" i="17"/>
  <c r="O17" i="17" s="1"/>
  <c r="P18" i="17"/>
  <c r="N18" i="17"/>
  <c r="O18" i="17" s="1"/>
  <c r="P8" i="17"/>
  <c r="N8" i="17"/>
  <c r="O8" i="17" s="1"/>
  <c r="P19" i="17"/>
  <c r="N19" i="17"/>
  <c r="O19" i="17" s="1"/>
  <c r="P9" i="17"/>
  <c r="N9" i="17"/>
  <c r="O9" i="17" s="1"/>
  <c r="P10" i="17"/>
  <c r="N10" i="17"/>
  <c r="O10" i="17" s="1"/>
  <c r="P6" i="17"/>
  <c r="N6" i="17"/>
  <c r="P20" i="17"/>
  <c r="N20" i="17"/>
  <c r="O20" i="17" s="1"/>
  <c r="P33" i="17"/>
  <c r="N33" i="17"/>
  <c r="O33" i="17" s="1"/>
  <c r="P29" i="17"/>
  <c r="N29" i="17"/>
  <c r="O29" i="17" s="1"/>
  <c r="P30" i="17"/>
  <c r="N30" i="17"/>
  <c r="O30" i="17" s="1"/>
  <c r="P34" i="17"/>
  <c r="N34" i="17"/>
  <c r="O34" i="17" s="1"/>
  <c r="P31" i="17"/>
  <c r="N31" i="17"/>
  <c r="O31" i="17" s="1"/>
  <c r="P35" i="17"/>
  <c r="N35" i="17"/>
  <c r="O35" i="17" s="1"/>
  <c r="P32" i="17"/>
  <c r="N32" i="17"/>
  <c r="O32" i="17" s="1"/>
  <c r="P25" i="17"/>
  <c r="N25" i="17"/>
  <c r="O25" i="17" s="1"/>
  <c r="P26" i="17"/>
  <c r="N26" i="17"/>
  <c r="O26" i="17" s="1"/>
  <c r="P23" i="17"/>
  <c r="N23" i="17"/>
  <c r="O23" i="17" s="1"/>
  <c r="P24" i="17"/>
  <c r="N24" i="17"/>
  <c r="O24" i="17" s="1"/>
  <c r="P21" i="17"/>
  <c r="N21" i="17"/>
  <c r="O21" i="17" s="1"/>
  <c r="H65" i="14"/>
  <c r="H69" i="14" s="1"/>
  <c r="N5" i="17"/>
  <c r="P64" i="17" l="1"/>
  <c r="P87" i="17" s="1"/>
  <c r="N64" i="17"/>
  <c r="N87" i="17" s="1"/>
  <c r="O7" i="17"/>
  <c r="O6" i="17"/>
  <c r="O5" i="17"/>
  <c r="O64" i="17" l="1"/>
  <c r="O87" i="17" s="1"/>
  <c r="B61" i="21" l="1"/>
  <c r="F75" i="21"/>
  <c r="F74" i="21"/>
  <c r="G54" i="21"/>
  <c r="C54" i="21"/>
  <c r="G53" i="21"/>
  <c r="C53" i="21"/>
  <c r="C49" i="21"/>
  <c r="H48" i="21"/>
  <c r="G48" i="21"/>
  <c r="H47" i="21"/>
  <c r="G47" i="21"/>
  <c r="D42" i="21"/>
  <c r="C42" i="21"/>
  <c r="D41" i="21"/>
  <c r="C41" i="21"/>
  <c r="D40" i="21"/>
  <c r="C40" i="21"/>
  <c r="C32" i="21"/>
  <c r="C31" i="21"/>
  <c r="C30" i="21"/>
  <c r="C25" i="21"/>
  <c r="C24" i="21"/>
  <c r="C22" i="21"/>
  <c r="C21" i="21"/>
  <c r="K21" i="21" s="1"/>
  <c r="C15" i="21"/>
  <c r="C12" i="21"/>
  <c r="C16" i="21" s="1"/>
  <c r="H15" i="21" s="1"/>
  <c r="E15" i="21" s="1"/>
  <c r="H11" i="21"/>
  <c r="M105" i="9"/>
  <c r="B118" i="9"/>
  <c r="A118" i="9"/>
  <c r="L126" i="9"/>
  <c r="E18" i="7" s="1"/>
  <c r="E19" i="7" s="1"/>
  <c r="K126" i="9"/>
  <c r="D18" i="7" s="1"/>
  <c r="D19" i="7" s="1"/>
  <c r="G106" i="9"/>
  <c r="H106" i="9" s="1"/>
  <c r="G105" i="9"/>
  <c r="H105" i="9" s="1"/>
  <c r="L36" i="9"/>
  <c r="E9" i="7" s="1"/>
  <c r="K36" i="9"/>
  <c r="D9" i="7" s="1"/>
  <c r="J26" i="9"/>
  <c r="G26" i="9"/>
  <c r="H26" i="9" s="1"/>
  <c r="F9" i="7" l="1"/>
  <c r="H13" i="21"/>
  <c r="E13" i="21" s="1"/>
  <c r="G55" i="21"/>
  <c r="C55" i="21"/>
  <c r="C33" i="21"/>
  <c r="K33" i="21" s="1"/>
  <c r="D43" i="21"/>
  <c r="C23" i="21"/>
  <c r="C45" i="21" s="1"/>
  <c r="G56" i="21"/>
  <c r="D49" i="21"/>
  <c r="C43" i="21"/>
  <c r="K22" i="21"/>
  <c r="D48" i="21"/>
  <c r="J36" i="9"/>
  <c r="C9" i="7" s="1"/>
  <c r="M26" i="9"/>
  <c r="M36" i="9" s="1"/>
  <c r="M106" i="9"/>
  <c r="M113" i="9" s="1"/>
  <c r="M126" i="9" l="1"/>
  <c r="F18" i="7" s="1"/>
  <c r="F19" i="7" s="1"/>
  <c r="C27" i="21"/>
  <c r="C35" i="21" s="1"/>
  <c r="D35" i="21" s="1"/>
  <c r="K120" i="9"/>
  <c r="D14" i="7" s="1"/>
  <c r="L120" i="9"/>
  <c r="J120" i="9"/>
  <c r="K43" i="21"/>
  <c r="F33" i="21"/>
  <c r="N26" i="9"/>
  <c r="E14" i="7" l="1"/>
  <c r="E15" i="7" s="1"/>
  <c r="F27" i="21"/>
  <c r="G27" i="21" s="1"/>
  <c r="F8" i="7"/>
  <c r="D15" i="7"/>
  <c r="L125" i="9"/>
  <c r="L127" i="9" s="1"/>
  <c r="K125" i="9"/>
  <c r="K127" i="9" s="1"/>
  <c r="K128" i="9" s="1"/>
  <c r="N36" i="9"/>
  <c r="M120" i="9"/>
  <c r="N120" i="9" s="1"/>
  <c r="C14" i="7"/>
  <c r="H34" i="21"/>
  <c r="G33" i="21"/>
  <c r="J125" i="9"/>
  <c r="I105" i="9" l="1"/>
  <c r="J105" i="9" s="1"/>
  <c r="I106" i="9"/>
  <c r="J106" i="9" s="1"/>
  <c r="N106" i="9" s="1"/>
  <c r="F14" i="7"/>
  <c r="H28" i="21"/>
  <c r="C15" i="7"/>
  <c r="G10" i="7"/>
  <c r="L128" i="9"/>
  <c r="L129" i="9" s="1"/>
  <c r="M125" i="9"/>
  <c r="M127" i="9" s="1"/>
  <c r="M128" i="9" s="1"/>
  <c r="K129" i="9"/>
  <c r="N105" i="9" l="1"/>
  <c r="J113" i="9"/>
  <c r="F15" i="7"/>
  <c r="G14" i="7"/>
  <c r="M129" i="9"/>
  <c r="N125" i="9"/>
  <c r="N113" i="9" l="1"/>
  <c r="J126" i="9"/>
  <c r="C18" i="7" l="1"/>
  <c r="J127" i="9"/>
  <c r="N126" i="9"/>
  <c r="N127" i="9" l="1"/>
  <c r="J128" i="9"/>
  <c r="J7" i="21"/>
  <c r="N128" i="9" l="1"/>
  <c r="J129" i="9"/>
  <c r="N129" i="9" s="1"/>
  <c r="D31" i="21"/>
  <c r="F41" i="21"/>
  <c r="F42" i="21"/>
  <c r="D21" i="21"/>
  <c r="D22" i="21"/>
  <c r="D23" i="21"/>
  <c r="F40" i="21"/>
  <c r="D33" i="21"/>
  <c r="D27" i="21"/>
  <c r="F43" i="21"/>
  <c r="H24" i="16"/>
  <c r="H25" i="16"/>
  <c r="C29" i="5" l="1"/>
  <c r="E13" i="5" l="1"/>
  <c r="E14" i="5"/>
  <c r="E15" i="5"/>
  <c r="E16" i="5"/>
  <c r="E17" i="5"/>
  <c r="F1" i="19" l="1"/>
  <c r="E1" i="19"/>
  <c r="N1" i="18"/>
  <c r="L1" i="18"/>
  <c r="N1" i="20"/>
  <c r="L1" i="20"/>
  <c r="O1" i="16"/>
  <c r="M1" i="16"/>
  <c r="P1" i="13"/>
  <c r="O1" i="13"/>
  <c r="E1" i="5"/>
  <c r="D1" i="5"/>
  <c r="G1" i="4"/>
  <c r="U1" i="11"/>
  <c r="H23" i="4"/>
  <c r="H22" i="4"/>
  <c r="H21" i="4"/>
  <c r="H20" i="4"/>
  <c r="H19" i="4"/>
  <c r="H18" i="4"/>
  <c r="H17" i="4"/>
  <c r="H16" i="4"/>
  <c r="H15" i="4"/>
  <c r="H14" i="4"/>
  <c r="H13" i="4"/>
  <c r="H12" i="4"/>
  <c r="H11" i="4"/>
  <c r="H10" i="4"/>
  <c r="H8" i="4"/>
  <c r="H7" i="4"/>
  <c r="H5" i="4"/>
  <c r="H6" i="4"/>
  <c r="E23" i="5" l="1"/>
  <c r="E12" i="5"/>
  <c r="D42" i="18" l="1"/>
  <c r="F42" i="18" s="1"/>
  <c r="J42" i="18"/>
  <c r="AN42" i="18"/>
  <c r="H42" i="18" s="1"/>
  <c r="D43" i="18"/>
  <c r="F43" i="18" s="1"/>
  <c r="J43" i="18"/>
  <c r="AN43" i="18"/>
  <c r="H43" i="18" s="1"/>
  <c r="D44" i="18"/>
  <c r="F44" i="18" s="1"/>
  <c r="J44" i="18"/>
  <c r="AN44" i="18"/>
  <c r="H44" i="18" s="1"/>
  <c r="D45" i="18"/>
  <c r="F45" i="18" s="1"/>
  <c r="J45" i="18"/>
  <c r="AN45" i="18"/>
  <c r="H45" i="18" s="1"/>
  <c r="D46" i="18"/>
  <c r="F46" i="18" s="1"/>
  <c r="J46" i="18"/>
  <c r="AN46" i="18"/>
  <c r="H46" i="18" s="1"/>
  <c r="D47" i="18"/>
  <c r="J47" i="18"/>
  <c r="AN47" i="18"/>
  <c r="H47" i="18" s="1"/>
  <c r="AM49" i="18"/>
  <c r="AL49" i="18"/>
  <c r="AK49" i="18"/>
  <c r="AJ49" i="18"/>
  <c r="AI49" i="18"/>
  <c r="AH49" i="18"/>
  <c r="AG49" i="18"/>
  <c r="AF49" i="18"/>
  <c r="AE49" i="18"/>
  <c r="AD49" i="18"/>
  <c r="AC49" i="18"/>
  <c r="AB49" i="18"/>
  <c r="AA49" i="18"/>
  <c r="Z49" i="18"/>
  <c r="Y49" i="18"/>
  <c r="X49" i="18"/>
  <c r="W49" i="18"/>
  <c r="V49" i="18"/>
  <c r="U49" i="18"/>
  <c r="T49" i="18"/>
  <c r="S49" i="18"/>
  <c r="R49" i="18"/>
  <c r="Q49" i="18"/>
  <c r="C49" i="18"/>
  <c r="D24" i="18"/>
  <c r="F24" i="18" s="1"/>
  <c r="J24" i="18"/>
  <c r="AN24" i="18"/>
  <c r="H24" i="18" s="1"/>
  <c r="D25" i="18"/>
  <c r="F25" i="18" s="1"/>
  <c r="J25" i="18"/>
  <c r="AN25" i="18"/>
  <c r="H25" i="18" s="1"/>
  <c r="D26" i="18"/>
  <c r="F26" i="18" s="1"/>
  <c r="J26" i="18"/>
  <c r="AN26" i="18"/>
  <c r="H26" i="18" s="1"/>
  <c r="D27" i="18"/>
  <c r="F27" i="18" s="1"/>
  <c r="J27" i="18"/>
  <c r="AN27" i="18"/>
  <c r="H27" i="18" s="1"/>
  <c r="D28" i="18"/>
  <c r="F28" i="18" s="1"/>
  <c r="J28" i="18"/>
  <c r="AN28" i="18"/>
  <c r="H28" i="18" s="1"/>
  <c r="D29" i="18"/>
  <c r="F29" i="18" s="1"/>
  <c r="J29" i="18"/>
  <c r="AN29" i="18"/>
  <c r="H29" i="18" s="1"/>
  <c r="D30" i="18"/>
  <c r="F30" i="18" s="1"/>
  <c r="J30" i="18"/>
  <c r="AN30" i="18"/>
  <c r="H30" i="18" s="1"/>
  <c r="D31" i="18"/>
  <c r="F31" i="18" s="1"/>
  <c r="J31" i="18"/>
  <c r="AN31" i="18"/>
  <c r="H31" i="18" s="1"/>
  <c r="D32" i="18"/>
  <c r="F32" i="18" s="1"/>
  <c r="J32" i="18"/>
  <c r="AN32" i="18"/>
  <c r="H32" i="18" s="1"/>
  <c r="D33" i="18"/>
  <c r="F33" i="18" s="1"/>
  <c r="J33" i="18"/>
  <c r="AN33" i="18"/>
  <c r="H33" i="18" s="1"/>
  <c r="D34" i="18"/>
  <c r="F34" i="18" s="1"/>
  <c r="J34" i="18"/>
  <c r="AN34" i="18"/>
  <c r="H34" i="18" s="1"/>
  <c r="D35" i="18"/>
  <c r="J35" i="18"/>
  <c r="AN35" i="18"/>
  <c r="H35" i="18" s="1"/>
  <c r="D36" i="18"/>
  <c r="F36" i="18" s="1"/>
  <c r="J36" i="18"/>
  <c r="AN36" i="18"/>
  <c r="H36" i="18" s="1"/>
  <c r="D37" i="18"/>
  <c r="J37" i="18"/>
  <c r="AN37" i="18"/>
  <c r="H37" i="18" s="1"/>
  <c r="D38" i="18"/>
  <c r="F38" i="18" s="1"/>
  <c r="J38" i="18"/>
  <c r="AN38" i="18"/>
  <c r="H38" i="18" s="1"/>
  <c r="D39" i="18"/>
  <c r="J39" i="18"/>
  <c r="AN39" i="18"/>
  <c r="H39" i="18" s="1"/>
  <c r="D40" i="18"/>
  <c r="F40" i="18" s="1"/>
  <c r="J40" i="18"/>
  <c r="AN40" i="18"/>
  <c r="H40" i="18" s="1"/>
  <c r="D41" i="18"/>
  <c r="J41" i="18"/>
  <c r="AN41" i="18"/>
  <c r="H41" i="18" s="1"/>
  <c r="D48" i="18"/>
  <c r="J48" i="18"/>
  <c r="AN48" i="18"/>
  <c r="H48" i="18" s="1"/>
  <c r="L43" i="18" l="1"/>
  <c r="L27" i="18"/>
  <c r="L42" i="18"/>
  <c r="L46" i="18"/>
  <c r="L44" i="18"/>
  <c r="L47" i="18"/>
  <c r="L45" i="18"/>
  <c r="F47" i="18"/>
  <c r="L29" i="18"/>
  <c r="L34" i="18"/>
  <c r="L28" i="18"/>
  <c r="L37" i="18"/>
  <c r="L39" i="18"/>
  <c r="L41" i="18"/>
  <c r="L31" i="18"/>
  <c r="L48" i="18"/>
  <c r="L35" i="18"/>
  <c r="L40" i="18"/>
  <c r="L38" i="18"/>
  <c r="L36" i="18"/>
  <c r="L33" i="18"/>
  <c r="F48" i="18"/>
  <c r="F41" i="18"/>
  <c r="F39" i="18"/>
  <c r="F37" i="18"/>
  <c r="F35" i="18"/>
  <c r="L32" i="18"/>
  <c r="L25" i="18"/>
  <c r="L24" i="18"/>
  <c r="L30" i="18"/>
  <c r="L26" i="18"/>
  <c r="A19" i="7" l="1"/>
  <c r="A15" i="7"/>
  <c r="E28" i="5" l="1"/>
  <c r="E27" i="5"/>
  <c r="E26" i="5"/>
  <c r="E25" i="5"/>
  <c r="E24" i="5"/>
  <c r="A24" i="5"/>
  <c r="A25" i="5" s="1"/>
  <c r="A26" i="5" s="1"/>
  <c r="A27" i="5" s="1"/>
  <c r="E29" i="5" l="1"/>
  <c r="N20" i="16"/>
  <c r="O20" i="16" l="1"/>
  <c r="P20" i="16" s="1"/>
  <c r="N37" i="16" l="1"/>
  <c r="N36" i="16"/>
  <c r="N35" i="16"/>
  <c r="N34" i="16"/>
  <c r="N33" i="16"/>
  <c r="N32" i="16"/>
  <c r="N31" i="16"/>
  <c r="N30" i="16"/>
  <c r="N29" i="16"/>
  <c r="N28" i="16"/>
  <c r="H37" i="16" l="1"/>
  <c r="O37" i="16" s="1"/>
  <c r="P37" i="16" s="1"/>
  <c r="H36" i="16"/>
  <c r="O36" i="16" s="1"/>
  <c r="P36" i="16" s="1"/>
  <c r="H35" i="16"/>
  <c r="O35" i="16" s="1"/>
  <c r="P35" i="16" s="1"/>
  <c r="H34" i="16"/>
  <c r="O34" i="16" s="1"/>
  <c r="P34" i="16" s="1"/>
  <c r="H33" i="16"/>
  <c r="O33" i="16" s="1"/>
  <c r="P33" i="16" s="1"/>
  <c r="H32" i="16"/>
  <c r="O32" i="16" s="1"/>
  <c r="P32" i="16" s="1"/>
  <c r="H31" i="16"/>
  <c r="O31" i="16" s="1"/>
  <c r="P31" i="16" s="1"/>
  <c r="H30" i="16"/>
  <c r="O30" i="16" s="1"/>
  <c r="P30" i="16" s="1"/>
  <c r="H29" i="16"/>
  <c r="O29" i="16" s="1"/>
  <c r="P29" i="16" s="1"/>
  <c r="H28" i="16"/>
  <c r="O28" i="16" s="1"/>
  <c r="P28" i="16" s="1"/>
  <c r="K8" i="13"/>
  <c r="L8" i="13"/>
  <c r="M8" i="13"/>
  <c r="N8" i="13"/>
  <c r="J9" i="13"/>
  <c r="K9" i="13" s="1"/>
  <c r="L9" i="13"/>
  <c r="M9" i="13"/>
  <c r="N9" i="13"/>
  <c r="J10" i="13"/>
  <c r="K10" i="13" s="1"/>
  <c r="L10" i="13"/>
  <c r="M10" i="13"/>
  <c r="N10" i="13"/>
  <c r="J11" i="13"/>
  <c r="K11" i="13" s="1"/>
  <c r="L11" i="13"/>
  <c r="M11" i="13"/>
  <c r="N11" i="13"/>
  <c r="J12" i="13"/>
  <c r="K12" i="13" s="1"/>
  <c r="L12" i="13"/>
  <c r="M12" i="13"/>
  <c r="N12" i="13"/>
  <c r="J24" i="13"/>
  <c r="K24" i="13" s="1"/>
  <c r="L24" i="13"/>
  <c r="M24" i="13"/>
  <c r="N24" i="13"/>
  <c r="J25" i="13"/>
  <c r="K25" i="13" s="1"/>
  <c r="L25" i="13"/>
  <c r="M25" i="13"/>
  <c r="N25" i="13"/>
  <c r="J26" i="13"/>
  <c r="K26" i="13" s="1"/>
  <c r="L26" i="13"/>
  <c r="M26" i="13"/>
  <c r="N26" i="13"/>
  <c r="J27" i="13"/>
  <c r="K27" i="13" s="1"/>
  <c r="L27" i="13"/>
  <c r="M27" i="13"/>
  <c r="N27" i="13"/>
  <c r="J28" i="13"/>
  <c r="K28" i="13" s="1"/>
  <c r="L28" i="13"/>
  <c r="M28" i="13"/>
  <c r="N28" i="13"/>
  <c r="J35" i="13"/>
  <c r="K35" i="13" s="1"/>
  <c r="L35" i="13"/>
  <c r="M35" i="13"/>
  <c r="N35" i="13"/>
  <c r="J38" i="13"/>
  <c r="K38" i="13" s="1"/>
  <c r="L38" i="13"/>
  <c r="M38" i="13"/>
  <c r="N38" i="13"/>
  <c r="J40" i="13"/>
  <c r="K40" i="13" s="1"/>
  <c r="L40" i="13"/>
  <c r="M40" i="13"/>
  <c r="N40" i="13"/>
  <c r="J41" i="13"/>
  <c r="K41" i="13" s="1"/>
  <c r="L41" i="13"/>
  <c r="M41" i="13"/>
  <c r="N41" i="13"/>
  <c r="J42" i="13"/>
  <c r="K42" i="13" s="1"/>
  <c r="L42" i="13"/>
  <c r="M42" i="13"/>
  <c r="N42" i="13"/>
  <c r="J43" i="13"/>
  <c r="K43" i="13" s="1"/>
  <c r="L43" i="13"/>
  <c r="M43" i="13"/>
  <c r="N43" i="13"/>
  <c r="O9" i="13" l="1"/>
  <c r="P9" i="13" s="1"/>
  <c r="O40" i="13"/>
  <c r="P40" i="13" s="1"/>
  <c r="O35" i="13"/>
  <c r="P35" i="13" s="1"/>
  <c r="O12" i="13"/>
  <c r="P12" i="13" s="1"/>
  <c r="O25" i="13"/>
  <c r="P25" i="13" s="1"/>
  <c r="O10" i="13"/>
  <c r="P10" i="13" s="1"/>
  <c r="O27" i="13"/>
  <c r="P27" i="13" s="1"/>
  <c r="O43" i="13"/>
  <c r="P43" i="13" s="1"/>
  <c r="O41" i="13"/>
  <c r="P41" i="13" s="1"/>
  <c r="O38" i="13"/>
  <c r="P38" i="13" s="1"/>
  <c r="O11" i="13"/>
  <c r="P11" i="13" s="1"/>
  <c r="O26" i="13"/>
  <c r="P26" i="13" s="1"/>
  <c r="O24" i="13"/>
  <c r="P24" i="13" s="1"/>
  <c r="O8" i="13"/>
  <c r="P8" i="13" s="1"/>
  <c r="O42" i="13"/>
  <c r="P42" i="13" s="1"/>
  <c r="O28" i="13"/>
  <c r="P28" i="13" s="1"/>
  <c r="B2192" i="12" l="1"/>
  <c r="B2191" i="12"/>
  <c r="B2190" i="12"/>
  <c r="B2189" i="12"/>
  <c r="B2188" i="12"/>
  <c r="B2187" i="12"/>
  <c r="B2186" i="12"/>
  <c r="B2185" i="12"/>
  <c r="B2184" i="12"/>
  <c r="B2183" i="12"/>
  <c r="B2182" i="12"/>
  <c r="B2181" i="12"/>
  <c r="B2180" i="12"/>
  <c r="B2179" i="12"/>
  <c r="B2178" i="12"/>
  <c r="B2177" i="12"/>
  <c r="B2176" i="12"/>
  <c r="B2175" i="12"/>
  <c r="B2174" i="12"/>
  <c r="B2173" i="12"/>
  <c r="B2172" i="12"/>
  <c r="B2171" i="12"/>
  <c r="B2170" i="12"/>
  <c r="B2169" i="12"/>
  <c r="B2168" i="12"/>
  <c r="B2167" i="12"/>
  <c r="B2166" i="12"/>
  <c r="B2165" i="12"/>
  <c r="B2164" i="12"/>
  <c r="B2163" i="12"/>
  <c r="B2162" i="12"/>
  <c r="B2161" i="12"/>
  <c r="B2160" i="12"/>
  <c r="B2159" i="12"/>
  <c r="B2158" i="12"/>
  <c r="B2157" i="12"/>
  <c r="B2156" i="12"/>
  <c r="B2155" i="12"/>
  <c r="B2154" i="12"/>
  <c r="B2153" i="12"/>
  <c r="B2152" i="12"/>
  <c r="B2151" i="12"/>
  <c r="B2150" i="12"/>
  <c r="B2149" i="12"/>
  <c r="B2148" i="12"/>
  <c r="B2147" i="12"/>
  <c r="B2146" i="12"/>
  <c r="B2145" i="12"/>
  <c r="B2144" i="12"/>
  <c r="B2143" i="12"/>
  <c r="B2142" i="12"/>
  <c r="B2141" i="12"/>
  <c r="B2140" i="12"/>
  <c r="B2139" i="12"/>
  <c r="B2138" i="12"/>
  <c r="B2137" i="12"/>
  <c r="B2136" i="12"/>
  <c r="B2135" i="12"/>
  <c r="B2134" i="12"/>
  <c r="B2133" i="12"/>
  <c r="B2132" i="12"/>
  <c r="B2131" i="12"/>
  <c r="B2130" i="12"/>
  <c r="B2129" i="12"/>
  <c r="B2128" i="12"/>
  <c r="B2127" i="12"/>
  <c r="B2126" i="12"/>
  <c r="B2125" i="12"/>
  <c r="B2124" i="12"/>
  <c r="B2123" i="12"/>
  <c r="B2122" i="12"/>
  <c r="B2121" i="12"/>
  <c r="B2120" i="12"/>
  <c r="B2119" i="12"/>
  <c r="B2118" i="12"/>
  <c r="B2117" i="12"/>
  <c r="B2116" i="12"/>
  <c r="B2115" i="12"/>
  <c r="B2114" i="12"/>
  <c r="B2113" i="12"/>
  <c r="B2112" i="12"/>
  <c r="B2111" i="12"/>
  <c r="B2110" i="12"/>
  <c r="B2109" i="12"/>
  <c r="B2108" i="12"/>
  <c r="B2107" i="12"/>
  <c r="B2106" i="12"/>
  <c r="B2105" i="12"/>
  <c r="B2104" i="12"/>
  <c r="B2103" i="12"/>
  <c r="B2102" i="12"/>
  <c r="B2101" i="12"/>
  <c r="B2100" i="12"/>
  <c r="B2099" i="12"/>
  <c r="B2098" i="12"/>
  <c r="B2097" i="12"/>
  <c r="B2096" i="12"/>
  <c r="B2095" i="12"/>
  <c r="B2094" i="12"/>
  <c r="B2093" i="12"/>
  <c r="B2092" i="12"/>
  <c r="B2091" i="12"/>
  <c r="B2090" i="12"/>
  <c r="B2089" i="12"/>
  <c r="B2088" i="12"/>
  <c r="B2087" i="12"/>
  <c r="B2086" i="12"/>
  <c r="B2085" i="12"/>
  <c r="B2084" i="12"/>
  <c r="B2083" i="12"/>
  <c r="B2082" i="12"/>
  <c r="B2081" i="12"/>
  <c r="B2080" i="12"/>
  <c r="B2079" i="12"/>
  <c r="B2078" i="12"/>
  <c r="B2077" i="12"/>
  <c r="B2076" i="12"/>
  <c r="B2075" i="12"/>
  <c r="B2074" i="12"/>
  <c r="B2073" i="12"/>
  <c r="B2072" i="12"/>
  <c r="B2071" i="12"/>
  <c r="B2070" i="12"/>
  <c r="B2069" i="12"/>
  <c r="B2068" i="12"/>
  <c r="B2067" i="12"/>
  <c r="B2066" i="12"/>
  <c r="B2065" i="12"/>
  <c r="B2064" i="12"/>
  <c r="B2063" i="12"/>
  <c r="B2062" i="12"/>
  <c r="B2061" i="12"/>
  <c r="B2060" i="12"/>
  <c r="B2059" i="12"/>
  <c r="B2058" i="12"/>
  <c r="B2057" i="12"/>
  <c r="B2056" i="12"/>
  <c r="B2055" i="12"/>
  <c r="B2054" i="12"/>
  <c r="B2053" i="12"/>
  <c r="B2052" i="12"/>
  <c r="B2051" i="12"/>
  <c r="B2050" i="12"/>
  <c r="B2049" i="12"/>
  <c r="B2048" i="12"/>
  <c r="B2047" i="12"/>
  <c r="B2046" i="12"/>
  <c r="B2045" i="12"/>
  <c r="B2044" i="12"/>
  <c r="B2043" i="12"/>
  <c r="B2042" i="12"/>
  <c r="B2041" i="12"/>
  <c r="B2040" i="12"/>
  <c r="B2039" i="12"/>
  <c r="B2038" i="12"/>
  <c r="B2037" i="12"/>
  <c r="B2036" i="12"/>
  <c r="B2035" i="12"/>
  <c r="B2034" i="12"/>
  <c r="B2033" i="12"/>
  <c r="B2032" i="12"/>
  <c r="B2031" i="12"/>
  <c r="B2030" i="12"/>
  <c r="B2029" i="12"/>
  <c r="B2028" i="12"/>
  <c r="B2027" i="12"/>
  <c r="B2026" i="12"/>
  <c r="B2025" i="12"/>
  <c r="B2024" i="12"/>
  <c r="B2023" i="12"/>
  <c r="B2022" i="12"/>
  <c r="B2021" i="12"/>
  <c r="B2020" i="12"/>
  <c r="B2019" i="12"/>
  <c r="B2018" i="12"/>
  <c r="B2017" i="12"/>
  <c r="B2016" i="12"/>
  <c r="B2015" i="12"/>
  <c r="B2014" i="12"/>
  <c r="B2013" i="12"/>
  <c r="B2012" i="12"/>
  <c r="B2011" i="12"/>
  <c r="B2010" i="12"/>
  <c r="B2009" i="12"/>
  <c r="B2008" i="12"/>
  <c r="B2007" i="12"/>
  <c r="B2006" i="12"/>
  <c r="B2005" i="12"/>
  <c r="B2004" i="12"/>
  <c r="B2003" i="12"/>
  <c r="B2002" i="12"/>
  <c r="B2001" i="12"/>
  <c r="B2000" i="12"/>
  <c r="B1999" i="12"/>
  <c r="B1998" i="12"/>
  <c r="B1997" i="12"/>
  <c r="B1996" i="12"/>
  <c r="B1995" i="12"/>
  <c r="B1994" i="12"/>
  <c r="B1993" i="12"/>
  <c r="B1992" i="12"/>
  <c r="B1991" i="12"/>
  <c r="B1990" i="12"/>
  <c r="B1989" i="12"/>
  <c r="B1988" i="12"/>
  <c r="B1987" i="12"/>
  <c r="B1986" i="12"/>
  <c r="B1985" i="12"/>
  <c r="B1984" i="12"/>
  <c r="B1983" i="12"/>
  <c r="B1982" i="12"/>
  <c r="B1981" i="12"/>
  <c r="B1980" i="12"/>
  <c r="B1979" i="12"/>
  <c r="B1978" i="12"/>
  <c r="B1977" i="12"/>
  <c r="B1976" i="12"/>
  <c r="B1975" i="12"/>
  <c r="B1974" i="12"/>
  <c r="B1973" i="12"/>
  <c r="B1972" i="12"/>
  <c r="B1971" i="12"/>
  <c r="B1970" i="12"/>
  <c r="B1969" i="12"/>
  <c r="B1968" i="12"/>
  <c r="B1967" i="12"/>
  <c r="B1966" i="12"/>
  <c r="B1965" i="12"/>
  <c r="B1964" i="12"/>
  <c r="B1963" i="12"/>
  <c r="B1962" i="12"/>
  <c r="B1961" i="12"/>
  <c r="B1960" i="12"/>
  <c r="B1959" i="12"/>
  <c r="B1958" i="12"/>
  <c r="B1957" i="12"/>
  <c r="B1956" i="12"/>
  <c r="B1955" i="12"/>
  <c r="B1954" i="12"/>
  <c r="B1953" i="12"/>
  <c r="B1952" i="12"/>
  <c r="B1951" i="12"/>
  <c r="B1950" i="12"/>
  <c r="B1949" i="12"/>
  <c r="B1948" i="12"/>
  <c r="B1947" i="12"/>
  <c r="B1946" i="12"/>
  <c r="B1945" i="12"/>
  <c r="B1944" i="12"/>
  <c r="B1943" i="12"/>
  <c r="B1942" i="12"/>
  <c r="B1941" i="12"/>
  <c r="B1940" i="12"/>
  <c r="B1939" i="12"/>
  <c r="B1938" i="12"/>
  <c r="B1937" i="12"/>
  <c r="B1936" i="12"/>
  <c r="B1935" i="12"/>
  <c r="B1934" i="12"/>
  <c r="B1933" i="12"/>
  <c r="B1932" i="12"/>
  <c r="B1931" i="12"/>
  <c r="B1930" i="12"/>
  <c r="B1929" i="12"/>
  <c r="B1928" i="12"/>
  <c r="B1927" i="12"/>
  <c r="B1926" i="12"/>
  <c r="B1925" i="12"/>
  <c r="B1924" i="12"/>
  <c r="B1923" i="12"/>
  <c r="B1922" i="12"/>
  <c r="B1921" i="12"/>
  <c r="B1920" i="12"/>
  <c r="B1919" i="12"/>
  <c r="B1918" i="12"/>
  <c r="B1917" i="12"/>
  <c r="B1916" i="12"/>
  <c r="B1915" i="12"/>
  <c r="B1914" i="12"/>
  <c r="B1913" i="12"/>
  <c r="B1912" i="12"/>
  <c r="B1911" i="12"/>
  <c r="B1910" i="12"/>
  <c r="B1909" i="12"/>
  <c r="B1908" i="12"/>
  <c r="B1907" i="12"/>
  <c r="B1906" i="12"/>
  <c r="B1905" i="12"/>
  <c r="B1904" i="12"/>
  <c r="B1903" i="12"/>
  <c r="B1902" i="12"/>
  <c r="B1901" i="12"/>
  <c r="B1900" i="12"/>
  <c r="B1899" i="12"/>
  <c r="B1898" i="12"/>
  <c r="B1897" i="12"/>
  <c r="B1896" i="12"/>
  <c r="B1895" i="12"/>
  <c r="B1894" i="12"/>
  <c r="B1893" i="12"/>
  <c r="B1892" i="12"/>
  <c r="B1891" i="12"/>
  <c r="B1890" i="12"/>
  <c r="B1889" i="12"/>
  <c r="B1888" i="12"/>
  <c r="B1887" i="12"/>
  <c r="B1886" i="12"/>
  <c r="B1885" i="12"/>
  <c r="B1884" i="12"/>
  <c r="B1883" i="12"/>
  <c r="B1882" i="12"/>
  <c r="B1881" i="12"/>
  <c r="B1880" i="12"/>
  <c r="B1879" i="12"/>
  <c r="B1878" i="12"/>
  <c r="B1877" i="12"/>
  <c r="B1876" i="12"/>
  <c r="B1875" i="12"/>
  <c r="B1874" i="12"/>
  <c r="B1873" i="12"/>
  <c r="B1872" i="12"/>
  <c r="B1871" i="12"/>
  <c r="B1870" i="12"/>
  <c r="B1869" i="12"/>
  <c r="B1868" i="12"/>
  <c r="B1867" i="12"/>
  <c r="B1866" i="12"/>
  <c r="B1865" i="12"/>
  <c r="B1864" i="12"/>
  <c r="B1863" i="12"/>
  <c r="B1862" i="12"/>
  <c r="B1861" i="12"/>
  <c r="B1860" i="12"/>
  <c r="B1859" i="12"/>
  <c r="B1858" i="12"/>
  <c r="B1857" i="12"/>
  <c r="B1856" i="12"/>
  <c r="B1855" i="12"/>
  <c r="B1854" i="12"/>
  <c r="B1853" i="12"/>
  <c r="B1852" i="12"/>
  <c r="B1851" i="12"/>
  <c r="B1850" i="12"/>
  <c r="B1849" i="12"/>
  <c r="B1848" i="12"/>
  <c r="B1847" i="12"/>
  <c r="B1846" i="12"/>
  <c r="B1845" i="12"/>
  <c r="B1844" i="12"/>
  <c r="B1843" i="12"/>
  <c r="B1842" i="12"/>
  <c r="B1841" i="12"/>
  <c r="B1840" i="12"/>
  <c r="B1839" i="12"/>
  <c r="B1838" i="12"/>
  <c r="B1837" i="12"/>
  <c r="B1836" i="12"/>
  <c r="B1835" i="12"/>
  <c r="B1834" i="12"/>
  <c r="B1833" i="12"/>
  <c r="B1832" i="12"/>
  <c r="B1831" i="12"/>
  <c r="B1830" i="12"/>
  <c r="B1829" i="12"/>
  <c r="B1828" i="12"/>
  <c r="B1827" i="12"/>
  <c r="B1826" i="12"/>
  <c r="B1825" i="12"/>
  <c r="B1824" i="12"/>
  <c r="B1823" i="12"/>
  <c r="B1822" i="12"/>
  <c r="B1821" i="12"/>
  <c r="B1820" i="12"/>
  <c r="B1819" i="12"/>
  <c r="B1818" i="12"/>
  <c r="B1817" i="12"/>
  <c r="B1816" i="12"/>
  <c r="B1815" i="12"/>
  <c r="B1814" i="12"/>
  <c r="B1813" i="12"/>
  <c r="B1812" i="12"/>
  <c r="B1811" i="12"/>
  <c r="B1810" i="12"/>
  <c r="B1809" i="12"/>
  <c r="B1808" i="12"/>
  <c r="B1807" i="12"/>
  <c r="B1806" i="12"/>
  <c r="B1805" i="12"/>
  <c r="B1804" i="12"/>
  <c r="B1803" i="12"/>
  <c r="B1802" i="12"/>
  <c r="B1801" i="12"/>
  <c r="B1800" i="12"/>
  <c r="B1799" i="12"/>
  <c r="B1798" i="12"/>
  <c r="B1797" i="12"/>
  <c r="B1796" i="12"/>
  <c r="B1795" i="12"/>
  <c r="B1794" i="12"/>
  <c r="B1793" i="12"/>
  <c r="B1792" i="12"/>
  <c r="B1791" i="12"/>
  <c r="B1790" i="12"/>
  <c r="B1789" i="12"/>
  <c r="B1788" i="12"/>
  <c r="B1787" i="12"/>
  <c r="B1786" i="12"/>
  <c r="B1785" i="12"/>
  <c r="B1784" i="12"/>
  <c r="B1783" i="12"/>
  <c r="B1782" i="12"/>
  <c r="B1781" i="12"/>
  <c r="B1780" i="12"/>
  <c r="B1779" i="12"/>
  <c r="B1778" i="12"/>
  <c r="B1777" i="12"/>
  <c r="B1776" i="12"/>
  <c r="B1775" i="12"/>
  <c r="B1774" i="12"/>
  <c r="B1773" i="12"/>
  <c r="B1772" i="12"/>
  <c r="B1771" i="12"/>
  <c r="B1770" i="12"/>
  <c r="B1769" i="12"/>
  <c r="B1768" i="12"/>
  <c r="B1767" i="12"/>
  <c r="B1766" i="12"/>
  <c r="B1765" i="12"/>
  <c r="B1764" i="12"/>
  <c r="B1763" i="12"/>
  <c r="B1762" i="12"/>
  <c r="B1761" i="12"/>
  <c r="B1760" i="12"/>
  <c r="B1759" i="12"/>
  <c r="B1758" i="12"/>
  <c r="B1757" i="12"/>
  <c r="B1756" i="12"/>
  <c r="B1755" i="12"/>
  <c r="B1754" i="12"/>
  <c r="B1753" i="12"/>
  <c r="B1752" i="12"/>
  <c r="B1751" i="12"/>
  <c r="B1750" i="12"/>
  <c r="B1749" i="12"/>
  <c r="B1748" i="12"/>
  <c r="B1747" i="12"/>
  <c r="B1746" i="12"/>
  <c r="B1745" i="12"/>
  <c r="B1744" i="12"/>
  <c r="B1743" i="12"/>
  <c r="B1742" i="12"/>
  <c r="B1741" i="12"/>
  <c r="B1740" i="12"/>
  <c r="B1739" i="12"/>
  <c r="B1738" i="12"/>
  <c r="B1737" i="12"/>
  <c r="B1736" i="12"/>
  <c r="B1735" i="12"/>
  <c r="B1734" i="12"/>
  <c r="B1733" i="12"/>
  <c r="B1732" i="12"/>
  <c r="B1731" i="12"/>
  <c r="B1730" i="12"/>
  <c r="B1729" i="12"/>
  <c r="B1728" i="12"/>
  <c r="B1727" i="12"/>
  <c r="B1726" i="12"/>
  <c r="B1725" i="12"/>
  <c r="B1724" i="12"/>
  <c r="B1723" i="12"/>
  <c r="B1722" i="12"/>
  <c r="B1721" i="12"/>
  <c r="B1720" i="12"/>
  <c r="B1719" i="12"/>
  <c r="B1718" i="12"/>
  <c r="B1717" i="12"/>
  <c r="B1716" i="12"/>
  <c r="B1715" i="12"/>
  <c r="B1714" i="12"/>
  <c r="B1713" i="12"/>
  <c r="B1712" i="12"/>
  <c r="B1711" i="12"/>
  <c r="B1710" i="12"/>
  <c r="B1709" i="12"/>
  <c r="B1708" i="12"/>
  <c r="B1707" i="12"/>
  <c r="B1706" i="12"/>
  <c r="B1705" i="12"/>
  <c r="B1704" i="12"/>
  <c r="B1703" i="12"/>
  <c r="B1702" i="12"/>
  <c r="B1701" i="12"/>
  <c r="B1700" i="12"/>
  <c r="B1699" i="12"/>
  <c r="B1698" i="12"/>
  <c r="B1697" i="12"/>
  <c r="B1696" i="12"/>
  <c r="B1695" i="12"/>
  <c r="B1694" i="12"/>
  <c r="B1693" i="12"/>
  <c r="B1692" i="12"/>
  <c r="B1691" i="12"/>
  <c r="B1690" i="12"/>
  <c r="B1689" i="12"/>
  <c r="B1688" i="12"/>
  <c r="B1687" i="12"/>
  <c r="B1686" i="12"/>
  <c r="B1685" i="12"/>
  <c r="B1684" i="12"/>
  <c r="B1683" i="12"/>
  <c r="B1682" i="12"/>
  <c r="B1681" i="12"/>
  <c r="B1680" i="12"/>
  <c r="B1679" i="12"/>
  <c r="B1678" i="12"/>
  <c r="B1677" i="12"/>
  <c r="B1676" i="12"/>
  <c r="B1675" i="12"/>
  <c r="B1674" i="12"/>
  <c r="B1673" i="12"/>
  <c r="B1672" i="12"/>
  <c r="B1671" i="12"/>
  <c r="B1670" i="12"/>
  <c r="B1669" i="12"/>
  <c r="B1668" i="12"/>
  <c r="B1667" i="12"/>
  <c r="B1666" i="12"/>
  <c r="B1665" i="12"/>
  <c r="B1664" i="12"/>
  <c r="B1663" i="12"/>
  <c r="B1662" i="12"/>
  <c r="B1661" i="12"/>
  <c r="B1660" i="12"/>
  <c r="B1659" i="12"/>
  <c r="B1658" i="12"/>
  <c r="B1657" i="12"/>
  <c r="B1656" i="12"/>
  <c r="B1655" i="12"/>
  <c r="B1654" i="12"/>
  <c r="B1653" i="12"/>
  <c r="B1652" i="12"/>
  <c r="B1651" i="12"/>
  <c r="B1650" i="12"/>
  <c r="B1649" i="12"/>
  <c r="B1648" i="12"/>
  <c r="B1647" i="12"/>
  <c r="B1646" i="12"/>
  <c r="B1645" i="12"/>
  <c r="B1644" i="12"/>
  <c r="B1643" i="12"/>
  <c r="B1642" i="12"/>
  <c r="B1641" i="12"/>
  <c r="B1640" i="12"/>
  <c r="B1639" i="12"/>
  <c r="B1638" i="12"/>
  <c r="B1637" i="12"/>
  <c r="B1636" i="12"/>
  <c r="B1635" i="12"/>
  <c r="B1634" i="12"/>
  <c r="B1633" i="12"/>
  <c r="B1632" i="12"/>
  <c r="B1631" i="12"/>
  <c r="B1630" i="12"/>
  <c r="B1629" i="12"/>
  <c r="B1628" i="12"/>
  <c r="B1627" i="12"/>
  <c r="B1626" i="12"/>
  <c r="B1625" i="12"/>
  <c r="B1624" i="12"/>
  <c r="B1623" i="12"/>
  <c r="B1622" i="12"/>
  <c r="B1621" i="12"/>
  <c r="B1620" i="12"/>
  <c r="B1619" i="12"/>
  <c r="B1618" i="12"/>
  <c r="B1617" i="12"/>
  <c r="B1616" i="12"/>
  <c r="B1615" i="12"/>
  <c r="B1614" i="12"/>
  <c r="B1613" i="12"/>
  <c r="B1612" i="12"/>
  <c r="B1611" i="12"/>
  <c r="B1610" i="12"/>
  <c r="B1609" i="12"/>
  <c r="B1608" i="12"/>
  <c r="B1607" i="12"/>
  <c r="B1606" i="12"/>
  <c r="B1605" i="12"/>
  <c r="B1604" i="12"/>
  <c r="B1603" i="12"/>
  <c r="B1602" i="12"/>
  <c r="B1601" i="12"/>
  <c r="B1600" i="12"/>
  <c r="B1599" i="12"/>
  <c r="B1598" i="12"/>
  <c r="B1597" i="12"/>
  <c r="B1596" i="12"/>
  <c r="B1595" i="12"/>
  <c r="B1594" i="12"/>
  <c r="B1593" i="12"/>
  <c r="B1592" i="12"/>
  <c r="B1591" i="12"/>
  <c r="B1590" i="12"/>
  <c r="B1589" i="12"/>
  <c r="B1588" i="12"/>
  <c r="B1587" i="12"/>
  <c r="B1586" i="12"/>
  <c r="B1585" i="12"/>
  <c r="B1584" i="12"/>
  <c r="B1583" i="12"/>
  <c r="B1582" i="12"/>
  <c r="B1581" i="12"/>
  <c r="B1580" i="12"/>
  <c r="B1579" i="12"/>
  <c r="B1578" i="12"/>
  <c r="B1577" i="12"/>
  <c r="B1576" i="12"/>
  <c r="B1575" i="12"/>
  <c r="B1574" i="12"/>
  <c r="B1573" i="12"/>
  <c r="B1572" i="12"/>
  <c r="B1571" i="12"/>
  <c r="B1570" i="12"/>
  <c r="B1569" i="12"/>
  <c r="B1568" i="12"/>
  <c r="B1567" i="12"/>
  <c r="B1566" i="12"/>
  <c r="B1565" i="12"/>
  <c r="B1564" i="12"/>
  <c r="B1563" i="12"/>
  <c r="B1562" i="12"/>
  <c r="B1561" i="12"/>
  <c r="B1560" i="12"/>
  <c r="B1559" i="12"/>
  <c r="B1558" i="12"/>
  <c r="B1557" i="12"/>
  <c r="B1556" i="12"/>
  <c r="B1555" i="12"/>
  <c r="B1554" i="12"/>
  <c r="B1553" i="12"/>
  <c r="B1552" i="12"/>
  <c r="B1551" i="12"/>
  <c r="B1550" i="12"/>
  <c r="B1549" i="12"/>
  <c r="B1548" i="12"/>
  <c r="B1547" i="12"/>
  <c r="B1546" i="12"/>
  <c r="B1545" i="12"/>
  <c r="B1544" i="12"/>
  <c r="B1543" i="12"/>
  <c r="B1542" i="12"/>
  <c r="B1541" i="12"/>
  <c r="B1540" i="12"/>
  <c r="B1539" i="12"/>
  <c r="B1538" i="12"/>
  <c r="B1537" i="12"/>
  <c r="B1536" i="12"/>
  <c r="B1535" i="12"/>
  <c r="B1534" i="12"/>
  <c r="B1533" i="12"/>
  <c r="B1532" i="12"/>
  <c r="B1531" i="12"/>
  <c r="B1530" i="12"/>
  <c r="B1529" i="12"/>
  <c r="B1528" i="12"/>
  <c r="B1527" i="12"/>
  <c r="B1526" i="12"/>
  <c r="B1525" i="12"/>
  <c r="B1524" i="12"/>
  <c r="B1523" i="12"/>
  <c r="B1522" i="12"/>
  <c r="B1521" i="12"/>
  <c r="B1520" i="12"/>
  <c r="B1519" i="12"/>
  <c r="B1518" i="12"/>
  <c r="B1517" i="12"/>
  <c r="B1516" i="12"/>
  <c r="B1515" i="12"/>
  <c r="B1514" i="12"/>
  <c r="B1513" i="12"/>
  <c r="B1512" i="12"/>
  <c r="B1511" i="12"/>
  <c r="B1510" i="12"/>
  <c r="B1509" i="12"/>
  <c r="B1508" i="12"/>
  <c r="B1507" i="12"/>
  <c r="B1506" i="12"/>
  <c r="B1505" i="12"/>
  <c r="B1504" i="12"/>
  <c r="B1503" i="12"/>
  <c r="B1502" i="12"/>
  <c r="B1501" i="12"/>
  <c r="B1500" i="12"/>
  <c r="B1499" i="12"/>
  <c r="B1498" i="12"/>
  <c r="B1497" i="12"/>
  <c r="B1496" i="12"/>
  <c r="B1495" i="12"/>
  <c r="B1494" i="12"/>
  <c r="B1493" i="12"/>
  <c r="B1492" i="12"/>
  <c r="B1491" i="12"/>
  <c r="B1490" i="12"/>
  <c r="B1489" i="12"/>
  <c r="B1488" i="12"/>
  <c r="B1487" i="12"/>
  <c r="B1486" i="12"/>
  <c r="B1485" i="12"/>
  <c r="B1484" i="12"/>
  <c r="B1483" i="12"/>
  <c r="B1482" i="12"/>
  <c r="B1481" i="12"/>
  <c r="B1480" i="12"/>
  <c r="B1479" i="12"/>
  <c r="B1478" i="12"/>
  <c r="B1477" i="12"/>
  <c r="B1476" i="12"/>
  <c r="B1475" i="12"/>
  <c r="B1474" i="12"/>
  <c r="B1473" i="12"/>
  <c r="B1472" i="12"/>
  <c r="B1471" i="12"/>
  <c r="B1470" i="12"/>
  <c r="B1469" i="12"/>
  <c r="B1468" i="12"/>
  <c r="B1467" i="12"/>
  <c r="B1466" i="12"/>
  <c r="B1465" i="12"/>
  <c r="B1464" i="12"/>
  <c r="B1463" i="12"/>
  <c r="B1462" i="12"/>
  <c r="B1461" i="12"/>
  <c r="B1460" i="12"/>
  <c r="B1459" i="12"/>
  <c r="B1458" i="12"/>
  <c r="B1457" i="12"/>
  <c r="B1456" i="12"/>
  <c r="B1455" i="12"/>
  <c r="B1454" i="12"/>
  <c r="B1453" i="12"/>
  <c r="B1452" i="12"/>
  <c r="B1451" i="12"/>
  <c r="B1450" i="12"/>
  <c r="B1449" i="12"/>
  <c r="B1448" i="12"/>
  <c r="B1447" i="12"/>
  <c r="B1446" i="12"/>
  <c r="B1445" i="12"/>
  <c r="B1444" i="12"/>
  <c r="B1443" i="12"/>
  <c r="B1442" i="12"/>
  <c r="B1441" i="12"/>
  <c r="B1440" i="12"/>
  <c r="B1439" i="12"/>
  <c r="B1438" i="12"/>
  <c r="B1437" i="12"/>
  <c r="B1436" i="12"/>
  <c r="B1435" i="12"/>
  <c r="B1434" i="12"/>
  <c r="B1433" i="12"/>
  <c r="B1432" i="12"/>
  <c r="B1431" i="12"/>
  <c r="B1430" i="12"/>
  <c r="B1429" i="12"/>
  <c r="B1428" i="12"/>
  <c r="B1427" i="12"/>
  <c r="B1426" i="12"/>
  <c r="B1425" i="12"/>
  <c r="B1424" i="12"/>
  <c r="B1423" i="12"/>
  <c r="B1422" i="12"/>
  <c r="B1421" i="12"/>
  <c r="B1420" i="12"/>
  <c r="B1419" i="12"/>
  <c r="B1418" i="12"/>
  <c r="B1417" i="12"/>
  <c r="B1416" i="12"/>
  <c r="B1415" i="12"/>
  <c r="B1414" i="12"/>
  <c r="B1413" i="12"/>
  <c r="B1412" i="12"/>
  <c r="B1411" i="12"/>
  <c r="B1410" i="12"/>
  <c r="B1409" i="12"/>
  <c r="B1408" i="12"/>
  <c r="B1407" i="12"/>
  <c r="B1406" i="12"/>
  <c r="B1405" i="12"/>
  <c r="B1404" i="12"/>
  <c r="B1403" i="12"/>
  <c r="B1402" i="12"/>
  <c r="B1401" i="12"/>
  <c r="B1400" i="12"/>
  <c r="B1399" i="12"/>
  <c r="B1398" i="12"/>
  <c r="B1397" i="12"/>
  <c r="B1396" i="12"/>
  <c r="B1395" i="12"/>
  <c r="B1394" i="12"/>
  <c r="B1393" i="12"/>
  <c r="B1392" i="12"/>
  <c r="B1391" i="12"/>
  <c r="B1390" i="12"/>
  <c r="B1389" i="12"/>
  <c r="B1388" i="12"/>
  <c r="B1387" i="12"/>
  <c r="B1386" i="12"/>
  <c r="B1385" i="12"/>
  <c r="B1384" i="12"/>
  <c r="B1383" i="12"/>
  <c r="B1382" i="12"/>
  <c r="B1381" i="12"/>
  <c r="B1380" i="12"/>
  <c r="B1379" i="12"/>
  <c r="B1378" i="12"/>
  <c r="B1377" i="12"/>
  <c r="B1376" i="12"/>
  <c r="B1375" i="12"/>
  <c r="B1374" i="12"/>
  <c r="B1373" i="12"/>
  <c r="B1372" i="12"/>
  <c r="B1371" i="12"/>
  <c r="B1370" i="12"/>
  <c r="B1369" i="12"/>
  <c r="B1368" i="12"/>
  <c r="B1367" i="12"/>
  <c r="B1366" i="12"/>
  <c r="B1365" i="12"/>
  <c r="B1364" i="12"/>
  <c r="B1363" i="12"/>
  <c r="B1362" i="12"/>
  <c r="B1361" i="12"/>
  <c r="B1360" i="12"/>
  <c r="B1359" i="12"/>
  <c r="B1358" i="12"/>
  <c r="B1357" i="12"/>
  <c r="B1356" i="12"/>
  <c r="B1355" i="12"/>
  <c r="B1354" i="12"/>
  <c r="B1353" i="12"/>
  <c r="B1352" i="12"/>
  <c r="B1351" i="12"/>
  <c r="B1350" i="12"/>
  <c r="B1349" i="12"/>
  <c r="B1348" i="12"/>
  <c r="B1347" i="12"/>
  <c r="B1346" i="12"/>
  <c r="B1345" i="12"/>
  <c r="B1344" i="12"/>
  <c r="B1343" i="12"/>
  <c r="B1342" i="12"/>
  <c r="B1341" i="12"/>
  <c r="B1340" i="12"/>
  <c r="B1339" i="12"/>
  <c r="B1338" i="12"/>
  <c r="B1337" i="12"/>
  <c r="B1336" i="12"/>
  <c r="B1335" i="12"/>
  <c r="B1334" i="12"/>
  <c r="B1333" i="12"/>
  <c r="B1332" i="12"/>
  <c r="B1331" i="12"/>
  <c r="B1330" i="12"/>
  <c r="B1329" i="12"/>
  <c r="B1328" i="12"/>
  <c r="B1327" i="12"/>
  <c r="B1326" i="12"/>
  <c r="B1325" i="12"/>
  <c r="B1324" i="12"/>
  <c r="B1323" i="12"/>
  <c r="B1322" i="12"/>
  <c r="B1321" i="12"/>
  <c r="B1320" i="12"/>
  <c r="B1319" i="12"/>
  <c r="B1318" i="12"/>
  <c r="B1317" i="12"/>
  <c r="B1316" i="12"/>
  <c r="B1315" i="12"/>
  <c r="B1314" i="12"/>
  <c r="B1313" i="12"/>
  <c r="B1312" i="12"/>
  <c r="B1311" i="12"/>
  <c r="B1310" i="12"/>
  <c r="B1309" i="12"/>
  <c r="B1308" i="12"/>
  <c r="B1307" i="12"/>
  <c r="B1306" i="12"/>
  <c r="B1305" i="12"/>
  <c r="B1304" i="12"/>
  <c r="B1303" i="12"/>
  <c r="B1302" i="12"/>
  <c r="B1301" i="12"/>
  <c r="B1300" i="12"/>
  <c r="B1299" i="12"/>
  <c r="B1298" i="12"/>
  <c r="B1297" i="12"/>
  <c r="B1296" i="12"/>
  <c r="B1295" i="12"/>
  <c r="B1294" i="12"/>
  <c r="B1293" i="12"/>
  <c r="B1292" i="12"/>
  <c r="B1291" i="12"/>
  <c r="B1290" i="12"/>
  <c r="B1289" i="12"/>
  <c r="B1288" i="12"/>
  <c r="B1287" i="12"/>
  <c r="B1286" i="12"/>
  <c r="B1285" i="12"/>
  <c r="B1284" i="12"/>
  <c r="B1283" i="12"/>
  <c r="B1282" i="12"/>
  <c r="B1281" i="12"/>
  <c r="B1280" i="12"/>
  <c r="B1279" i="12"/>
  <c r="B1278" i="12"/>
  <c r="B1277" i="12"/>
  <c r="B1276" i="12"/>
  <c r="B1275" i="12"/>
  <c r="B1274" i="12"/>
  <c r="B1273" i="12"/>
  <c r="B1272" i="12"/>
  <c r="B1271" i="12"/>
  <c r="B1270" i="12"/>
  <c r="B1269" i="12"/>
  <c r="B1268" i="12"/>
  <c r="B1267" i="12"/>
  <c r="B1266" i="12"/>
  <c r="B1265" i="12"/>
  <c r="B1264" i="12"/>
  <c r="B1263" i="12"/>
  <c r="B1262" i="12"/>
  <c r="B1261" i="12"/>
  <c r="B1260" i="12"/>
  <c r="B1259" i="12"/>
  <c r="B1258" i="12"/>
  <c r="B1257" i="12"/>
  <c r="B1256" i="12"/>
  <c r="B1255" i="12"/>
  <c r="B1254" i="12"/>
  <c r="B1253" i="12"/>
  <c r="B1252" i="12"/>
  <c r="B1251" i="12"/>
  <c r="B1250" i="12"/>
  <c r="B1249" i="12"/>
  <c r="B1248" i="12"/>
  <c r="B1247" i="12"/>
  <c r="B1246" i="12"/>
  <c r="B1245" i="12"/>
  <c r="B1244" i="12"/>
  <c r="B1243" i="12"/>
  <c r="B1242" i="12"/>
  <c r="B1241" i="12"/>
  <c r="B1240" i="12"/>
  <c r="B1239" i="12"/>
  <c r="B1238" i="12"/>
  <c r="B1237" i="12"/>
  <c r="B1236" i="12"/>
  <c r="B1235" i="12"/>
  <c r="B1234" i="12"/>
  <c r="B1233" i="12"/>
  <c r="B1232" i="12"/>
  <c r="B1231" i="12"/>
  <c r="B1230" i="12"/>
  <c r="B1229" i="12"/>
  <c r="B1228" i="12"/>
  <c r="B1227" i="12"/>
  <c r="B1226" i="12"/>
  <c r="B1225" i="12"/>
  <c r="B1224" i="12"/>
  <c r="B1223" i="12"/>
  <c r="B1222" i="12"/>
  <c r="B1221" i="12"/>
  <c r="B1220" i="12"/>
  <c r="B1219" i="12"/>
  <c r="B1218" i="12"/>
  <c r="B1217" i="12"/>
  <c r="B1216" i="12"/>
  <c r="B1215" i="12"/>
  <c r="B1214" i="12"/>
  <c r="B1213" i="12"/>
  <c r="B1212" i="12"/>
  <c r="B1211" i="12"/>
  <c r="B1210" i="12"/>
  <c r="B1209" i="12"/>
  <c r="B1208" i="12"/>
  <c r="B1207" i="12"/>
  <c r="B1206" i="12"/>
  <c r="B1205" i="12"/>
  <c r="B1204" i="12"/>
  <c r="B1203" i="12"/>
  <c r="B1202" i="12"/>
  <c r="B1201" i="12"/>
  <c r="B1200" i="12"/>
  <c r="B1199" i="12"/>
  <c r="B1198" i="12"/>
  <c r="B1197" i="12"/>
  <c r="B1196" i="12"/>
  <c r="B1195" i="12"/>
  <c r="B1194" i="12"/>
  <c r="B1193" i="12"/>
  <c r="B1192" i="12"/>
  <c r="B1191" i="12"/>
  <c r="B1190" i="12"/>
  <c r="B1189" i="12"/>
  <c r="B1188" i="12"/>
  <c r="B1187" i="12"/>
  <c r="B1186" i="12"/>
  <c r="B1185" i="12"/>
  <c r="B1184" i="12"/>
  <c r="B1183" i="12"/>
  <c r="B1182" i="12"/>
  <c r="B1181" i="12"/>
  <c r="B1180" i="12"/>
  <c r="B1179" i="12"/>
  <c r="B1178" i="12"/>
  <c r="B1177" i="12"/>
  <c r="B1176" i="12"/>
  <c r="B1175" i="12"/>
  <c r="B1174" i="12"/>
  <c r="B1173" i="12"/>
  <c r="B1172" i="12"/>
  <c r="B1171" i="12"/>
  <c r="B1170" i="12"/>
  <c r="B1169" i="12"/>
  <c r="B1168" i="12"/>
  <c r="B1167" i="12"/>
  <c r="B1166" i="12"/>
  <c r="B1165" i="12"/>
  <c r="B1164" i="12"/>
  <c r="B1163" i="12"/>
  <c r="B1162" i="12"/>
  <c r="B1161" i="12"/>
  <c r="B1160" i="12"/>
  <c r="B1159" i="12"/>
  <c r="B1158" i="12"/>
  <c r="B1157" i="12"/>
  <c r="B1156" i="12"/>
  <c r="B1155" i="12"/>
  <c r="B1154" i="12"/>
  <c r="B1153" i="12"/>
  <c r="B1152" i="12"/>
  <c r="B1151" i="12"/>
  <c r="B1150" i="12"/>
  <c r="B1149" i="12"/>
  <c r="B1148" i="12"/>
  <c r="B1147" i="12"/>
  <c r="B1146" i="12"/>
  <c r="B1145" i="12"/>
  <c r="B1144" i="12"/>
  <c r="B1143" i="12"/>
  <c r="B1142" i="12"/>
  <c r="B1141" i="12"/>
  <c r="B1140" i="12"/>
  <c r="B1139" i="12"/>
  <c r="B1138" i="12"/>
  <c r="B1137" i="12"/>
  <c r="B1136" i="12"/>
  <c r="B1135" i="12"/>
  <c r="B1134" i="12"/>
  <c r="B1133" i="12"/>
  <c r="B1132" i="12"/>
  <c r="B1131" i="12"/>
  <c r="B1130" i="12"/>
  <c r="B1129" i="12"/>
  <c r="B1128" i="12"/>
  <c r="B1127" i="12"/>
  <c r="B1126" i="12"/>
  <c r="B1125" i="12"/>
  <c r="B1124" i="12"/>
  <c r="B1123" i="12"/>
  <c r="B1122" i="12"/>
  <c r="B1121" i="12"/>
  <c r="B1120" i="12"/>
  <c r="B1119" i="12"/>
  <c r="B1118" i="12"/>
  <c r="B1117" i="12"/>
  <c r="B1116" i="12"/>
  <c r="B1115" i="12"/>
  <c r="B1114" i="12"/>
  <c r="B1113" i="12"/>
  <c r="B1112" i="12"/>
  <c r="B1111" i="12"/>
  <c r="B1110" i="12"/>
  <c r="B1109" i="12"/>
  <c r="B1108" i="12"/>
  <c r="B1107" i="12"/>
  <c r="B1106" i="12"/>
  <c r="B1105" i="12"/>
  <c r="B1104" i="12"/>
  <c r="B1103" i="12"/>
  <c r="B1102" i="12"/>
  <c r="B1101" i="12"/>
  <c r="B1100" i="12"/>
  <c r="B1099" i="12"/>
  <c r="B1098" i="12"/>
  <c r="B1097" i="12"/>
  <c r="B1096" i="12"/>
  <c r="B1095" i="12"/>
  <c r="B1094" i="12"/>
  <c r="B1093" i="12"/>
  <c r="B1092" i="12"/>
  <c r="B1091" i="12"/>
  <c r="B1090" i="12"/>
  <c r="B1089" i="12"/>
  <c r="B1088" i="12"/>
  <c r="B1087" i="12"/>
  <c r="B1086" i="12"/>
  <c r="B1085" i="12"/>
  <c r="B1084" i="12"/>
  <c r="B1083" i="12"/>
  <c r="B1082" i="12"/>
  <c r="B1081" i="12"/>
  <c r="B1080" i="12"/>
  <c r="B1079" i="12"/>
  <c r="B1078" i="12"/>
  <c r="B1077" i="12"/>
  <c r="B1076" i="12"/>
  <c r="B1075" i="12"/>
  <c r="B1074" i="12"/>
  <c r="B1073" i="12"/>
  <c r="B1072" i="12"/>
  <c r="B1071" i="12"/>
  <c r="B1070" i="12"/>
  <c r="B1069" i="12"/>
  <c r="B1068" i="12"/>
  <c r="B1067" i="12"/>
  <c r="B1066" i="12"/>
  <c r="B1065" i="12"/>
  <c r="B1064" i="12"/>
  <c r="B1063" i="12"/>
  <c r="B1062" i="12"/>
  <c r="B1061" i="12"/>
  <c r="B1060" i="12"/>
  <c r="B1059" i="12"/>
  <c r="B1058" i="12"/>
  <c r="B1057" i="12"/>
  <c r="B1056" i="12"/>
  <c r="B1055" i="12"/>
  <c r="B1054" i="12"/>
  <c r="B1053" i="12"/>
  <c r="B1052" i="12"/>
  <c r="B1051" i="12"/>
  <c r="B1050" i="12"/>
  <c r="B1049" i="12"/>
  <c r="B1048" i="12"/>
  <c r="B1047" i="12"/>
  <c r="B1046" i="12"/>
  <c r="B1045" i="12"/>
  <c r="B1044" i="12"/>
  <c r="B1043" i="12"/>
  <c r="B1042" i="12"/>
  <c r="B1041" i="12"/>
  <c r="B1040" i="12"/>
  <c r="B1039" i="12"/>
  <c r="B1038" i="12"/>
  <c r="B1037" i="12"/>
  <c r="B1036" i="12"/>
  <c r="B1035" i="12"/>
  <c r="B1034" i="12"/>
  <c r="B1033" i="12"/>
  <c r="B1032" i="12"/>
  <c r="B1031" i="12"/>
  <c r="B1030" i="12"/>
  <c r="B1029" i="12"/>
  <c r="B1028" i="12"/>
  <c r="B1027" i="12"/>
  <c r="B1026" i="12"/>
  <c r="B1025" i="12"/>
  <c r="B1024" i="12"/>
  <c r="B1023" i="12"/>
  <c r="B1022" i="12"/>
  <c r="B1021" i="12"/>
  <c r="B1020" i="12"/>
  <c r="B1019" i="12"/>
  <c r="B1018" i="12"/>
  <c r="B1017" i="12"/>
  <c r="B1016" i="12"/>
  <c r="B1015" i="12"/>
  <c r="B1014" i="12"/>
  <c r="B1013" i="12"/>
  <c r="B1012" i="12"/>
  <c r="B1011" i="12"/>
  <c r="B1010" i="12"/>
  <c r="B1009" i="12"/>
  <c r="B1008" i="12"/>
  <c r="B1007" i="12"/>
  <c r="B1006" i="12"/>
  <c r="B1005" i="12"/>
  <c r="B1004" i="12"/>
  <c r="B1003" i="12"/>
  <c r="B1002" i="12"/>
  <c r="B1001" i="12"/>
  <c r="B1000" i="12"/>
  <c r="B999" i="12"/>
  <c r="B998" i="12"/>
  <c r="B997" i="12"/>
  <c r="B996" i="12"/>
  <c r="B995" i="12"/>
  <c r="B994" i="12"/>
  <c r="B993" i="12"/>
  <c r="B992" i="12"/>
  <c r="B991" i="12"/>
  <c r="B990" i="12"/>
  <c r="B989" i="12"/>
  <c r="B988" i="12"/>
  <c r="B987" i="12"/>
  <c r="B986" i="12"/>
  <c r="B985" i="12"/>
  <c r="B984" i="12"/>
  <c r="B983" i="12"/>
  <c r="B982" i="12"/>
  <c r="B981" i="12"/>
  <c r="B980" i="12"/>
  <c r="B979" i="12"/>
  <c r="B978" i="12"/>
  <c r="B977" i="12"/>
  <c r="B976" i="12"/>
  <c r="B975" i="12"/>
  <c r="B974" i="12"/>
  <c r="B973" i="12"/>
  <c r="B972" i="12"/>
  <c r="B971" i="12"/>
  <c r="B970" i="12"/>
  <c r="B969" i="12"/>
  <c r="B968" i="12"/>
  <c r="B967" i="12"/>
  <c r="B966" i="12"/>
  <c r="B965" i="12"/>
  <c r="B964" i="12"/>
  <c r="B963" i="12"/>
  <c r="B962" i="12"/>
  <c r="B961" i="12"/>
  <c r="B960" i="12"/>
  <c r="B959" i="12"/>
  <c r="B958" i="12"/>
  <c r="B957" i="12"/>
  <c r="B956" i="12"/>
  <c r="B955" i="12"/>
  <c r="B954" i="12"/>
  <c r="B953" i="12"/>
  <c r="B952" i="12"/>
  <c r="B951" i="12"/>
  <c r="B950" i="12"/>
  <c r="B949" i="12"/>
  <c r="B948" i="12"/>
  <c r="B947" i="12"/>
  <c r="B946" i="12"/>
  <c r="B945" i="12"/>
  <c r="B944" i="12"/>
  <c r="B943" i="12"/>
  <c r="B942" i="12"/>
  <c r="B941" i="12"/>
  <c r="B940" i="12"/>
  <c r="B939" i="12"/>
  <c r="B938" i="12"/>
  <c r="B937" i="12"/>
  <c r="B936" i="12"/>
  <c r="B935" i="12"/>
  <c r="B934" i="12"/>
  <c r="B933" i="12"/>
  <c r="B932" i="12"/>
  <c r="B931" i="12"/>
  <c r="B930" i="12"/>
  <c r="B929" i="12"/>
  <c r="B928" i="12"/>
  <c r="B927" i="12"/>
  <c r="B926" i="12"/>
  <c r="B925" i="12"/>
  <c r="B924" i="12"/>
  <c r="B923" i="12"/>
  <c r="B922" i="12"/>
  <c r="B921" i="12"/>
  <c r="B920" i="12"/>
  <c r="B919" i="12"/>
  <c r="B918" i="12"/>
  <c r="B917" i="12"/>
  <c r="B916" i="12"/>
  <c r="B915" i="12"/>
  <c r="B914" i="12"/>
  <c r="B913" i="12"/>
  <c r="B912" i="12"/>
  <c r="B911" i="12"/>
  <c r="B910" i="12"/>
  <c r="B909" i="12"/>
  <c r="B908" i="12"/>
  <c r="B907" i="12"/>
  <c r="B906" i="12"/>
  <c r="B905" i="12"/>
  <c r="B904" i="12"/>
  <c r="B903" i="12"/>
  <c r="B902" i="12"/>
  <c r="B901" i="12"/>
  <c r="B900" i="12"/>
  <c r="B899" i="12"/>
  <c r="B898" i="12"/>
  <c r="B897" i="12"/>
  <c r="B896" i="12"/>
  <c r="B895" i="12"/>
  <c r="B894" i="12"/>
  <c r="B893" i="12"/>
  <c r="B892" i="12"/>
  <c r="B891" i="12"/>
  <c r="B890" i="12"/>
  <c r="B889" i="12"/>
  <c r="B888" i="12"/>
  <c r="B887" i="12"/>
  <c r="B886" i="12"/>
  <c r="B885" i="12"/>
  <c r="B884" i="12"/>
  <c r="B883" i="12"/>
  <c r="B882" i="12"/>
  <c r="B881" i="12"/>
  <c r="B880" i="12"/>
  <c r="B879" i="12"/>
  <c r="B878" i="12"/>
  <c r="B877" i="12"/>
  <c r="B876" i="12"/>
  <c r="B875" i="12"/>
  <c r="B874" i="12"/>
  <c r="B873" i="12"/>
  <c r="B872" i="12"/>
  <c r="B871" i="12"/>
  <c r="B870" i="12"/>
  <c r="B869" i="12"/>
  <c r="B868" i="12"/>
  <c r="B867" i="12"/>
  <c r="B866" i="12"/>
  <c r="B865" i="12"/>
  <c r="B864" i="12"/>
  <c r="B863" i="12"/>
  <c r="B862" i="12"/>
  <c r="B861" i="12"/>
  <c r="B860" i="12"/>
  <c r="B859" i="12"/>
  <c r="B858" i="12"/>
  <c r="B857" i="12"/>
  <c r="B856" i="12"/>
  <c r="B855" i="12"/>
  <c r="B854" i="12"/>
  <c r="B853" i="12"/>
  <c r="B852" i="12"/>
  <c r="B851" i="12"/>
  <c r="B850" i="12"/>
  <c r="B849" i="12"/>
  <c r="B848" i="12"/>
  <c r="B847" i="12"/>
  <c r="B846" i="12"/>
  <c r="B845" i="12"/>
  <c r="B844" i="12"/>
  <c r="B843" i="12"/>
  <c r="B842" i="12"/>
  <c r="B841" i="12"/>
  <c r="B840" i="12"/>
  <c r="B839" i="12"/>
  <c r="B838" i="12"/>
  <c r="B837" i="12"/>
  <c r="B836" i="12"/>
  <c r="B835" i="12"/>
  <c r="B834" i="12"/>
  <c r="B833" i="12"/>
  <c r="B832" i="12"/>
  <c r="B831" i="12"/>
  <c r="B830" i="12"/>
  <c r="B829" i="12"/>
  <c r="B828" i="12"/>
  <c r="B827" i="12"/>
  <c r="B826" i="12"/>
  <c r="B825" i="12"/>
  <c r="B824" i="12"/>
  <c r="B823" i="12"/>
  <c r="B822" i="12"/>
  <c r="B821" i="12"/>
  <c r="B820" i="12"/>
  <c r="B819" i="12"/>
  <c r="B818" i="12"/>
  <c r="B817" i="12"/>
  <c r="B816" i="12"/>
  <c r="B815" i="12"/>
  <c r="B814" i="12"/>
  <c r="B813" i="12"/>
  <c r="B812" i="12"/>
  <c r="B811" i="12"/>
  <c r="B810" i="12"/>
  <c r="B809" i="12"/>
  <c r="B808" i="12"/>
  <c r="B807" i="12"/>
  <c r="B806" i="12"/>
  <c r="B805" i="12"/>
  <c r="B804" i="12"/>
  <c r="B803" i="12"/>
  <c r="B802" i="12"/>
  <c r="B801" i="12"/>
  <c r="B800" i="12"/>
  <c r="B799" i="12"/>
  <c r="B798" i="12"/>
  <c r="B797" i="12"/>
  <c r="B796" i="12"/>
  <c r="B795" i="12"/>
  <c r="B794" i="12"/>
  <c r="B793" i="12"/>
  <c r="B792" i="12"/>
  <c r="B791" i="12"/>
  <c r="B790" i="12"/>
  <c r="B789" i="12"/>
  <c r="B788" i="12"/>
  <c r="B787" i="12"/>
  <c r="B786" i="12"/>
  <c r="B785" i="12"/>
  <c r="B784" i="12"/>
  <c r="B783" i="12"/>
  <c r="B782" i="12"/>
  <c r="B781" i="12"/>
  <c r="B780" i="12"/>
  <c r="B779" i="12"/>
  <c r="B778" i="12"/>
  <c r="B777" i="12"/>
  <c r="B776" i="12"/>
  <c r="B775" i="12"/>
  <c r="B774" i="12"/>
  <c r="B773" i="12"/>
  <c r="B772" i="12"/>
  <c r="B771" i="12"/>
  <c r="B770" i="12"/>
  <c r="B769" i="12"/>
  <c r="B768" i="12"/>
  <c r="B767" i="12"/>
  <c r="B766" i="12"/>
  <c r="B765" i="12"/>
  <c r="B764" i="12"/>
  <c r="B763" i="12"/>
  <c r="B762" i="12"/>
  <c r="B761" i="12"/>
  <c r="B760" i="12"/>
  <c r="B759" i="12"/>
  <c r="B758" i="12"/>
  <c r="B757" i="12"/>
  <c r="B756" i="12"/>
  <c r="B755" i="12"/>
  <c r="B754" i="12"/>
  <c r="B753" i="12"/>
  <c r="B752" i="12"/>
  <c r="B751" i="12"/>
  <c r="B750" i="12"/>
  <c r="B749" i="12"/>
  <c r="B748" i="12"/>
  <c r="B747" i="12"/>
  <c r="B746" i="12"/>
  <c r="B745" i="12"/>
  <c r="B744" i="12"/>
  <c r="B743" i="12"/>
  <c r="B742" i="12"/>
  <c r="B741" i="12"/>
  <c r="B740" i="12"/>
  <c r="B739" i="12"/>
  <c r="B738" i="12"/>
  <c r="B737" i="12"/>
  <c r="B736" i="12"/>
  <c r="B735" i="12"/>
  <c r="B734" i="12"/>
  <c r="B733" i="12"/>
  <c r="B732" i="12"/>
  <c r="B731" i="12"/>
  <c r="B730" i="12"/>
  <c r="B729" i="12"/>
  <c r="B728" i="12"/>
  <c r="B727" i="12"/>
  <c r="B726" i="12"/>
  <c r="B725" i="12"/>
  <c r="B724" i="12"/>
  <c r="B723" i="12"/>
  <c r="B722" i="12"/>
  <c r="B721" i="12"/>
  <c r="B720" i="12"/>
  <c r="B719" i="12"/>
  <c r="B718" i="12"/>
  <c r="B717" i="12"/>
  <c r="B716" i="12"/>
  <c r="B715" i="12"/>
  <c r="B714" i="12"/>
  <c r="B713" i="12"/>
  <c r="B712" i="12"/>
  <c r="B711" i="12"/>
  <c r="B710" i="12"/>
  <c r="B709" i="12"/>
  <c r="B708" i="12"/>
  <c r="B707" i="12"/>
  <c r="B706" i="12"/>
  <c r="B705" i="12"/>
  <c r="B704" i="12"/>
  <c r="B703" i="12"/>
  <c r="B702" i="12"/>
  <c r="B701" i="12"/>
  <c r="B700" i="12"/>
  <c r="B699" i="12"/>
  <c r="B698" i="12"/>
  <c r="B697" i="12"/>
  <c r="B696" i="12"/>
  <c r="B695" i="12"/>
  <c r="B694" i="12"/>
  <c r="B693" i="12"/>
  <c r="B692" i="12"/>
  <c r="B691" i="12"/>
  <c r="B690" i="12"/>
  <c r="B689" i="12"/>
  <c r="B688" i="12"/>
  <c r="B687" i="12"/>
  <c r="B686" i="12"/>
  <c r="B685" i="12"/>
  <c r="B684" i="12"/>
  <c r="B683" i="12"/>
  <c r="B682" i="12"/>
  <c r="B681" i="12"/>
  <c r="B680" i="12"/>
  <c r="B679" i="12"/>
  <c r="B678" i="12"/>
  <c r="B677" i="12"/>
  <c r="B676" i="12"/>
  <c r="B675" i="12"/>
  <c r="B674" i="12"/>
  <c r="B673" i="12"/>
  <c r="B672" i="12"/>
  <c r="B671" i="12"/>
  <c r="B670" i="12"/>
  <c r="B669" i="12"/>
  <c r="B668" i="12"/>
  <c r="B667" i="12"/>
  <c r="B666" i="12"/>
  <c r="B665" i="12"/>
  <c r="B664" i="12"/>
  <c r="B663" i="12"/>
  <c r="B662" i="12"/>
  <c r="B661" i="12"/>
  <c r="B660" i="12"/>
  <c r="B659" i="12"/>
  <c r="B658" i="12"/>
  <c r="B657" i="12"/>
  <c r="B656" i="12"/>
  <c r="B655" i="12"/>
  <c r="B654" i="12"/>
  <c r="B653" i="12"/>
  <c r="B652" i="12"/>
  <c r="B651" i="12"/>
  <c r="B650" i="12"/>
  <c r="B649" i="12"/>
  <c r="B648" i="12"/>
  <c r="B647" i="12"/>
  <c r="B646" i="12"/>
  <c r="B645" i="12"/>
  <c r="B644" i="12"/>
  <c r="B643" i="12"/>
  <c r="B642" i="12"/>
  <c r="B641" i="12"/>
  <c r="B640" i="12"/>
  <c r="B639" i="12"/>
  <c r="B638" i="12"/>
  <c r="B637" i="12"/>
  <c r="B636" i="12"/>
  <c r="B635" i="12"/>
  <c r="B634" i="12"/>
  <c r="B633" i="12"/>
  <c r="B632" i="12"/>
  <c r="B631" i="12"/>
  <c r="B630" i="12"/>
  <c r="B629" i="12"/>
  <c r="B628" i="12"/>
  <c r="B627" i="12"/>
  <c r="B626" i="12"/>
  <c r="B625" i="12"/>
  <c r="B624" i="12"/>
  <c r="B623" i="12"/>
  <c r="B622" i="12"/>
  <c r="B621" i="12"/>
  <c r="B620" i="12"/>
  <c r="B619" i="12"/>
  <c r="B618" i="12"/>
  <c r="B617" i="12"/>
  <c r="B616" i="12"/>
  <c r="B615" i="12"/>
  <c r="B614" i="12"/>
  <c r="B613" i="12"/>
  <c r="B612" i="12"/>
  <c r="B611" i="12"/>
  <c r="B610" i="12"/>
  <c r="B609" i="12"/>
  <c r="B608" i="12"/>
  <c r="B607" i="12"/>
  <c r="B606" i="12"/>
  <c r="B605" i="12"/>
  <c r="B604" i="12"/>
  <c r="B603" i="12"/>
  <c r="B602" i="12"/>
  <c r="B601" i="12"/>
  <c r="B600" i="12"/>
  <c r="B599" i="12"/>
  <c r="B598" i="12"/>
  <c r="B597" i="12"/>
  <c r="B596" i="12"/>
  <c r="B595" i="12"/>
  <c r="B594" i="12"/>
  <c r="B593" i="12"/>
  <c r="B592" i="12"/>
  <c r="B591" i="12"/>
  <c r="B590" i="12"/>
  <c r="B589" i="12"/>
  <c r="B588" i="12"/>
  <c r="B587" i="12"/>
  <c r="B586" i="12"/>
  <c r="B585" i="12"/>
  <c r="B584" i="12"/>
  <c r="B583" i="12"/>
  <c r="B582" i="12"/>
  <c r="B581" i="12"/>
  <c r="B580" i="12"/>
  <c r="B579" i="12"/>
  <c r="B578" i="12"/>
  <c r="B577" i="12"/>
  <c r="B576" i="12"/>
  <c r="B575" i="12"/>
  <c r="B574" i="12"/>
  <c r="B573" i="12"/>
  <c r="B572" i="12"/>
  <c r="B571" i="12"/>
  <c r="B570" i="12"/>
  <c r="B569" i="12"/>
  <c r="B568" i="12"/>
  <c r="B567" i="12"/>
  <c r="B566" i="12"/>
  <c r="B565" i="12"/>
  <c r="B564" i="12"/>
  <c r="B563" i="12"/>
  <c r="B562" i="12"/>
  <c r="B561" i="12"/>
  <c r="B560" i="12"/>
  <c r="B559" i="12"/>
  <c r="B558" i="12"/>
  <c r="B557" i="12"/>
  <c r="B556" i="12"/>
  <c r="B555" i="12"/>
  <c r="B554" i="12"/>
  <c r="B553" i="12"/>
  <c r="B552" i="12"/>
  <c r="B551" i="12"/>
  <c r="B550" i="12"/>
  <c r="B549" i="12"/>
  <c r="B548" i="12"/>
  <c r="B547" i="12"/>
  <c r="B546" i="12"/>
  <c r="B545" i="12"/>
  <c r="B544" i="12"/>
  <c r="B543" i="12"/>
  <c r="B542" i="12"/>
  <c r="B541" i="12"/>
  <c r="B540" i="12"/>
  <c r="B539" i="12"/>
  <c r="B538" i="12"/>
  <c r="B537" i="12"/>
  <c r="B536" i="12"/>
  <c r="B535" i="12"/>
  <c r="B534" i="12"/>
  <c r="B533" i="12"/>
  <c r="B532" i="12"/>
  <c r="B531" i="12"/>
  <c r="B530" i="12"/>
  <c r="B529" i="12"/>
  <c r="B528" i="12"/>
  <c r="B527" i="12"/>
  <c r="B526" i="12"/>
  <c r="B525" i="12"/>
  <c r="B524" i="12"/>
  <c r="B523" i="12"/>
  <c r="B522" i="12"/>
  <c r="B521" i="12"/>
  <c r="B520" i="12"/>
  <c r="B519" i="12"/>
  <c r="B518" i="12"/>
  <c r="B517" i="12"/>
  <c r="B516" i="12"/>
  <c r="B515" i="12"/>
  <c r="B514" i="12"/>
  <c r="B513" i="12"/>
  <c r="B512" i="12"/>
  <c r="B511" i="12"/>
  <c r="B510" i="12"/>
  <c r="B509" i="12"/>
  <c r="B508" i="12"/>
  <c r="B507" i="12"/>
  <c r="B506" i="12"/>
  <c r="B505" i="12"/>
  <c r="B504" i="12"/>
  <c r="B503" i="12"/>
  <c r="B502" i="12"/>
  <c r="B501" i="12"/>
  <c r="B500" i="12"/>
  <c r="B499" i="12"/>
  <c r="B498" i="12"/>
  <c r="B497" i="12"/>
  <c r="B496" i="12"/>
  <c r="B495" i="12"/>
  <c r="B494" i="12"/>
  <c r="B493" i="12"/>
  <c r="B492" i="12"/>
  <c r="B491" i="12"/>
  <c r="B490" i="12"/>
  <c r="B489" i="12"/>
  <c r="B488" i="12"/>
  <c r="B487" i="12"/>
  <c r="B486" i="12"/>
  <c r="B485" i="12"/>
  <c r="B484" i="12"/>
  <c r="B483" i="12"/>
  <c r="B482" i="12"/>
  <c r="B481" i="12"/>
  <c r="B480" i="12"/>
  <c r="B479" i="12"/>
  <c r="B478" i="12"/>
  <c r="B477" i="12"/>
  <c r="B476" i="12"/>
  <c r="B475" i="12"/>
  <c r="B474" i="12"/>
  <c r="B473" i="12"/>
  <c r="B472" i="12"/>
  <c r="B471" i="12"/>
  <c r="B470" i="12"/>
  <c r="B469" i="12"/>
  <c r="B468" i="12"/>
  <c r="B467" i="12"/>
  <c r="B466" i="12"/>
  <c r="B465" i="12"/>
  <c r="B464" i="12"/>
  <c r="B463" i="12"/>
  <c r="B462" i="12"/>
  <c r="B461" i="12"/>
  <c r="B460" i="12"/>
  <c r="B459" i="12"/>
  <c r="B458" i="12"/>
  <c r="B457" i="12"/>
  <c r="B456" i="12"/>
  <c r="B455" i="12"/>
  <c r="B454" i="12"/>
  <c r="B453" i="12"/>
  <c r="B452" i="12"/>
  <c r="B451" i="12"/>
  <c r="B450" i="12"/>
  <c r="B449" i="12"/>
  <c r="B448" i="12"/>
  <c r="B447" i="12"/>
  <c r="B446" i="12"/>
  <c r="B445" i="12"/>
  <c r="B444" i="12"/>
  <c r="B443" i="12"/>
  <c r="B442" i="12"/>
  <c r="B441" i="12"/>
  <c r="B440" i="12"/>
  <c r="B439" i="12"/>
  <c r="B438" i="12"/>
  <c r="B437" i="12"/>
  <c r="B436" i="12"/>
  <c r="B435" i="12"/>
  <c r="B434" i="12"/>
  <c r="B433" i="12"/>
  <c r="B432" i="12"/>
  <c r="B431" i="12"/>
  <c r="B430" i="12"/>
  <c r="B429" i="12"/>
  <c r="B428" i="12"/>
  <c r="B427" i="12"/>
  <c r="B426" i="12"/>
  <c r="B425" i="12"/>
  <c r="B424" i="12"/>
  <c r="B423" i="12"/>
  <c r="B422" i="12"/>
  <c r="B421" i="12"/>
  <c r="B420" i="12"/>
  <c r="B419" i="12"/>
  <c r="B418" i="12"/>
  <c r="B417" i="12"/>
  <c r="B416" i="12"/>
  <c r="B415" i="12"/>
  <c r="B414" i="12"/>
  <c r="B413" i="12"/>
  <c r="B412" i="12"/>
  <c r="B411" i="12"/>
  <c r="B410" i="12"/>
  <c r="B409" i="12"/>
  <c r="B408" i="12"/>
  <c r="B407" i="12"/>
  <c r="B406" i="12"/>
  <c r="B405" i="12"/>
  <c r="B404" i="12"/>
  <c r="B403" i="12"/>
  <c r="B402" i="12"/>
  <c r="B401" i="12"/>
  <c r="B400" i="12"/>
  <c r="B399" i="12"/>
  <c r="B398" i="12"/>
  <c r="B397" i="12"/>
  <c r="B396" i="12"/>
  <c r="B395" i="12"/>
  <c r="B394" i="12"/>
  <c r="B393" i="12"/>
  <c r="B392" i="12"/>
  <c r="B391" i="12"/>
  <c r="B390" i="12"/>
  <c r="B389" i="12"/>
  <c r="B388" i="12"/>
  <c r="B387" i="12"/>
  <c r="B386" i="12"/>
  <c r="B385" i="12"/>
  <c r="B384" i="12"/>
  <c r="B383" i="12"/>
  <c r="B382" i="12"/>
  <c r="B381" i="12"/>
  <c r="B380" i="12"/>
  <c r="B379" i="12"/>
  <c r="B378" i="12"/>
  <c r="B377" i="12"/>
  <c r="B376" i="12"/>
  <c r="B375" i="12"/>
  <c r="B374" i="12"/>
  <c r="B373" i="12"/>
  <c r="B372" i="12"/>
  <c r="B371" i="12"/>
  <c r="B368" i="12"/>
  <c r="B367" i="12"/>
  <c r="B366" i="12"/>
  <c r="B365" i="12"/>
  <c r="B364" i="12"/>
  <c r="B363" i="12"/>
  <c r="B362" i="12"/>
  <c r="B361" i="12"/>
  <c r="B360" i="12"/>
  <c r="B359" i="12"/>
  <c r="B358" i="12"/>
  <c r="B357" i="12"/>
  <c r="B356" i="12"/>
  <c r="B355" i="12"/>
  <c r="B354" i="12"/>
  <c r="B353" i="12"/>
  <c r="B352" i="12"/>
  <c r="B351" i="12"/>
  <c r="B350" i="12"/>
  <c r="B349" i="12"/>
  <c r="B348" i="12"/>
  <c r="B347" i="12"/>
  <c r="B346" i="12"/>
  <c r="B345" i="12"/>
  <c r="B344" i="12"/>
  <c r="B343" i="12"/>
  <c r="B342" i="12"/>
  <c r="B341" i="12"/>
  <c r="B340" i="12"/>
  <c r="B339" i="12"/>
  <c r="B338" i="12"/>
  <c r="B337" i="12"/>
  <c r="B336" i="12"/>
  <c r="B335" i="12"/>
  <c r="B334" i="12"/>
  <c r="B333" i="12"/>
  <c r="B332" i="12"/>
  <c r="B331" i="12"/>
  <c r="B330" i="12"/>
  <c r="B329" i="12"/>
  <c r="B328" i="12"/>
  <c r="B327" i="12"/>
  <c r="B326" i="12"/>
  <c r="B325" i="12"/>
  <c r="B324" i="12"/>
  <c r="B323" i="12"/>
  <c r="B322" i="12"/>
  <c r="B321" i="12"/>
  <c r="B320" i="12"/>
  <c r="B319" i="12"/>
  <c r="B318" i="12"/>
  <c r="B317" i="12"/>
  <c r="B316" i="12"/>
  <c r="B315" i="12"/>
  <c r="B314" i="12"/>
  <c r="B313" i="12"/>
  <c r="B312" i="12"/>
  <c r="B311" i="12"/>
  <c r="B310" i="12"/>
  <c r="B309" i="12"/>
  <c r="B308" i="12"/>
  <c r="B307" i="12"/>
  <c r="B306" i="12"/>
  <c r="B305" i="12"/>
  <c r="B304" i="12"/>
  <c r="B303" i="12"/>
  <c r="B302" i="12"/>
  <c r="B301" i="12"/>
  <c r="B300" i="12"/>
  <c r="B299" i="12"/>
  <c r="B298" i="12"/>
  <c r="B297" i="12"/>
  <c r="B296" i="12"/>
  <c r="B295" i="12"/>
  <c r="B294" i="12"/>
  <c r="B293" i="12"/>
  <c r="B292" i="12"/>
  <c r="B291" i="12"/>
  <c r="B290" i="12"/>
  <c r="B289" i="12"/>
  <c r="B288" i="12"/>
  <c r="B287" i="12"/>
  <c r="B286" i="12"/>
  <c r="B285" i="12"/>
  <c r="B284" i="12"/>
  <c r="B283" i="12"/>
  <c r="B282" i="12"/>
  <c r="B281" i="12"/>
  <c r="B280" i="12"/>
  <c r="B279" i="12"/>
  <c r="B278" i="12"/>
  <c r="B277" i="12"/>
  <c r="B276" i="12"/>
  <c r="B275" i="12"/>
  <c r="B274" i="12"/>
  <c r="B273" i="12"/>
  <c r="B272" i="12"/>
  <c r="B271" i="12"/>
  <c r="B270" i="12"/>
  <c r="B269" i="12"/>
  <c r="B268" i="12"/>
  <c r="B267" i="12"/>
  <c r="B266" i="12"/>
  <c r="B265" i="12"/>
  <c r="B264" i="12"/>
  <c r="B263" i="12"/>
  <c r="B262" i="12"/>
  <c r="B261" i="12"/>
  <c r="B260" i="12"/>
  <c r="B259" i="12"/>
  <c r="B258" i="12"/>
  <c r="B257" i="12"/>
  <c r="B256" i="12"/>
  <c r="B255" i="12"/>
  <c r="B254" i="12"/>
  <c r="B253" i="12"/>
  <c r="B252" i="12"/>
  <c r="B251" i="12"/>
  <c r="B250" i="12"/>
  <c r="B249" i="12"/>
  <c r="B248" i="12"/>
  <c r="B247" i="12"/>
  <c r="B246" i="12"/>
  <c r="B245" i="12"/>
  <c r="B244" i="12"/>
  <c r="B243" i="12"/>
  <c r="B242" i="12"/>
  <c r="B241" i="12"/>
  <c r="B240" i="12"/>
  <c r="B239" i="12"/>
  <c r="B238" i="12"/>
  <c r="B237" i="12"/>
  <c r="B236" i="12"/>
  <c r="B235" i="12"/>
  <c r="B234" i="12"/>
  <c r="B233" i="12"/>
  <c r="B232" i="12"/>
  <c r="B231" i="12"/>
  <c r="B230" i="12"/>
  <c r="B229" i="12"/>
  <c r="B228" i="12"/>
  <c r="B227" i="12"/>
  <c r="B226" i="12"/>
  <c r="B225" i="12"/>
  <c r="B224" i="12"/>
  <c r="B223" i="12"/>
  <c r="B222" i="12"/>
  <c r="B221" i="12"/>
  <c r="B220" i="12"/>
  <c r="B219" i="12"/>
  <c r="B218" i="12"/>
  <c r="B217" i="12"/>
  <c r="B216" i="12"/>
  <c r="B215" i="12"/>
  <c r="B214" i="12"/>
  <c r="B213" i="12"/>
  <c r="B212" i="12"/>
  <c r="B211" i="12"/>
  <c r="B210" i="12"/>
  <c r="B209" i="12"/>
  <c r="B208" i="12"/>
  <c r="B207" i="12"/>
  <c r="B206" i="12"/>
  <c r="B205" i="12"/>
  <c r="B204" i="12"/>
  <c r="B203" i="12"/>
  <c r="B202" i="12"/>
  <c r="B201" i="12"/>
  <c r="B200" i="12"/>
  <c r="B199" i="12"/>
  <c r="B198" i="12"/>
  <c r="B197" i="12"/>
  <c r="B196" i="12"/>
  <c r="B195" i="12"/>
  <c r="B194" i="12"/>
  <c r="B193" i="12"/>
  <c r="B192" i="12"/>
  <c r="B191" i="12"/>
  <c r="B190" i="12"/>
  <c r="B189" i="12"/>
  <c r="B188" i="12"/>
  <c r="B187" i="12"/>
  <c r="B186" i="12"/>
  <c r="B185" i="12"/>
  <c r="B184" i="12"/>
  <c r="B183" i="12"/>
  <c r="B182" i="12"/>
  <c r="B181" i="12"/>
  <c r="B180" i="12"/>
  <c r="B179" i="12"/>
  <c r="B178" i="12"/>
  <c r="B177" i="12"/>
  <c r="B176" i="12"/>
  <c r="B175" i="12"/>
  <c r="B174" i="12"/>
  <c r="B173" i="12"/>
  <c r="B172" i="12"/>
  <c r="B171" i="12"/>
  <c r="B170" i="12"/>
  <c r="B169" i="12"/>
  <c r="B168" i="12"/>
  <c r="B167" i="12"/>
  <c r="B166" i="12"/>
  <c r="B165" i="12"/>
  <c r="B164" i="12"/>
  <c r="B163" i="12"/>
  <c r="B162" i="12"/>
  <c r="B161" i="12"/>
  <c r="B160" i="12"/>
  <c r="B159" i="12"/>
  <c r="B158" i="12"/>
  <c r="B157" i="12"/>
  <c r="B156" i="12"/>
  <c r="B155" i="12"/>
  <c r="B154" i="12"/>
  <c r="B153" i="12"/>
  <c r="B152" i="12"/>
  <c r="B151" i="12"/>
  <c r="B150" i="12"/>
  <c r="B149" i="12"/>
  <c r="B148" i="12"/>
  <c r="B147" i="12"/>
  <c r="B146" i="12"/>
  <c r="B145" i="12"/>
  <c r="B144" i="12"/>
  <c r="B143" i="12"/>
  <c r="B142" i="12"/>
  <c r="B141" i="12"/>
  <c r="B140" i="12"/>
  <c r="B139" i="12"/>
  <c r="B138" i="12"/>
  <c r="B137" i="12"/>
  <c r="B136" i="12"/>
  <c r="B135" i="12"/>
  <c r="B134" i="12"/>
  <c r="B133" i="12"/>
  <c r="B132" i="12"/>
  <c r="B131" i="12"/>
  <c r="B130" i="12"/>
  <c r="B129" i="12"/>
  <c r="B128" i="12"/>
  <c r="B127" i="12"/>
  <c r="B126" i="12"/>
  <c r="B125" i="12"/>
  <c r="B124" i="12"/>
  <c r="B123" i="12"/>
  <c r="B122" i="12"/>
  <c r="B121" i="12"/>
  <c r="B120" i="12"/>
  <c r="B119" i="12"/>
  <c r="B118" i="12"/>
  <c r="B117" i="12"/>
  <c r="B116" i="12"/>
  <c r="B115" i="12"/>
  <c r="B114" i="12"/>
  <c r="B113" i="12"/>
  <c r="B112" i="12"/>
  <c r="B111" i="12"/>
  <c r="B110" i="12"/>
  <c r="B109"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AH14" i="12"/>
  <c r="AF14" i="12"/>
  <c r="AG12" i="12" s="1"/>
  <c r="AE14" i="12"/>
  <c r="AC14" i="12"/>
  <c r="AD12" i="12" s="1"/>
  <c r="AB14" i="12"/>
  <c r="Z14" i="12"/>
  <c r="AA13" i="12" s="1"/>
  <c r="Y14" i="12"/>
  <c r="W14" i="12"/>
  <c r="X12" i="12" s="1"/>
  <c r="V14" i="12"/>
  <c r="T14" i="12"/>
  <c r="U6" i="12" s="1"/>
  <c r="B14" i="12"/>
  <c r="B13" i="12"/>
  <c r="B12" i="12"/>
  <c r="B11" i="12"/>
  <c r="B10" i="12"/>
  <c r="B9" i="12"/>
  <c r="B8" i="12"/>
  <c r="B7" i="12"/>
  <c r="B6" i="12"/>
  <c r="B5" i="12"/>
  <c r="B4" i="12"/>
  <c r="B3" i="12"/>
  <c r="B2" i="12"/>
  <c r="F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A2" i="19"/>
  <c r="AN23" i="18"/>
  <c r="H23" i="18" s="1"/>
  <c r="J23" i="18"/>
  <c r="D23" i="18"/>
  <c r="F23" i="18" s="1"/>
  <c r="AN22" i="18"/>
  <c r="H22" i="18" s="1"/>
  <c r="J22" i="18"/>
  <c r="D22" i="18"/>
  <c r="F22" i="18" s="1"/>
  <c r="AN21" i="18"/>
  <c r="H21" i="18" s="1"/>
  <c r="J21" i="18"/>
  <c r="D21" i="18"/>
  <c r="AN20" i="18"/>
  <c r="H20" i="18" s="1"/>
  <c r="J20" i="18"/>
  <c r="D20" i="18"/>
  <c r="F20" i="18" s="1"/>
  <c r="AN19" i="18"/>
  <c r="H19" i="18" s="1"/>
  <c r="J19" i="18"/>
  <c r="D19" i="18"/>
  <c r="AN18" i="18"/>
  <c r="H18" i="18" s="1"/>
  <c r="J18" i="18"/>
  <c r="D18" i="18"/>
  <c r="F18" i="18" s="1"/>
  <c r="AN17" i="18"/>
  <c r="H17" i="18" s="1"/>
  <c r="J17" i="18"/>
  <c r="D17" i="18"/>
  <c r="F17" i="18" s="1"/>
  <c r="AN16" i="18"/>
  <c r="H16" i="18" s="1"/>
  <c r="J16" i="18"/>
  <c r="D16" i="18"/>
  <c r="F16" i="18" s="1"/>
  <c r="AN15" i="18"/>
  <c r="H15" i="18" s="1"/>
  <c r="J15" i="18"/>
  <c r="D15" i="18"/>
  <c r="F15" i="18" s="1"/>
  <c r="AN14" i="18"/>
  <c r="H14" i="18" s="1"/>
  <c r="J14" i="18"/>
  <c r="D14" i="18"/>
  <c r="F14" i="18" s="1"/>
  <c r="AN13" i="18"/>
  <c r="H13" i="18" s="1"/>
  <c r="J13" i="18"/>
  <c r="D13" i="18"/>
  <c r="F13" i="18" s="1"/>
  <c r="AN12" i="18"/>
  <c r="H12" i="18" s="1"/>
  <c r="J12" i="18"/>
  <c r="D12" i="18"/>
  <c r="F12" i="18" s="1"/>
  <c r="AN11" i="18"/>
  <c r="H11" i="18" s="1"/>
  <c r="J11" i="18"/>
  <c r="D11" i="18"/>
  <c r="F11" i="18" s="1"/>
  <c r="AN10" i="18"/>
  <c r="J10" i="18"/>
  <c r="D10" i="18"/>
  <c r="F10" i="18" s="1"/>
  <c r="AN9" i="18"/>
  <c r="J9" i="18"/>
  <c r="D9" i="18"/>
  <c r="F9" i="18" s="1"/>
  <c r="AN8" i="18"/>
  <c r="J8" i="18"/>
  <c r="D8" i="18"/>
  <c r="F8" i="18" s="1"/>
  <c r="AN7" i="18"/>
  <c r="J7" i="18"/>
  <c r="D7" i="18"/>
  <c r="F7" i="18" s="1"/>
  <c r="AN6" i="18"/>
  <c r="J6" i="18"/>
  <c r="D6" i="18"/>
  <c r="F6" i="18" s="1"/>
  <c r="AN5" i="18"/>
  <c r="J5" i="18"/>
  <c r="D5" i="18"/>
  <c r="AN4" i="18"/>
  <c r="J3" i="18"/>
  <c r="H3" i="18"/>
  <c r="A2" i="18"/>
  <c r="H30" i="20"/>
  <c r="I30" i="20" s="1"/>
  <c r="J30" i="20" s="1"/>
  <c r="L30" i="20" s="1"/>
  <c r="H29" i="20"/>
  <c r="H28" i="20"/>
  <c r="I28" i="20" s="1"/>
  <c r="J28" i="20" s="1"/>
  <c r="L28" i="20" s="1"/>
  <c r="H27" i="20"/>
  <c r="H26" i="20"/>
  <c r="H25" i="20"/>
  <c r="I25" i="20" s="1"/>
  <c r="J25" i="20" s="1"/>
  <c r="L25" i="20" s="1"/>
  <c r="H24" i="20"/>
  <c r="H23" i="20"/>
  <c r="H22" i="20"/>
  <c r="H21" i="20"/>
  <c r="I21" i="20" s="1"/>
  <c r="J21" i="20" s="1"/>
  <c r="L21" i="20" s="1"/>
  <c r="H20" i="20"/>
  <c r="H19" i="20"/>
  <c r="H18" i="20"/>
  <c r="I18" i="20" s="1"/>
  <c r="J18" i="20" s="1"/>
  <c r="L18" i="20" s="1"/>
  <c r="H17" i="20"/>
  <c r="I17" i="20" s="1"/>
  <c r="J17" i="20" s="1"/>
  <c r="L17" i="20" s="1"/>
  <c r="H16" i="20"/>
  <c r="H15" i="20"/>
  <c r="H14" i="20"/>
  <c r="H13" i="20"/>
  <c r="I13" i="20" s="1"/>
  <c r="J13" i="20" s="1"/>
  <c r="L13" i="20" s="1"/>
  <c r="H12" i="20"/>
  <c r="H11" i="20"/>
  <c r="H10" i="20"/>
  <c r="H9" i="20"/>
  <c r="I9" i="20" s="1"/>
  <c r="J9" i="20" s="1"/>
  <c r="L9" i="20" s="1"/>
  <c r="H8" i="20"/>
  <c r="H7" i="20"/>
  <c r="H6" i="20"/>
  <c r="I6" i="20" s="1"/>
  <c r="H5" i="20"/>
  <c r="I5" i="20" s="1"/>
  <c r="J5" i="20" s="1"/>
  <c r="L5" i="20" s="1"/>
  <c r="L4" i="20"/>
  <c r="H4" i="20"/>
  <c r="I4" i="20" s="1"/>
  <c r="A2" i="20"/>
  <c r="H38" i="16"/>
  <c r="N27" i="16"/>
  <c r="H27" i="16"/>
  <c r="N26" i="16"/>
  <c r="H26" i="16"/>
  <c r="N25" i="16"/>
  <c r="N24" i="16"/>
  <c r="N22" i="16"/>
  <c r="A22" i="16"/>
  <c r="A24" i="16" s="1"/>
  <c r="N23" i="16"/>
  <c r="N21" i="16"/>
  <c r="N19" i="16"/>
  <c r="N18" i="16"/>
  <c r="J33" i="6"/>
  <c r="K33" i="6" s="1"/>
  <c r="N16" i="16"/>
  <c r="N14" i="16"/>
  <c r="N13" i="16"/>
  <c r="G28" i="6" s="1"/>
  <c r="J28" i="6" s="1"/>
  <c r="K28" i="6" s="1"/>
  <c r="G27" i="6"/>
  <c r="J27" i="6" s="1"/>
  <c r="K27" i="6" s="1"/>
  <c r="G26" i="6"/>
  <c r="J26" i="6" s="1"/>
  <c r="K26" i="6" s="1"/>
  <c r="G25" i="6"/>
  <c r="J25" i="6" s="1"/>
  <c r="K25" i="6" s="1"/>
  <c r="N9" i="16"/>
  <c r="G24" i="6" s="1"/>
  <c r="J24" i="6" s="1"/>
  <c r="K24" i="6" s="1"/>
  <c r="N8" i="16"/>
  <c r="G23" i="6" s="1"/>
  <c r="J23" i="6" s="1"/>
  <c r="K23" i="6" s="1"/>
  <c r="N7" i="16"/>
  <c r="G22" i="6" s="1"/>
  <c r="J22" i="6" s="1"/>
  <c r="K22" i="6" s="1"/>
  <c r="A6" i="16"/>
  <c r="A7" i="16" s="1"/>
  <c r="A8" i="16" s="1"/>
  <c r="N5" i="16"/>
  <c r="G20" i="6" s="1"/>
  <c r="J20" i="6" s="1"/>
  <c r="K20" i="6" s="1"/>
  <c r="N99" i="13"/>
  <c r="M99" i="13"/>
  <c r="L99" i="13"/>
  <c r="J99" i="13"/>
  <c r="K99" i="13" s="1"/>
  <c r="N98" i="13"/>
  <c r="M98" i="13"/>
  <c r="L98" i="13"/>
  <c r="J98" i="13"/>
  <c r="K98" i="13" s="1"/>
  <c r="N93" i="13"/>
  <c r="M93" i="13"/>
  <c r="L93" i="13"/>
  <c r="J93" i="13"/>
  <c r="K93" i="13" s="1"/>
  <c r="N92" i="13"/>
  <c r="M92" i="13"/>
  <c r="L92" i="13"/>
  <c r="J92" i="13"/>
  <c r="K92" i="13" s="1"/>
  <c r="N91" i="13"/>
  <c r="M91" i="13"/>
  <c r="L91" i="13"/>
  <c r="J91" i="13"/>
  <c r="K91" i="13" s="1"/>
  <c r="N90" i="13"/>
  <c r="M90" i="13"/>
  <c r="L90" i="13"/>
  <c r="J90" i="13"/>
  <c r="K90" i="13" s="1"/>
  <c r="N89" i="13"/>
  <c r="M89" i="13"/>
  <c r="L89" i="13"/>
  <c r="J89" i="13"/>
  <c r="K89" i="13" s="1"/>
  <c r="N51" i="13"/>
  <c r="M51" i="13"/>
  <c r="L51" i="13"/>
  <c r="J51" i="13"/>
  <c r="K51" i="13" s="1"/>
  <c r="N50" i="13"/>
  <c r="M50" i="13"/>
  <c r="L50" i="13"/>
  <c r="J50" i="13"/>
  <c r="K50" i="13" s="1"/>
  <c r="N48" i="13"/>
  <c r="M48" i="13"/>
  <c r="L48" i="13"/>
  <c r="J48" i="13"/>
  <c r="K48" i="13" s="1"/>
  <c r="N47" i="13"/>
  <c r="M47" i="13"/>
  <c r="L47" i="13"/>
  <c r="J47" i="13"/>
  <c r="K47" i="13" s="1"/>
  <c r="N46" i="13"/>
  <c r="M46" i="13"/>
  <c r="L46" i="13"/>
  <c r="J46" i="13"/>
  <c r="K46" i="13" s="1"/>
  <c r="N45" i="13"/>
  <c r="M45" i="13"/>
  <c r="L45" i="13"/>
  <c r="J45" i="13"/>
  <c r="K45" i="13" s="1"/>
  <c r="N44" i="13"/>
  <c r="M44" i="13"/>
  <c r="L44" i="13"/>
  <c r="J44" i="13"/>
  <c r="K44" i="13" s="1"/>
  <c r="N7" i="13"/>
  <c r="M7" i="13"/>
  <c r="L7" i="13"/>
  <c r="J7" i="13"/>
  <c r="K7" i="13" s="1"/>
  <c r="N6" i="13"/>
  <c r="M6" i="13"/>
  <c r="L6" i="13"/>
  <c r="J6" i="13"/>
  <c r="K6" i="13" s="1"/>
  <c r="N5" i="13"/>
  <c r="M5" i="13"/>
  <c r="L5" i="13"/>
  <c r="J5" i="13"/>
  <c r="K5" i="13" s="1"/>
  <c r="M4" i="13"/>
  <c r="A2" i="13"/>
  <c r="E18" i="5"/>
  <c r="E11" i="5"/>
  <c r="E10" i="5"/>
  <c r="E9" i="5"/>
  <c r="E8" i="5"/>
  <c r="E7" i="5"/>
  <c r="E6" i="5"/>
  <c r="E5" i="5"/>
  <c r="A5" i="5"/>
  <c r="A6" i="5" s="1"/>
  <c r="A7" i="5" s="1"/>
  <c r="A8" i="5" s="1"/>
  <c r="A9" i="5" s="1"/>
  <c r="A10" i="5" s="1"/>
  <c r="A11" i="5" s="1"/>
  <c r="A12" i="5" s="1"/>
  <c r="A13" i="5" s="1"/>
  <c r="A14" i="5" s="1"/>
  <c r="A15" i="5" s="1"/>
  <c r="A16" i="5" s="1"/>
  <c r="A17" i="5" s="1"/>
  <c r="A18" i="5" s="1"/>
  <c r="E4" i="5"/>
  <c r="A5" i="4"/>
  <c r="A6" i="4" s="1"/>
  <c r="A7" i="4" s="1"/>
  <c r="A8" i="4" s="1"/>
  <c r="A9" i="4" s="1"/>
  <c r="A10" i="4" s="1"/>
  <c r="A11" i="4" s="1"/>
  <c r="A12" i="4" s="1"/>
  <c r="A13" i="4" s="1"/>
  <c r="A14" i="4" s="1"/>
  <c r="A15" i="4" s="1"/>
  <c r="A16" i="4" s="1"/>
  <c r="A17" i="4" s="1"/>
  <c r="A18" i="4" s="1"/>
  <c r="A19" i="4" s="1"/>
  <c r="A20" i="4" s="1"/>
  <c r="A21" i="4" s="1"/>
  <c r="A22" i="4" s="1"/>
  <c r="A23" i="4" s="1"/>
  <c r="A2" i="4"/>
  <c r="D39" i="11"/>
  <c r="C39" i="11"/>
  <c r="D38" i="11"/>
  <c r="C38" i="11"/>
  <c r="U33" i="11"/>
  <c r="H33" i="11"/>
  <c r="M32" i="11"/>
  <c r="L32" i="11"/>
  <c r="K32" i="11"/>
  <c r="K33" i="11" s="1"/>
  <c r="K34" i="11" s="1"/>
  <c r="V31" i="11"/>
  <c r="I31" i="11"/>
  <c r="F31" i="11"/>
  <c r="J31" i="11" s="1"/>
  <c r="N31" i="11" s="1"/>
  <c r="O31" i="11" s="1"/>
  <c r="P31" i="11" s="1"/>
  <c r="V30" i="11"/>
  <c r="I30" i="11"/>
  <c r="F30" i="11"/>
  <c r="J30" i="11" s="1"/>
  <c r="N30" i="11" s="1"/>
  <c r="O30" i="11" s="1"/>
  <c r="P30" i="11" s="1"/>
  <c r="V29" i="11"/>
  <c r="I29" i="11"/>
  <c r="F29" i="11"/>
  <c r="J29" i="11" s="1"/>
  <c r="N29" i="11" s="1"/>
  <c r="O29" i="11" s="1"/>
  <c r="P29" i="11" s="1"/>
  <c r="V28" i="11"/>
  <c r="I28" i="11"/>
  <c r="F28" i="11"/>
  <c r="J28" i="11" s="1"/>
  <c r="N28" i="11" s="1"/>
  <c r="O28" i="11" s="1"/>
  <c r="P28" i="11" s="1"/>
  <c r="V27" i="11"/>
  <c r="I27" i="11"/>
  <c r="F27" i="11"/>
  <c r="G27" i="11" s="1"/>
  <c r="V26" i="11"/>
  <c r="I26" i="11"/>
  <c r="F26" i="11"/>
  <c r="J26" i="11" s="1"/>
  <c r="N26" i="11" s="1"/>
  <c r="O26" i="11" s="1"/>
  <c r="P26" i="11" s="1"/>
  <c r="V25" i="11"/>
  <c r="I25" i="11"/>
  <c r="F25" i="11"/>
  <c r="G25" i="11" s="1"/>
  <c r="V24" i="11"/>
  <c r="I24" i="11"/>
  <c r="F24" i="11"/>
  <c r="G24" i="11" s="1"/>
  <c r="V23" i="11"/>
  <c r="I23" i="11"/>
  <c r="F23" i="11"/>
  <c r="G23" i="11" s="1"/>
  <c r="V22" i="11"/>
  <c r="F22" i="11"/>
  <c r="V21" i="11"/>
  <c r="F21" i="11"/>
  <c r="V20" i="11"/>
  <c r="F20" i="11"/>
  <c r="V19" i="11"/>
  <c r="F19" i="11"/>
  <c r="J19" i="11" s="1"/>
  <c r="N19" i="11" s="1"/>
  <c r="V18" i="11"/>
  <c r="F18" i="11"/>
  <c r="J18" i="11" s="1"/>
  <c r="N18" i="11" s="1"/>
  <c r="F17" i="11"/>
  <c r="J17" i="11" s="1"/>
  <c r="N17" i="11" s="1"/>
  <c r="F16" i="11"/>
  <c r="J16" i="11" s="1"/>
  <c r="N16" i="11" s="1"/>
  <c r="F15" i="11"/>
  <c r="J15" i="11" s="1"/>
  <c r="N15" i="11" s="1"/>
  <c r="F14" i="11"/>
  <c r="J14" i="11" s="1"/>
  <c r="N14" i="11" s="1"/>
  <c r="F12" i="11"/>
  <c r="J12" i="11" s="1"/>
  <c r="N12" i="11" s="1"/>
  <c r="F11" i="11"/>
  <c r="F10" i="11"/>
  <c r="F9" i="11"/>
  <c r="F8" i="11"/>
  <c r="F7" i="11"/>
  <c r="F6" i="11"/>
  <c r="J6" i="11" s="1"/>
  <c r="N6" i="11" s="1"/>
  <c r="V5" i="11"/>
  <c r="V6" i="11" s="1"/>
  <c r="V7" i="11" s="1"/>
  <c r="V8" i="11" s="1"/>
  <c r="I5" i="11"/>
  <c r="I6" i="11" s="1"/>
  <c r="I7" i="11" s="1"/>
  <c r="F5" i="11"/>
  <c r="J5" i="11" s="1"/>
  <c r="N5" i="11" s="1"/>
  <c r="O5" i="11" s="1"/>
  <c r="P5" i="11" s="1"/>
  <c r="P4" i="11"/>
  <c r="W1" i="11"/>
  <c r="B33" i="7"/>
  <c r="B32" i="7"/>
  <c r="B31" i="7"/>
  <c r="B30" i="7"/>
  <c r="B29" i="7"/>
  <c r="B28" i="7"/>
  <c r="B27" i="7"/>
  <c r="B26" i="7"/>
  <c r="B25" i="7"/>
  <c r="I1" i="4" l="1"/>
  <c r="H1" i="21"/>
  <c r="J30" i="6"/>
  <c r="K30" i="6" s="1"/>
  <c r="G29" i="6"/>
  <c r="J29" i="6" s="1"/>
  <c r="K29" i="6" s="1"/>
  <c r="N17" i="16"/>
  <c r="O17" i="16" s="1"/>
  <c r="P17" i="16" s="1"/>
  <c r="O26" i="16"/>
  <c r="P26" i="16" s="1"/>
  <c r="K1" i="6"/>
  <c r="J1" i="10"/>
  <c r="K1" i="14"/>
  <c r="O1" i="17"/>
  <c r="G1" i="7"/>
  <c r="P1" i="16" s="1"/>
  <c r="F30" i="7"/>
  <c r="E30" i="7"/>
  <c r="D30" i="7"/>
  <c r="E31" i="7"/>
  <c r="F31" i="7"/>
  <c r="D31" i="7"/>
  <c r="E29" i="7"/>
  <c r="D29" i="7"/>
  <c r="F29" i="7"/>
  <c r="E32" i="7"/>
  <c r="F32" i="7"/>
  <c r="D32" i="7"/>
  <c r="D25" i="7"/>
  <c r="F33" i="7"/>
  <c r="E33" i="7"/>
  <c r="D33" i="7"/>
  <c r="D26" i="7"/>
  <c r="D27" i="7"/>
  <c r="E19" i="5"/>
  <c r="N6" i="16"/>
  <c r="AN49" i="18"/>
  <c r="J49" i="18"/>
  <c r="D49" i="18"/>
  <c r="F78" i="19" s="1"/>
  <c r="AA6" i="12"/>
  <c r="AG8" i="12"/>
  <c r="J25" i="11"/>
  <c r="N25" i="11" s="1"/>
  <c r="O25" i="11" s="1"/>
  <c r="P25" i="11" s="1"/>
  <c r="U5" i="12"/>
  <c r="AG7" i="12"/>
  <c r="O18" i="11"/>
  <c r="S18" i="11" s="1"/>
  <c r="X11" i="12"/>
  <c r="AG6" i="12"/>
  <c r="U11" i="12"/>
  <c r="U13" i="12"/>
  <c r="U9" i="12"/>
  <c r="AG13" i="12"/>
  <c r="U7" i="12"/>
  <c r="AG9" i="12"/>
  <c r="AG11" i="12"/>
  <c r="AG5" i="12"/>
  <c r="U10" i="12"/>
  <c r="U12" i="12"/>
  <c r="U8" i="12"/>
  <c r="AA10" i="12"/>
  <c r="AA12" i="12"/>
  <c r="AA8" i="12"/>
  <c r="AG10" i="12"/>
  <c r="O98" i="13"/>
  <c r="P98" i="13" s="1"/>
  <c r="X7" i="12"/>
  <c r="X5" i="12"/>
  <c r="X9" i="12"/>
  <c r="X13" i="12"/>
  <c r="AD5" i="12"/>
  <c r="X6" i="12"/>
  <c r="AD9" i="12"/>
  <c r="X10" i="12"/>
  <c r="AD13" i="12"/>
  <c r="AD7" i="12"/>
  <c r="X8" i="12"/>
  <c r="AD11" i="12"/>
  <c r="O19" i="11"/>
  <c r="Q19" i="11" s="1"/>
  <c r="O15" i="11"/>
  <c r="P15" i="11" s="1"/>
  <c r="M30" i="20"/>
  <c r="O30" i="20" s="1"/>
  <c r="I22" i="20"/>
  <c r="J22" i="20" s="1"/>
  <c r="L22" i="20" s="1"/>
  <c r="M22" i="20" s="1"/>
  <c r="O22" i="20" s="1"/>
  <c r="O99" i="13"/>
  <c r="P99" i="13" s="1"/>
  <c r="V9" i="11"/>
  <c r="J20" i="11"/>
  <c r="N20" i="11" s="1"/>
  <c r="O20" i="11" s="1"/>
  <c r="S20" i="11" s="1"/>
  <c r="J21" i="11"/>
  <c r="N21" i="11" s="1"/>
  <c r="J22" i="11"/>
  <c r="N22" i="11" s="1"/>
  <c r="J23" i="11"/>
  <c r="N23" i="11" s="1"/>
  <c r="O23" i="11" s="1"/>
  <c r="P23" i="11" s="1"/>
  <c r="I8" i="11"/>
  <c r="Q28" i="11"/>
  <c r="R28" i="11"/>
  <c r="R29" i="11"/>
  <c r="Q29" i="11"/>
  <c r="O6" i="11"/>
  <c r="P6" i="11" s="1"/>
  <c r="O17" i="11"/>
  <c r="P17" i="11" s="1"/>
  <c r="R26" i="11"/>
  <c r="Q26" i="11"/>
  <c r="R31" i="11"/>
  <c r="Q31" i="11"/>
  <c r="O16" i="11"/>
  <c r="Q16" i="11" s="1"/>
  <c r="J27" i="11"/>
  <c r="N27" i="11" s="1"/>
  <c r="O27" i="11" s="1"/>
  <c r="P27" i="11" s="1"/>
  <c r="R30" i="11"/>
  <c r="Q30" i="11"/>
  <c r="V11" i="11"/>
  <c r="V10" i="11"/>
  <c r="J11" i="11"/>
  <c r="N11" i="11" s="1"/>
  <c r="J10" i="11"/>
  <c r="N10" i="11" s="1"/>
  <c r="J9" i="11"/>
  <c r="N9" i="11" s="1"/>
  <c r="D20" i="7"/>
  <c r="D63" i="21" s="1"/>
  <c r="I26" i="20"/>
  <c r="J26" i="20" s="1"/>
  <c r="L26" i="20" s="1"/>
  <c r="M26" i="20" s="1"/>
  <c r="O26" i="20" s="1"/>
  <c r="M28" i="20"/>
  <c r="O28" i="20" s="1"/>
  <c r="I10" i="20"/>
  <c r="J10" i="20" s="1"/>
  <c r="L10" i="20" s="1"/>
  <c r="M10" i="20" s="1"/>
  <c r="O10" i="20" s="1"/>
  <c r="I14" i="20"/>
  <c r="J14" i="20" s="1"/>
  <c r="L14" i="20" s="1"/>
  <c r="M14" i="20" s="1"/>
  <c r="O14" i="20" s="1"/>
  <c r="M13" i="20"/>
  <c r="O13" i="20" s="1"/>
  <c r="M17" i="20"/>
  <c r="O17" i="20" s="1"/>
  <c r="M4" i="20"/>
  <c r="O4" i="20" s="1"/>
  <c r="J6" i="20"/>
  <c r="L6" i="20" s="1"/>
  <c r="M6" i="20" s="1"/>
  <c r="O6" i="20" s="1"/>
  <c r="M18" i="20"/>
  <c r="O18" i="20" s="1"/>
  <c r="I20" i="20"/>
  <c r="J20" i="20" s="1"/>
  <c r="L20" i="20" s="1"/>
  <c r="M20" i="20" s="1"/>
  <c r="O20" i="20" s="1"/>
  <c r="I8" i="20"/>
  <c r="J8" i="20" s="1"/>
  <c r="L8" i="20" s="1"/>
  <c r="M8" i="20" s="1"/>
  <c r="O8" i="20" s="1"/>
  <c r="A22" i="20"/>
  <c r="A23" i="20" s="1"/>
  <c r="A24" i="20" s="1"/>
  <c r="A25" i="20" s="1"/>
  <c r="A26" i="20" s="1"/>
  <c r="A27" i="20" s="1"/>
  <c r="I24" i="20"/>
  <c r="J24" i="20" s="1"/>
  <c r="L24" i="20" s="1"/>
  <c r="M24" i="20" s="1"/>
  <c r="O24" i="20" s="1"/>
  <c r="M9" i="20"/>
  <c r="O9" i="20" s="1"/>
  <c r="I16" i="20"/>
  <c r="J16" i="20" s="1"/>
  <c r="L16" i="20" s="1"/>
  <c r="M16" i="20" s="1"/>
  <c r="O16" i="20" s="1"/>
  <c r="M25" i="20"/>
  <c r="O25" i="20" s="1"/>
  <c r="M5" i="20"/>
  <c r="O5" i="20" s="1"/>
  <c r="I12" i="20"/>
  <c r="J12" i="20" s="1"/>
  <c r="L12" i="20" s="1"/>
  <c r="M12" i="20" s="1"/>
  <c r="O12" i="20" s="1"/>
  <c r="M21" i="20"/>
  <c r="O21" i="20" s="1"/>
  <c r="H25" i="4"/>
  <c r="I7" i="20"/>
  <c r="J7" i="20" s="1"/>
  <c r="L7" i="20" s="1"/>
  <c r="M7" i="20" s="1"/>
  <c r="O7" i="20" s="1"/>
  <c r="I11" i="20"/>
  <c r="J11" i="20" s="1"/>
  <c r="L11" i="20" s="1"/>
  <c r="M11" i="20" s="1"/>
  <c r="O11" i="20" s="1"/>
  <c r="I15" i="20"/>
  <c r="J15" i="20" s="1"/>
  <c r="L15" i="20" s="1"/>
  <c r="M15" i="20" s="1"/>
  <c r="O15" i="20" s="1"/>
  <c r="I19" i="20"/>
  <c r="J19" i="20" s="1"/>
  <c r="L19" i="20" s="1"/>
  <c r="M19" i="20" s="1"/>
  <c r="O19" i="20" s="1"/>
  <c r="I23" i="20"/>
  <c r="J23" i="20" s="1"/>
  <c r="L23" i="20" s="1"/>
  <c r="M23" i="20" s="1"/>
  <c r="O23" i="20" s="1"/>
  <c r="I27" i="20"/>
  <c r="J27" i="20" s="1"/>
  <c r="L27" i="20" s="1"/>
  <c r="M27" i="20" s="1"/>
  <c r="O27" i="20" s="1"/>
  <c r="I29" i="20"/>
  <c r="J29" i="20" s="1"/>
  <c r="L29" i="20" s="1"/>
  <c r="M29" i="20" s="1"/>
  <c r="O29" i="20" s="1"/>
  <c r="AD6" i="12"/>
  <c r="AD8" i="12"/>
  <c r="AD10" i="12"/>
  <c r="AA5" i="12"/>
  <c r="AA7" i="12"/>
  <c r="AA9" i="12"/>
  <c r="AA11" i="12"/>
  <c r="O6" i="13"/>
  <c r="P6" i="13" s="1"/>
  <c r="O8" i="16"/>
  <c r="P8" i="16" s="1"/>
  <c r="A9" i="16"/>
  <c r="A10" i="16" s="1"/>
  <c r="A11" i="16" s="1"/>
  <c r="A12" i="16" s="1"/>
  <c r="A13" i="16" s="1"/>
  <c r="A14" i="16" s="1"/>
  <c r="A15" i="16" s="1"/>
  <c r="A16" i="16" s="1"/>
  <c r="A17" i="16" s="1"/>
  <c r="A18" i="16" s="1"/>
  <c r="A25" i="16"/>
  <c r="A26" i="16" s="1"/>
  <c r="O21" i="16"/>
  <c r="P21" i="16" s="1"/>
  <c r="O25" i="16"/>
  <c r="P25" i="16" s="1"/>
  <c r="O27" i="16"/>
  <c r="P27" i="16" s="1"/>
  <c r="O23" i="16"/>
  <c r="P23" i="16" s="1"/>
  <c r="O16" i="16"/>
  <c r="P16" i="16" s="1"/>
  <c r="O22" i="16"/>
  <c r="P22" i="16" s="1"/>
  <c r="O24" i="16"/>
  <c r="P24" i="16" s="1"/>
  <c r="O7" i="16"/>
  <c r="P7" i="16" s="1"/>
  <c r="O18" i="16"/>
  <c r="P18" i="16" s="1"/>
  <c r="O9" i="16"/>
  <c r="P9" i="16" s="1"/>
  <c r="O13" i="16"/>
  <c r="O19" i="16"/>
  <c r="P19" i="16" s="1"/>
  <c r="O5" i="16"/>
  <c r="P5" i="16" s="1"/>
  <c r="O14" i="16"/>
  <c r="P14" i="16" s="1"/>
  <c r="O7" i="13"/>
  <c r="P7" i="13" s="1"/>
  <c r="O45" i="13"/>
  <c r="P45" i="13" s="1"/>
  <c r="O91" i="13"/>
  <c r="P91" i="13" s="1"/>
  <c r="O92" i="13"/>
  <c r="P92" i="13" s="1"/>
  <c r="O50" i="13"/>
  <c r="P50" i="13" s="1"/>
  <c r="O51" i="13"/>
  <c r="P51" i="13" s="1"/>
  <c r="O93" i="13"/>
  <c r="P93" i="13" s="1"/>
  <c r="O89" i="13"/>
  <c r="P89" i="13" s="1"/>
  <c r="O90" i="13"/>
  <c r="P90" i="13" s="1"/>
  <c r="O5" i="13"/>
  <c r="O48" i="13"/>
  <c r="P48" i="13" s="1"/>
  <c r="O44" i="13"/>
  <c r="P44" i="13" s="1"/>
  <c r="L100" i="13"/>
  <c r="O46" i="13"/>
  <c r="P46" i="13" s="1"/>
  <c r="O47" i="13"/>
  <c r="P47" i="13" s="1"/>
  <c r="M100" i="13"/>
  <c r="H5" i="18"/>
  <c r="L19" i="18"/>
  <c r="L21" i="18"/>
  <c r="L7" i="18"/>
  <c r="L9" i="18"/>
  <c r="L11" i="18"/>
  <c r="L15" i="18"/>
  <c r="L23" i="18"/>
  <c r="F19" i="18"/>
  <c r="F21" i="18"/>
  <c r="L6" i="18"/>
  <c r="L10" i="18"/>
  <c r="L14" i="18"/>
  <c r="L18" i="18"/>
  <c r="L20" i="18"/>
  <c r="L22" i="18"/>
  <c r="L5" i="18"/>
  <c r="L13" i="18"/>
  <c r="L17" i="18"/>
  <c r="F5" i="18"/>
  <c r="L8" i="18"/>
  <c r="L12" i="18"/>
  <c r="L16" i="18"/>
  <c r="J24" i="11"/>
  <c r="N24" i="11" s="1"/>
  <c r="O24" i="11" s="1"/>
  <c r="P24" i="11" s="1"/>
  <c r="G26" i="11"/>
  <c r="J8" i="11"/>
  <c r="N8" i="11" s="1"/>
  <c r="G28" i="11"/>
  <c r="G29" i="11"/>
  <c r="G30" i="11"/>
  <c r="G31" i="11"/>
  <c r="D40" i="11"/>
  <c r="G5" i="11"/>
  <c r="G6" i="11" s="1"/>
  <c r="J7" i="11"/>
  <c r="N7" i="11" s="1"/>
  <c r="C40" i="11"/>
  <c r="E20" i="7"/>
  <c r="F63" i="21" s="1"/>
  <c r="P5" i="13" l="1"/>
  <c r="N38" i="16"/>
  <c r="G21" i="6"/>
  <c r="J21" i="6" s="1"/>
  <c r="J8" i="6"/>
  <c r="K8" i="6" s="1"/>
  <c r="O1" i="20"/>
  <c r="F1" i="5"/>
  <c r="Q1" i="16"/>
  <c r="O1" i="18"/>
  <c r="Q1" i="13"/>
  <c r="B3" i="9"/>
  <c r="D28" i="7"/>
  <c r="D34" i="7" s="1"/>
  <c r="O6" i="16"/>
  <c r="P6" i="16" s="1"/>
  <c r="F49" i="18"/>
  <c r="H49" i="18"/>
  <c r="O22" i="11"/>
  <c r="P22" i="11" s="1"/>
  <c r="O21" i="11"/>
  <c r="Q21" i="11" s="1"/>
  <c r="R18" i="11"/>
  <c r="Q25" i="11"/>
  <c r="R25" i="11"/>
  <c r="P18" i="11"/>
  <c r="Q18" i="11"/>
  <c r="R15" i="11"/>
  <c r="U14" i="12"/>
  <c r="T28" i="11"/>
  <c r="W28" i="11" s="1"/>
  <c r="I9" i="11"/>
  <c r="I10" i="11" s="1"/>
  <c r="AG14" i="12"/>
  <c r="R23" i="11"/>
  <c r="R17" i="11"/>
  <c r="Q15" i="11"/>
  <c r="T26" i="11"/>
  <c r="W26" i="11" s="1"/>
  <c r="T31" i="11"/>
  <c r="W31" i="11" s="1"/>
  <c r="P19" i="11"/>
  <c r="S19" i="11"/>
  <c r="X14" i="12"/>
  <c r="R19" i="11"/>
  <c r="T29" i="11"/>
  <c r="W29" i="11" s="1"/>
  <c r="AD14" i="12"/>
  <c r="Q20" i="11"/>
  <c r="P20" i="11"/>
  <c r="S16" i="11"/>
  <c r="P16" i="11"/>
  <c r="V12" i="11"/>
  <c r="V13" i="11"/>
  <c r="V14" i="11" s="1"/>
  <c r="R20" i="11"/>
  <c r="O10" i="11"/>
  <c r="P10" i="11" s="1"/>
  <c r="T30" i="11"/>
  <c r="W30" i="11" s="1"/>
  <c r="T5" i="11"/>
  <c r="W5" i="11" s="1"/>
  <c r="R16" i="11"/>
  <c r="Q17" i="11"/>
  <c r="S17" i="11"/>
  <c r="Q23" i="11"/>
  <c r="Q24" i="11"/>
  <c r="R24" i="11"/>
  <c r="R27" i="11"/>
  <c r="Q27" i="11"/>
  <c r="O8" i="11"/>
  <c r="P8" i="11" s="1"/>
  <c r="O11" i="11"/>
  <c r="P11" i="11" s="1"/>
  <c r="R6" i="11"/>
  <c r="Q6" i="11"/>
  <c r="O12" i="11"/>
  <c r="P12" i="11" s="1"/>
  <c r="O9" i="11"/>
  <c r="P9" i="11" s="1"/>
  <c r="O7" i="11"/>
  <c r="P7" i="11" s="1"/>
  <c r="F20" i="7"/>
  <c r="G63" i="21" s="1"/>
  <c r="N39" i="11"/>
  <c r="O31" i="20"/>
  <c r="AA14" i="12"/>
  <c r="P13" i="16"/>
  <c r="A27" i="16"/>
  <c r="A28" i="16" s="1"/>
  <c r="L49" i="18"/>
  <c r="G7" i="11"/>
  <c r="K21" i="6" l="1"/>
  <c r="F27" i="7" s="1"/>
  <c r="E27" i="7"/>
  <c r="D66" i="21"/>
  <c r="P38" i="16"/>
  <c r="O38" i="16"/>
  <c r="R22" i="11"/>
  <c r="Q22" i="11"/>
  <c r="S22" i="11"/>
  <c r="R21" i="11"/>
  <c r="T18" i="11"/>
  <c r="W18" i="11" s="1"/>
  <c r="T25" i="11"/>
  <c r="W25" i="11" s="1"/>
  <c r="T23" i="11"/>
  <c r="W23" i="11" s="1"/>
  <c r="P21" i="11"/>
  <c r="S21" i="11"/>
  <c r="T15" i="11"/>
  <c r="W15" i="11" s="1"/>
  <c r="T19" i="11"/>
  <c r="W19" i="11" s="1"/>
  <c r="Q11" i="11"/>
  <c r="T16" i="11"/>
  <c r="W16" i="11" s="1"/>
  <c r="T20" i="11"/>
  <c r="W20" i="11" s="1"/>
  <c r="Q10" i="11"/>
  <c r="R10" i="11"/>
  <c r="T6" i="11"/>
  <c r="W6" i="11" s="1"/>
  <c r="T17" i="11"/>
  <c r="W17" i="11" s="1"/>
  <c r="V15" i="11"/>
  <c r="V16" i="11" s="1"/>
  <c r="V17" i="11" s="1"/>
  <c r="R9" i="11"/>
  <c r="Q8" i="11"/>
  <c r="Q7" i="11"/>
  <c r="T24" i="11"/>
  <c r="W24" i="11" s="1"/>
  <c r="R8" i="11"/>
  <c r="R11" i="11"/>
  <c r="T27" i="11"/>
  <c r="W27" i="11" s="1"/>
  <c r="I11" i="11"/>
  <c r="R12" i="11"/>
  <c r="Q12" i="11"/>
  <c r="G8" i="11"/>
  <c r="Q9" i="11"/>
  <c r="R7" i="11"/>
  <c r="E16" i="7"/>
  <c r="E22" i="7" s="1"/>
  <c r="A29" i="16"/>
  <c r="G9" i="7"/>
  <c r="F61" i="21" l="1"/>
  <c r="F64" i="21" s="1"/>
  <c r="T22" i="11"/>
  <c r="W22" i="11" s="1"/>
  <c r="S32" i="11"/>
  <c r="T21" i="11"/>
  <c r="W21" i="11" s="1"/>
  <c r="W39" i="11"/>
  <c r="T11" i="11"/>
  <c r="W11" i="11" s="1"/>
  <c r="T10" i="11"/>
  <c r="W10" i="11" s="1"/>
  <c r="T8" i="11"/>
  <c r="W8" i="11" s="1"/>
  <c r="T7" i="11"/>
  <c r="W7" i="11" s="1"/>
  <c r="G9" i="11"/>
  <c r="G10" i="11" s="1"/>
  <c r="T9" i="11"/>
  <c r="W9" i="11" s="1"/>
  <c r="T12" i="11"/>
  <c r="W12" i="11" s="1"/>
  <c r="V32" i="11"/>
  <c r="V34" i="11" s="1"/>
  <c r="G8" i="7"/>
  <c r="I12" i="11"/>
  <c r="D16" i="7"/>
  <c r="F16" i="7"/>
  <c r="A30" i="16"/>
  <c r="D61" i="21" l="1"/>
  <c r="D64" i="21" s="1"/>
  <c r="D22" i="7"/>
  <c r="G61" i="21"/>
  <c r="G64" i="21" s="1"/>
  <c r="F22" i="7"/>
  <c r="G11" i="11"/>
  <c r="G12" i="11" s="1"/>
  <c r="I13" i="11"/>
  <c r="I14" i="11" s="1"/>
  <c r="D36" i="7"/>
  <c r="D37" i="7" s="1"/>
  <c r="C16" i="7"/>
  <c r="C19" i="7"/>
  <c r="A31" i="16"/>
  <c r="D68" i="21" l="1"/>
  <c r="D69" i="21" s="1"/>
  <c r="C61" i="21"/>
  <c r="H61" i="21" s="1"/>
  <c r="I15" i="11"/>
  <c r="I16" i="11" s="1"/>
  <c r="I17" i="11" s="1"/>
  <c r="I18" i="11" s="1"/>
  <c r="I19" i="11" s="1"/>
  <c r="G16" i="7"/>
  <c r="G18" i="7"/>
  <c r="C20" i="7"/>
  <c r="C63" i="21" s="1"/>
  <c r="A32" i="16"/>
  <c r="C22" i="7" l="1"/>
  <c r="G20" i="7"/>
  <c r="G22" i="7" s="1"/>
  <c r="I20" i="11"/>
  <c r="A33" i="16"/>
  <c r="H63" i="21" l="1"/>
  <c r="C64" i="21"/>
  <c r="H64" i="21" s="1"/>
  <c r="I21" i="11"/>
  <c r="A34" i="16"/>
  <c r="I22" i="11" l="1"/>
  <c r="I32" i="11" s="1"/>
  <c r="I33" i="11" s="1"/>
  <c r="I34" i="11" s="1"/>
  <c r="A35" i="16"/>
  <c r="A36" i="16" l="1"/>
  <c r="A37" i="16" l="1"/>
  <c r="F13" i="11" l="1"/>
  <c r="J13" i="11" s="1"/>
  <c r="N13" i="11" s="1"/>
  <c r="G13" i="11" l="1"/>
  <c r="G14" i="11" s="1"/>
  <c r="N38" i="11"/>
  <c r="N40" i="11" s="1"/>
  <c r="O14" i="11"/>
  <c r="P14" i="11" s="1"/>
  <c r="N32" i="11"/>
  <c r="O13" i="11"/>
  <c r="P13" i="11" s="1"/>
  <c r="P32" i="11" l="1"/>
  <c r="G15" i="11"/>
  <c r="G16" i="11" s="1"/>
  <c r="G17" i="11" s="1"/>
  <c r="G18" i="11" s="1"/>
  <c r="G19" i="11" s="1"/>
  <c r="G20" i="11" s="1"/>
  <c r="G21" i="11" s="1"/>
  <c r="G22" i="11" s="1"/>
  <c r="Q14" i="11"/>
  <c r="R14" i="11"/>
  <c r="Q13" i="11"/>
  <c r="R13" i="11"/>
  <c r="Q32" i="11" l="1"/>
  <c r="T14" i="11"/>
  <c r="W14" i="11" s="1"/>
  <c r="T13" i="11"/>
  <c r="W13" i="11" s="1"/>
  <c r="R32" i="11"/>
  <c r="H32" i="11"/>
  <c r="T32" i="11" l="1"/>
  <c r="W32" i="11" l="1"/>
  <c r="W38" i="11"/>
  <c r="W40" i="11" l="1"/>
  <c r="K89" i="6"/>
  <c r="J89" i="6"/>
  <c r="N4" i="13"/>
  <c r="J4" i="13"/>
  <c r="K4" i="13" s="1"/>
  <c r="K100" i="13" s="1"/>
  <c r="N100" i="13" l="1"/>
  <c r="J56" i="6" s="1"/>
  <c r="O4" i="13"/>
  <c r="K56" i="6" l="1"/>
  <c r="E28" i="7"/>
  <c r="P4" i="13"/>
  <c r="P100" i="13" s="1"/>
  <c r="O100" i="13"/>
  <c r="F28" i="7"/>
  <c r="M3" i="17" l="1"/>
  <c r="Q3" i="17" s="1"/>
  <c r="G5" i="6" l="1"/>
  <c r="J5" i="6" s="1"/>
  <c r="K5" i="6" s="1"/>
  <c r="E26" i="7" l="1"/>
  <c r="F26" i="7"/>
  <c r="J15" i="6" l="1"/>
  <c r="K15" i="6" s="1"/>
  <c r="H76" i="14" l="1"/>
  <c r="J14" i="6"/>
  <c r="K14" i="6" s="1"/>
  <c r="H75" i="14" l="1"/>
  <c r="H81" i="14" s="1"/>
  <c r="H83" i="14" s="1"/>
  <c r="J7" i="6" s="1"/>
  <c r="K7" i="6" l="1"/>
  <c r="E25" i="7"/>
  <c r="E34" i="7" s="1"/>
  <c r="E36" i="7" s="1"/>
  <c r="E37" i="7" s="1"/>
  <c r="J87" i="6"/>
  <c r="K87" i="6"/>
  <c r="F25" i="7"/>
  <c r="F34" i="7" s="1"/>
  <c r="F66" i="21"/>
  <c r="F68" i="21" s="1"/>
  <c r="F69" i="21" s="1"/>
  <c r="G28" i="7" l="1"/>
  <c r="G31" i="7"/>
  <c r="G25" i="7"/>
  <c r="G26" i="7"/>
  <c r="F36" i="7"/>
  <c r="F37" i="7" s="1"/>
  <c r="G66" i="21"/>
  <c r="G68" i="21" s="1"/>
  <c r="G69" i="21" s="1"/>
  <c r="G27" i="7"/>
  <c r="G29" i="7"/>
  <c r="G30" i="7"/>
  <c r="G34" i="7"/>
</calcChain>
</file>

<file path=xl/sharedStrings.xml><?xml version="1.0" encoding="utf-8"?>
<sst xmlns="http://schemas.openxmlformats.org/spreadsheetml/2006/main" count="6194" uniqueCount="1563">
  <si>
    <t>Fleet No.</t>
  </si>
  <si>
    <t>Description</t>
  </si>
  <si>
    <t>B/D Hours</t>
  </si>
  <si>
    <t>Remarks</t>
  </si>
  <si>
    <t>Total</t>
  </si>
  <si>
    <t>Rate</t>
  </si>
  <si>
    <t>Amount</t>
  </si>
  <si>
    <t>TOTAL</t>
  </si>
  <si>
    <t>S/No.</t>
  </si>
  <si>
    <t>Reg. No</t>
  </si>
  <si>
    <t>Section</t>
  </si>
  <si>
    <t>Owners</t>
  </si>
  <si>
    <t>Days Worked</t>
  </si>
  <si>
    <t>Rate (N)</t>
  </si>
  <si>
    <t>Amount (N)</t>
  </si>
  <si>
    <t>P.W. NIGERIA LIMITED</t>
  </si>
  <si>
    <t>S/No</t>
  </si>
  <si>
    <t>Manning Previous Week</t>
  </si>
  <si>
    <t>Administration</t>
  </si>
  <si>
    <t>Plant</t>
  </si>
  <si>
    <t>Total Head Count</t>
  </si>
  <si>
    <t>Rate N</t>
  </si>
  <si>
    <t>Amount
Previous Week</t>
  </si>
  <si>
    <t>Amount
This Week</t>
  </si>
  <si>
    <t>Amount
Up to Date</t>
  </si>
  <si>
    <t>Plant Internal</t>
  </si>
  <si>
    <t>Hired Plant/Equipment/Vehicle</t>
  </si>
  <si>
    <t>Diesel</t>
  </si>
  <si>
    <t>Litres</t>
  </si>
  <si>
    <t>Diesel (P.W. External Issues)</t>
  </si>
  <si>
    <t>Petrol</t>
  </si>
  <si>
    <t>Engine Oil</t>
  </si>
  <si>
    <t>Gear oil</t>
  </si>
  <si>
    <t>ATF 220 Oil</t>
  </si>
  <si>
    <t>Almo 529</t>
  </si>
  <si>
    <t>Grease</t>
  </si>
  <si>
    <t>Kg</t>
  </si>
  <si>
    <t>Bags</t>
  </si>
  <si>
    <t>Labour</t>
  </si>
  <si>
    <t>Sub-Contractor's Expenses</t>
  </si>
  <si>
    <t>No.</t>
  </si>
  <si>
    <t>Item</t>
  </si>
  <si>
    <t>% OF WORK COMPLETED</t>
  </si>
  <si>
    <t>Total Bill No. 1 Carried to Summary</t>
  </si>
  <si>
    <t>Total Bill No. 2 Carried to Summary</t>
  </si>
  <si>
    <t>Total Bill No. 3 Carried to Summary</t>
  </si>
  <si>
    <t>SUB – TOTAL</t>
  </si>
  <si>
    <t>Account Name:</t>
  </si>
  <si>
    <t>Account Number:</t>
  </si>
  <si>
    <t>Bank Name:</t>
  </si>
  <si>
    <t>Sort Code:</t>
  </si>
  <si>
    <t>First Bank of Nigeria Limited</t>
  </si>
  <si>
    <t>Date Submitted</t>
  </si>
  <si>
    <t>Cert Number</t>
  </si>
  <si>
    <t>Cert 2</t>
  </si>
  <si>
    <t>%</t>
  </si>
  <si>
    <t>Status</t>
  </si>
  <si>
    <t>Cert 3</t>
  </si>
  <si>
    <t>Totals</t>
  </si>
  <si>
    <t>Date</t>
  </si>
  <si>
    <t>Voucher Number</t>
  </si>
  <si>
    <t>VAT</t>
  </si>
  <si>
    <t>WHT</t>
  </si>
  <si>
    <t>Stamp Duty</t>
  </si>
  <si>
    <t>VAT %</t>
  </si>
  <si>
    <t>WHT %</t>
  </si>
  <si>
    <t>State Levy %</t>
  </si>
  <si>
    <t>Stamp Duty %</t>
  </si>
  <si>
    <t>Other %</t>
  </si>
  <si>
    <t>Deductions %</t>
  </si>
  <si>
    <t>Total All:</t>
  </si>
  <si>
    <t>DEDUCTIONS</t>
  </si>
  <si>
    <t>Payment Type</t>
  </si>
  <si>
    <t>On Account</t>
  </si>
  <si>
    <t>Date:</t>
  </si>
  <si>
    <t>Week No:</t>
  </si>
  <si>
    <t>001084060</t>
  </si>
  <si>
    <t>Works Completed</t>
  </si>
  <si>
    <t>This Week</t>
  </si>
  <si>
    <t>Project to Date</t>
  </si>
  <si>
    <t>BEME</t>
  </si>
  <si>
    <t>COST REPORT</t>
  </si>
  <si>
    <t>Materials</t>
  </si>
  <si>
    <t>Bill 1</t>
  </si>
  <si>
    <t>Sub Contractors</t>
  </si>
  <si>
    <t>AGO</t>
  </si>
  <si>
    <t>Cost Categories</t>
  </si>
  <si>
    <t>Week no.</t>
  </si>
  <si>
    <t>% of Total</t>
  </si>
  <si>
    <t>Total Works Completed (Incl. VAT)</t>
  </si>
  <si>
    <t>WEEKLY PROGRESS</t>
  </si>
  <si>
    <t>Previous Qty</t>
  </si>
  <si>
    <t>Qty Executed for Week</t>
  </si>
  <si>
    <t>Total Qty Executed To-Date</t>
  </si>
  <si>
    <t>REMARKS</t>
  </si>
  <si>
    <t>Lm</t>
  </si>
  <si>
    <t>m3</t>
  </si>
  <si>
    <t xml:space="preserve">WEEKLY PLANT RETURNS </t>
  </si>
  <si>
    <t>S/B Hours</t>
  </si>
  <si>
    <t>Transfered From</t>
  </si>
  <si>
    <t>PAYMENTS RECEIVED</t>
  </si>
  <si>
    <t>PAYMENT DETAILS</t>
  </si>
  <si>
    <t>CERTIFICATES</t>
  </si>
  <si>
    <t>GENERAL REMARKS</t>
  </si>
  <si>
    <t>BEME &amp; Works Completed to date</t>
  </si>
  <si>
    <t>WEEKLY DIESEL CONSUMPTION</t>
  </si>
  <si>
    <t>Saturday</t>
  </si>
  <si>
    <t>Sunday</t>
  </si>
  <si>
    <t>Monday</t>
  </si>
  <si>
    <t>Tuesday</t>
  </si>
  <si>
    <t>Wednesday</t>
  </si>
  <si>
    <t>Thursday</t>
  </si>
  <si>
    <t>Friday</t>
  </si>
  <si>
    <t>Loads</t>
  </si>
  <si>
    <t>OVERHEADS</t>
  </si>
  <si>
    <t>PLANT DEPARTMENT</t>
  </si>
  <si>
    <t>Each</t>
  </si>
  <si>
    <t>SITE LEVEL ACCOUNTS</t>
  </si>
  <si>
    <t>HIRED VEHICLES</t>
  </si>
  <si>
    <t>LABOUR STRENGTH</t>
  </si>
  <si>
    <t>Department</t>
  </si>
  <si>
    <t>Movement</t>
  </si>
  <si>
    <t>Comment</t>
  </si>
  <si>
    <t>UOM</t>
  </si>
  <si>
    <t>#</t>
  </si>
  <si>
    <t>Cost Assumption</t>
  </si>
  <si>
    <t>Employer Pension Rate</t>
  </si>
  <si>
    <t>Per Week</t>
  </si>
  <si>
    <t>Per Expat</t>
  </si>
  <si>
    <t>Basis</t>
  </si>
  <si>
    <t>Quantity This Week</t>
  </si>
  <si>
    <t>6420; Tools and Consumables</t>
  </si>
  <si>
    <t>6230; Security Expenses</t>
  </si>
  <si>
    <t>DESCRIPTION</t>
  </si>
  <si>
    <t>Ministry Letter Reference</t>
  </si>
  <si>
    <t>Cert 1</t>
  </si>
  <si>
    <t>Cert 4</t>
  </si>
  <si>
    <t>Cert 5</t>
  </si>
  <si>
    <t>Cert 6</t>
  </si>
  <si>
    <t>Cert 7</t>
  </si>
  <si>
    <t>Cert 8</t>
  </si>
  <si>
    <t>Cert 9</t>
  </si>
  <si>
    <t>Cert 10</t>
  </si>
  <si>
    <t>Payee</t>
  </si>
  <si>
    <t>Bank</t>
  </si>
  <si>
    <t>Chq No. / Ref</t>
  </si>
  <si>
    <t>Bill 1 Item</t>
  </si>
  <si>
    <t>Total All Bill 1 Items to date:</t>
  </si>
  <si>
    <t>BILL 1 SCHEDULE</t>
  </si>
  <si>
    <t>Service Charge:</t>
  </si>
  <si>
    <t>DETAIL SCHEDULE BILL 1 PAYMENTS</t>
  </si>
  <si>
    <t>Request Date</t>
  </si>
  <si>
    <t>Item NO.</t>
  </si>
  <si>
    <t>MATERIAL STOCKS</t>
  </si>
  <si>
    <t>Opening Stock</t>
  </si>
  <si>
    <t>Closing Stock</t>
  </si>
  <si>
    <t>Received / Purchased</t>
  </si>
  <si>
    <t>Available for Use</t>
  </si>
  <si>
    <t>SIZE</t>
  </si>
  <si>
    <t>Precast</t>
  </si>
  <si>
    <t>Variance</t>
  </si>
  <si>
    <t>BEME Amount</t>
  </si>
  <si>
    <t>Cast This week</t>
  </si>
  <si>
    <t>Total Cast to Date</t>
  </si>
  <si>
    <t>Balance Required</t>
  </si>
  <si>
    <t>Used Previous</t>
  </si>
  <si>
    <t>Used This week</t>
  </si>
  <si>
    <t>Balance Available</t>
  </si>
  <si>
    <t>Previous Cast Amount</t>
  </si>
  <si>
    <t>Total Used</t>
  </si>
  <si>
    <t>Wk &amp; Year</t>
  </si>
  <si>
    <t>7220; Expatriate Living Costs</t>
  </si>
  <si>
    <t>7020; Miscellaneous Running Costs/Expenses</t>
  </si>
  <si>
    <t>7320; Medical Expenses</t>
  </si>
  <si>
    <t>OTHER SITE COSTS</t>
  </si>
  <si>
    <t>Instructions</t>
  </si>
  <si>
    <t>Contract Bank Details</t>
  </si>
  <si>
    <t>7620; Travelling</t>
  </si>
  <si>
    <t>Manning This Week</t>
  </si>
  <si>
    <t>Costs to Date</t>
  </si>
  <si>
    <t>Total Costs to Date</t>
  </si>
  <si>
    <t>Cost Category</t>
  </si>
  <si>
    <t>On Site Works</t>
  </si>
  <si>
    <t>Mobilsation</t>
  </si>
  <si>
    <t>Other Uses</t>
  </si>
  <si>
    <t>Current Price</t>
  </si>
  <si>
    <t>Agreed Rate</t>
  </si>
  <si>
    <t>Value Completed this week</t>
  </si>
  <si>
    <t>Total Value Completed</t>
  </si>
  <si>
    <t>Previous Value Completed</t>
  </si>
  <si>
    <t>Net Amount Payable</t>
  </si>
  <si>
    <t>MATERIALS</t>
  </si>
  <si>
    <t>N/a</t>
  </si>
  <si>
    <t>Hours Worked</t>
  </si>
  <si>
    <t>SUBCONTRACTORS</t>
  </si>
  <si>
    <t>Cert Status:</t>
  </si>
  <si>
    <t>CLAIMED IN CERTS (Inclusive of Service Charge)</t>
  </si>
  <si>
    <t>Cert 11</t>
  </si>
  <si>
    <t>Cert 12</t>
  </si>
  <si>
    <t>Cert 13</t>
  </si>
  <si>
    <t xml:space="preserve">                          25N/mm²</t>
  </si>
  <si>
    <t>Batch by wt.</t>
  </si>
  <si>
    <t xml:space="preserve"> Batch by volume</t>
  </si>
  <si>
    <t xml:space="preserve">       kg/m³</t>
  </si>
  <si>
    <t xml:space="preserve">      m³</t>
  </si>
  <si>
    <t>20N/mm²</t>
  </si>
  <si>
    <t>15N/mm²</t>
  </si>
  <si>
    <t>20mm  (3/4 Inch)</t>
  </si>
  <si>
    <t>10mm (1/2 Inch)</t>
  </si>
  <si>
    <t>River Sand</t>
  </si>
  <si>
    <t>Free water Ltrs</t>
  </si>
  <si>
    <t xml:space="preserve">Cement  </t>
  </si>
  <si>
    <t>Complast Admixture</t>
  </si>
  <si>
    <t xml:space="preserve">                          30N/mm²</t>
  </si>
  <si>
    <t xml:space="preserve">                          40N/mm²</t>
  </si>
  <si>
    <t>12.5mm (3/8 Inch)</t>
  </si>
  <si>
    <t>Comments</t>
  </si>
  <si>
    <t>USED IN THE WEEK</t>
  </si>
  <si>
    <t>Bill of Quanties for Design Mix of concrete</t>
  </si>
  <si>
    <t xml:space="preserve"> CONCRETE CLASS:</t>
  </si>
  <si>
    <t>OUTSTANDING By P.W.</t>
  </si>
  <si>
    <t>REQUESTED BY MINISTRY</t>
  </si>
  <si>
    <t>PAID to date by P.W.</t>
  </si>
  <si>
    <t>% Compl.</t>
  </si>
  <si>
    <t xml:space="preserve">TOTAL All :  </t>
  </si>
  <si>
    <t>Variance Qty</t>
  </si>
  <si>
    <t>Variance Value</t>
  </si>
  <si>
    <t>Opening Stock:</t>
  </si>
  <si>
    <t>Used This Week:</t>
  </si>
  <si>
    <t>Closing Stock:</t>
  </si>
  <si>
    <t>Subcontractor</t>
  </si>
  <si>
    <t>Cubic Metre</t>
  </si>
  <si>
    <t>Linear Metre</t>
  </si>
  <si>
    <t>Litre</t>
  </si>
  <si>
    <t>Tonne</t>
  </si>
  <si>
    <t>Metric Tonnes</t>
  </si>
  <si>
    <t>Per Unit</t>
  </si>
  <si>
    <t>Per Bag</t>
  </si>
  <si>
    <t>Kgs</t>
  </si>
  <si>
    <t>Per Kg</t>
  </si>
  <si>
    <t>Plant Cost</t>
  </si>
  <si>
    <t>Per Load</t>
  </si>
  <si>
    <t>Plant Categories</t>
  </si>
  <si>
    <t>Current Location</t>
  </si>
  <si>
    <t>Administration Cost</t>
  </si>
  <si>
    <t>Vetted</t>
  </si>
  <si>
    <t>Quarry Dust</t>
  </si>
  <si>
    <t>Total Fuel Taken</t>
  </si>
  <si>
    <t>Standard Usage</t>
  </si>
  <si>
    <t>Received this Week:</t>
  </si>
  <si>
    <t>Total All Diesel Used</t>
  </si>
  <si>
    <t>Sub Total Other Used</t>
  </si>
  <si>
    <t>Usage Value</t>
  </si>
  <si>
    <t>Internal Plant Cost Adjusted for</t>
  </si>
  <si>
    <t>Tota All Adjusted</t>
  </si>
  <si>
    <t>Net Plant Cost Cost Report</t>
  </si>
  <si>
    <t>Stores Cost</t>
  </si>
  <si>
    <t>Various</t>
  </si>
  <si>
    <t>1-15</t>
  </si>
  <si>
    <t>2-15</t>
  </si>
  <si>
    <t>3-15</t>
  </si>
  <si>
    <t>4-15</t>
  </si>
  <si>
    <t>5-15</t>
  </si>
  <si>
    <t>6-15</t>
  </si>
  <si>
    <t>7-15</t>
  </si>
  <si>
    <t>8-15</t>
  </si>
  <si>
    <t>9-15</t>
  </si>
  <si>
    <t>10-15</t>
  </si>
  <si>
    <t>11-15</t>
  </si>
  <si>
    <t>12-15</t>
  </si>
  <si>
    <t>13-15</t>
  </si>
  <si>
    <t>14-15</t>
  </si>
  <si>
    <t>15-15</t>
  </si>
  <si>
    <t>16-15</t>
  </si>
  <si>
    <t>17-15</t>
  </si>
  <si>
    <t>18-15</t>
  </si>
  <si>
    <t>19-15</t>
  </si>
  <si>
    <t>20-15</t>
  </si>
  <si>
    <t>21-15</t>
  </si>
  <si>
    <t>22-15</t>
  </si>
  <si>
    <t>23-15</t>
  </si>
  <si>
    <t>24-15</t>
  </si>
  <si>
    <t>25-15</t>
  </si>
  <si>
    <t>26-15</t>
  </si>
  <si>
    <t>27-15</t>
  </si>
  <si>
    <t>28-15</t>
  </si>
  <si>
    <t>29-15</t>
  </si>
  <si>
    <t>30-15</t>
  </si>
  <si>
    <t>31-15</t>
  </si>
  <si>
    <t>32-15</t>
  </si>
  <si>
    <t>33-15</t>
  </si>
  <si>
    <t>34-15</t>
  </si>
  <si>
    <t>35-15</t>
  </si>
  <si>
    <t>36-15</t>
  </si>
  <si>
    <t>37-15</t>
  </si>
  <si>
    <t>38-15</t>
  </si>
  <si>
    <t>39-15</t>
  </si>
  <si>
    <t>40-15</t>
  </si>
  <si>
    <t>41-15</t>
  </si>
  <si>
    <t>42-15</t>
  </si>
  <si>
    <t>43-15</t>
  </si>
  <si>
    <t>44-15</t>
  </si>
  <si>
    <t>45-15</t>
  </si>
  <si>
    <t>46-15</t>
  </si>
  <si>
    <t>47-15</t>
  </si>
  <si>
    <t>48-15</t>
  </si>
  <si>
    <t>49-15</t>
  </si>
  <si>
    <t>50-15</t>
  </si>
  <si>
    <t>51-15</t>
  </si>
  <si>
    <t>52-15</t>
  </si>
  <si>
    <t>53-15</t>
  </si>
  <si>
    <t>1-16</t>
  </si>
  <si>
    <t>2-16</t>
  </si>
  <si>
    <t>3-16</t>
  </si>
  <si>
    <t>4-16</t>
  </si>
  <si>
    <t>5-16</t>
  </si>
  <si>
    <t>6-16</t>
  </si>
  <si>
    <t>7-16</t>
  </si>
  <si>
    <t>8-16</t>
  </si>
  <si>
    <t>9-16</t>
  </si>
  <si>
    <t>10-16</t>
  </si>
  <si>
    <t>11-16</t>
  </si>
  <si>
    <t>12-16</t>
  </si>
  <si>
    <t>13-16</t>
  </si>
  <si>
    <t>14-16</t>
  </si>
  <si>
    <t>15-16</t>
  </si>
  <si>
    <t>16-16</t>
  </si>
  <si>
    <t>17-16</t>
  </si>
  <si>
    <t>18-16</t>
  </si>
  <si>
    <t>19-16</t>
  </si>
  <si>
    <t>20-16</t>
  </si>
  <si>
    <t>21-16</t>
  </si>
  <si>
    <t>22-16</t>
  </si>
  <si>
    <t>23-16</t>
  </si>
  <si>
    <t>24-16</t>
  </si>
  <si>
    <t>25-16</t>
  </si>
  <si>
    <t>26-16</t>
  </si>
  <si>
    <t>27-16</t>
  </si>
  <si>
    <t>28-16</t>
  </si>
  <si>
    <t>29-16</t>
  </si>
  <si>
    <t>30-16</t>
  </si>
  <si>
    <t>31-16</t>
  </si>
  <si>
    <t>32-16</t>
  </si>
  <si>
    <t>33-16</t>
  </si>
  <si>
    <t>34-16</t>
  </si>
  <si>
    <t>35-16</t>
  </si>
  <si>
    <t>36-16</t>
  </si>
  <si>
    <t>37-16</t>
  </si>
  <si>
    <t>38-16</t>
  </si>
  <si>
    <t>39-16</t>
  </si>
  <si>
    <t>40-16</t>
  </si>
  <si>
    <t>41-16</t>
  </si>
  <si>
    <t>42-16</t>
  </si>
  <si>
    <t>43-16</t>
  </si>
  <si>
    <t>44-16</t>
  </si>
  <si>
    <t>45-16</t>
  </si>
  <si>
    <t>46-16</t>
  </si>
  <si>
    <t>47-16</t>
  </si>
  <si>
    <t>48-16</t>
  </si>
  <si>
    <t>49-16</t>
  </si>
  <si>
    <t>50-16</t>
  </si>
  <si>
    <t>51-16</t>
  </si>
  <si>
    <t>52-16</t>
  </si>
  <si>
    <t>53-16</t>
  </si>
  <si>
    <t>1-17</t>
  </si>
  <si>
    <t>2-17</t>
  </si>
  <si>
    <t>3-17</t>
  </si>
  <si>
    <t>4-17</t>
  </si>
  <si>
    <t>5-17</t>
  </si>
  <si>
    <t>6-17</t>
  </si>
  <si>
    <t>7-17</t>
  </si>
  <si>
    <t>8-17</t>
  </si>
  <si>
    <t>9-17</t>
  </si>
  <si>
    <t>10-17</t>
  </si>
  <si>
    <t>11-17</t>
  </si>
  <si>
    <t>12-17</t>
  </si>
  <si>
    <t>13-17</t>
  </si>
  <si>
    <t>14-17</t>
  </si>
  <si>
    <t>15-17</t>
  </si>
  <si>
    <t>16-17</t>
  </si>
  <si>
    <t>17-17</t>
  </si>
  <si>
    <t>18-17</t>
  </si>
  <si>
    <t>19-17</t>
  </si>
  <si>
    <t>20-17</t>
  </si>
  <si>
    <t>21-17</t>
  </si>
  <si>
    <t>22-17</t>
  </si>
  <si>
    <t>23-17</t>
  </si>
  <si>
    <t>24-17</t>
  </si>
  <si>
    <t>25-17</t>
  </si>
  <si>
    <t>26-17</t>
  </si>
  <si>
    <t>27-17</t>
  </si>
  <si>
    <t>28-17</t>
  </si>
  <si>
    <t>29-17</t>
  </si>
  <si>
    <t>30-17</t>
  </si>
  <si>
    <t>31-17</t>
  </si>
  <si>
    <t>32-17</t>
  </si>
  <si>
    <t>33-17</t>
  </si>
  <si>
    <t>34-17</t>
  </si>
  <si>
    <t>35-17</t>
  </si>
  <si>
    <t>36-17</t>
  </si>
  <si>
    <t>37-17</t>
  </si>
  <si>
    <t>38-17</t>
  </si>
  <si>
    <t>39-17</t>
  </si>
  <si>
    <t>40-17</t>
  </si>
  <si>
    <t>41-17</t>
  </si>
  <si>
    <t>42-17</t>
  </si>
  <si>
    <t>43-17</t>
  </si>
  <si>
    <t>44-17</t>
  </si>
  <si>
    <t>45-17</t>
  </si>
  <si>
    <t>46-17</t>
  </si>
  <si>
    <t>47-17</t>
  </si>
  <si>
    <t>48-17</t>
  </si>
  <si>
    <t>49-17</t>
  </si>
  <si>
    <t>50-17</t>
  </si>
  <si>
    <t>51-17</t>
  </si>
  <si>
    <t>52-17</t>
  </si>
  <si>
    <t>53-17</t>
  </si>
  <si>
    <t>1-18</t>
  </si>
  <si>
    <t>2-18</t>
  </si>
  <si>
    <t>3-18</t>
  </si>
  <si>
    <t>4-18</t>
  </si>
  <si>
    <t>5-18</t>
  </si>
  <si>
    <t>6-18</t>
  </si>
  <si>
    <t>7-18</t>
  </si>
  <si>
    <t>8-18</t>
  </si>
  <si>
    <t>9-18</t>
  </si>
  <si>
    <t>10-18</t>
  </si>
  <si>
    <t>11-18</t>
  </si>
  <si>
    <t>12-18</t>
  </si>
  <si>
    <t>13-18</t>
  </si>
  <si>
    <t>14-18</t>
  </si>
  <si>
    <t>15-18</t>
  </si>
  <si>
    <t>16-18</t>
  </si>
  <si>
    <t>17-18</t>
  </si>
  <si>
    <t>18-18</t>
  </si>
  <si>
    <t>19-18</t>
  </si>
  <si>
    <t>20-18</t>
  </si>
  <si>
    <t>21-18</t>
  </si>
  <si>
    <t>22-18</t>
  </si>
  <si>
    <t>23-18</t>
  </si>
  <si>
    <t>24-18</t>
  </si>
  <si>
    <t>25-18</t>
  </si>
  <si>
    <t>26-18</t>
  </si>
  <si>
    <t>27-18</t>
  </si>
  <si>
    <t>28-18</t>
  </si>
  <si>
    <t>29-18</t>
  </si>
  <si>
    <t>30-18</t>
  </si>
  <si>
    <t>31-18</t>
  </si>
  <si>
    <t>32-18</t>
  </si>
  <si>
    <t>33-18</t>
  </si>
  <si>
    <t>34-18</t>
  </si>
  <si>
    <t>35-18</t>
  </si>
  <si>
    <t>36-18</t>
  </si>
  <si>
    <t>37-18</t>
  </si>
  <si>
    <t>38-18</t>
  </si>
  <si>
    <t>39-18</t>
  </si>
  <si>
    <t>40-18</t>
  </si>
  <si>
    <t>41-18</t>
  </si>
  <si>
    <t>42-18</t>
  </si>
  <si>
    <t>43-18</t>
  </si>
  <si>
    <t>44-18</t>
  </si>
  <si>
    <t>45-18</t>
  </si>
  <si>
    <t>46-18</t>
  </si>
  <si>
    <t>47-18</t>
  </si>
  <si>
    <t>48-18</t>
  </si>
  <si>
    <t>49-18</t>
  </si>
  <si>
    <t>50-18</t>
  </si>
  <si>
    <t>51-18</t>
  </si>
  <si>
    <t>52-18</t>
  </si>
  <si>
    <t>53-18</t>
  </si>
  <si>
    <t>1-19</t>
  </si>
  <si>
    <t>2-19</t>
  </si>
  <si>
    <t>3-19</t>
  </si>
  <si>
    <t>4-19</t>
  </si>
  <si>
    <t>5-19</t>
  </si>
  <si>
    <t>6-19</t>
  </si>
  <si>
    <t>7-19</t>
  </si>
  <si>
    <t>8-19</t>
  </si>
  <si>
    <t>9-19</t>
  </si>
  <si>
    <t>10-19</t>
  </si>
  <si>
    <t>11-19</t>
  </si>
  <si>
    <t>12-19</t>
  </si>
  <si>
    <t>13-19</t>
  </si>
  <si>
    <t>14-19</t>
  </si>
  <si>
    <t>15-19</t>
  </si>
  <si>
    <t>16-19</t>
  </si>
  <si>
    <t>17-19</t>
  </si>
  <si>
    <t>18-19</t>
  </si>
  <si>
    <t>19-19</t>
  </si>
  <si>
    <t>20-19</t>
  </si>
  <si>
    <t>21-19</t>
  </si>
  <si>
    <t>22-19</t>
  </si>
  <si>
    <t>23-19</t>
  </si>
  <si>
    <t>24-19</t>
  </si>
  <si>
    <t>25-19</t>
  </si>
  <si>
    <t>26-19</t>
  </si>
  <si>
    <t>27-19</t>
  </si>
  <si>
    <t>28-19</t>
  </si>
  <si>
    <t>29-19</t>
  </si>
  <si>
    <t>30-19</t>
  </si>
  <si>
    <t>31-19</t>
  </si>
  <si>
    <t>32-19</t>
  </si>
  <si>
    <t>33-19</t>
  </si>
  <si>
    <t>34-19</t>
  </si>
  <si>
    <t>35-19</t>
  </si>
  <si>
    <t>36-19</t>
  </si>
  <si>
    <t>37-19</t>
  </si>
  <si>
    <t>38-19</t>
  </si>
  <si>
    <t>39-19</t>
  </si>
  <si>
    <t>40-19</t>
  </si>
  <si>
    <t>41-19</t>
  </si>
  <si>
    <t>42-19</t>
  </si>
  <si>
    <t>43-19</t>
  </si>
  <si>
    <t>44-19</t>
  </si>
  <si>
    <t>45-19</t>
  </si>
  <si>
    <t>46-19</t>
  </si>
  <si>
    <t>47-19</t>
  </si>
  <si>
    <t>48-19</t>
  </si>
  <si>
    <t>49-19</t>
  </si>
  <si>
    <t>50-19</t>
  </si>
  <si>
    <t>51-19</t>
  </si>
  <si>
    <t>52-19</t>
  </si>
  <si>
    <t>53-19</t>
  </si>
  <si>
    <t>1-20</t>
  </si>
  <si>
    <t>2-20</t>
  </si>
  <si>
    <t>3-20</t>
  </si>
  <si>
    <t>4-20</t>
  </si>
  <si>
    <t>5-20</t>
  </si>
  <si>
    <t>6-20</t>
  </si>
  <si>
    <t>7-20</t>
  </si>
  <si>
    <t>8-20</t>
  </si>
  <si>
    <t>9-20</t>
  </si>
  <si>
    <t>10-20</t>
  </si>
  <si>
    <t>11-20</t>
  </si>
  <si>
    <t>12-20</t>
  </si>
  <si>
    <t>13-20</t>
  </si>
  <si>
    <t>14-20</t>
  </si>
  <si>
    <t>15-20</t>
  </si>
  <si>
    <t>16-20</t>
  </si>
  <si>
    <t>17-20</t>
  </si>
  <si>
    <t>18-20</t>
  </si>
  <si>
    <t>19-20</t>
  </si>
  <si>
    <t>20-20</t>
  </si>
  <si>
    <t>21-20</t>
  </si>
  <si>
    <t>22-20</t>
  </si>
  <si>
    <t>23-20</t>
  </si>
  <si>
    <t>24-20</t>
  </si>
  <si>
    <t>25-20</t>
  </si>
  <si>
    <t>26-20</t>
  </si>
  <si>
    <t>27-20</t>
  </si>
  <si>
    <t>28-20</t>
  </si>
  <si>
    <t>29-20</t>
  </si>
  <si>
    <t>30-20</t>
  </si>
  <si>
    <t>31-20</t>
  </si>
  <si>
    <t>32-20</t>
  </si>
  <si>
    <t>33-20</t>
  </si>
  <si>
    <t>34-20</t>
  </si>
  <si>
    <t>35-20</t>
  </si>
  <si>
    <t>36-20</t>
  </si>
  <si>
    <t>37-20</t>
  </si>
  <si>
    <t>38-20</t>
  </si>
  <si>
    <t>39-20</t>
  </si>
  <si>
    <t>40-20</t>
  </si>
  <si>
    <t>41-20</t>
  </si>
  <si>
    <t>42-20</t>
  </si>
  <si>
    <t>43-20</t>
  </si>
  <si>
    <t>44-20</t>
  </si>
  <si>
    <t>45-20</t>
  </si>
  <si>
    <t>46-20</t>
  </si>
  <si>
    <t>47-20</t>
  </si>
  <si>
    <t>48-20</t>
  </si>
  <si>
    <t>49-20</t>
  </si>
  <si>
    <t>50-20</t>
  </si>
  <si>
    <t>51-20</t>
  </si>
  <si>
    <t>52-20</t>
  </si>
  <si>
    <t>53-20</t>
  </si>
  <si>
    <t>1-14</t>
  </si>
  <si>
    <t>1-13</t>
  </si>
  <si>
    <t>1-12</t>
  </si>
  <si>
    <t>1-11</t>
  </si>
  <si>
    <t>2-10</t>
  </si>
  <si>
    <t>3-10</t>
  </si>
  <si>
    <t>4-10</t>
  </si>
  <si>
    <t>5-10</t>
  </si>
  <si>
    <t>6-10</t>
  </si>
  <si>
    <t>7-10</t>
  </si>
  <si>
    <t>8-10</t>
  </si>
  <si>
    <t>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</si>
  <si>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</si>
  <si>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</si>
  <si>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</si>
  <si>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</si>
  <si>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</si>
  <si>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</si>
  <si>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</si>
  <si>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</si>
  <si>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</si>
  <si>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</si>
  <si>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</si>
  <si>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</si>
  <si>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</si>
  <si>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</si>
  <si>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</si>
  <si>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</si>
  <si>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</si>
  <si>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</si>
  <si>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</si>
  <si>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</si>
  <si>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</si>
  <si>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</si>
  <si>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32-10</t>
  </si>
  <si>
    <t>33-10</t>
  </si>
  <si>
    <t>34-10</t>
  </si>
  <si>
    <t>35-10</t>
  </si>
  <si>
    <t>36-10</t>
  </si>
  <si>
    <t>37-10</t>
  </si>
  <si>
    <t>38-10</t>
  </si>
  <si>
    <t>39-10</t>
  </si>
  <si>
    <t>40-10</t>
  </si>
  <si>
    <t>41-10</t>
  </si>
  <si>
    <t>42-10</t>
  </si>
  <si>
    <t>43-10</t>
  </si>
  <si>
    <t>44-10</t>
  </si>
  <si>
    <t>45-10</t>
  </si>
  <si>
    <t>46-10</t>
  </si>
  <si>
    <t>47-10</t>
  </si>
  <si>
    <t>48-10</t>
  </si>
  <si>
    <t>49-10</t>
  </si>
  <si>
    <t>50-10</t>
  </si>
  <si>
    <t>51-10</t>
  </si>
  <si>
    <t>52-10</t>
  </si>
  <si>
    <t>53-10</t>
  </si>
  <si>
    <t>2-11</t>
  </si>
  <si>
    <t>3-11</t>
  </si>
  <si>
    <t>4-11</t>
  </si>
  <si>
    <t>5-11</t>
  </si>
  <si>
    <t>6-11</t>
  </si>
  <si>
    <t>7-11</t>
  </si>
  <si>
    <t>8-11</t>
  </si>
  <si>
    <t>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</si>
  <si>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</si>
  <si>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</si>
  <si>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</si>
  <si>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</si>
  <si>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</si>
  <si>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</si>
  <si>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</si>
  <si>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</si>
  <si>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</si>
  <si>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</si>
  <si>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</si>
  <si>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</si>
  <si>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</si>
  <si>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</si>
  <si>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</si>
  <si>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</si>
  <si>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</si>
  <si>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</si>
  <si>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</si>
  <si>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</si>
  <si>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</si>
  <si>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31-11</t>
  </si>
  <si>
    <t>32-11</t>
  </si>
  <si>
    <t>33-11</t>
  </si>
  <si>
    <t>34-11</t>
  </si>
  <si>
    <t>35-11</t>
  </si>
  <si>
    <t>36-11</t>
  </si>
  <si>
    <t>37-11</t>
  </si>
  <si>
    <t>38-11</t>
  </si>
  <si>
    <t>39-11</t>
  </si>
  <si>
    <t>40-11</t>
  </si>
  <si>
    <t>41-11</t>
  </si>
  <si>
    <t>42-11</t>
  </si>
  <si>
    <t>43-11</t>
  </si>
  <si>
    <t>44-11</t>
  </si>
  <si>
    <t>45-11</t>
  </si>
  <si>
    <t>46-11</t>
  </si>
  <si>
    <t>47-11</t>
  </si>
  <si>
    <t>48-11</t>
  </si>
  <si>
    <t>49-11</t>
  </si>
  <si>
    <t>50-11</t>
  </si>
  <si>
    <t>51-11</t>
  </si>
  <si>
    <t>52-11</t>
  </si>
  <si>
    <t>53-11</t>
  </si>
  <si>
    <t>2-12</t>
  </si>
  <si>
    <t>3-12</t>
  </si>
  <si>
    <t>4-12</t>
  </si>
  <si>
    <t>5-12</t>
  </si>
  <si>
    <t>6-12</t>
  </si>
  <si>
    <t>7-12</t>
  </si>
  <si>
    <t>8-12</t>
  </si>
  <si>
    <t>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</si>
  <si>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</si>
  <si>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</si>
  <si>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</si>
  <si>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</si>
  <si>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</si>
  <si>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</si>
  <si>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</si>
  <si>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</si>
  <si>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</si>
  <si>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</si>
  <si>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</si>
  <si>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</si>
  <si>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</si>
  <si>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</si>
  <si>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</si>
  <si>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</si>
  <si>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</si>
  <si>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</si>
  <si>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</si>
  <si>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</si>
  <si>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</si>
  <si>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</si>
  <si>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32-12</t>
  </si>
  <si>
    <t>33-12</t>
  </si>
  <si>
    <t>34-12</t>
  </si>
  <si>
    <t>35-12</t>
  </si>
  <si>
    <t>36-12</t>
  </si>
  <si>
    <t>37-12</t>
  </si>
  <si>
    <t>38-12</t>
  </si>
  <si>
    <t>39-12</t>
  </si>
  <si>
    <t>40-12</t>
  </si>
  <si>
    <t>41-12</t>
  </si>
  <si>
    <t>42-12</t>
  </si>
  <si>
    <t>43-12</t>
  </si>
  <si>
    <t>44-12</t>
  </si>
  <si>
    <t>45-12</t>
  </si>
  <si>
    <t>46-12</t>
  </si>
  <si>
    <t>47-12</t>
  </si>
  <si>
    <t>48-12</t>
  </si>
  <si>
    <t>49-12</t>
  </si>
  <si>
    <t>50-12</t>
  </si>
  <si>
    <t>51-12</t>
  </si>
  <si>
    <t>52-12</t>
  </si>
  <si>
    <t>53-12</t>
  </si>
  <si>
    <t>2-13</t>
  </si>
  <si>
    <t>3-13</t>
  </si>
  <si>
    <t>4-13</t>
  </si>
  <si>
    <t>5-13</t>
  </si>
  <si>
    <t>6-13</t>
  </si>
  <si>
    <t>7-13</t>
  </si>
  <si>
    <t>8-13</t>
  </si>
  <si>
    <t>9-13</t>
  </si>
  <si>
    <t>10-13</t>
  </si>
  <si>
    <t>11-13</t>
  </si>
  <si>
    <t>12-13</t>
  </si>
  <si>
    <t>13-13</t>
  </si>
  <si>
    <t>14-13</t>
  </si>
  <si>
    <t>15-13</t>
  </si>
  <si>
    <t>16-13</t>
  </si>
  <si>
    <t>17-13</t>
  </si>
  <si>
    <t>18-13</t>
  </si>
  <si>
    <t>19-13</t>
  </si>
  <si>
    <t>20-13</t>
  </si>
  <si>
    <t>21-13</t>
  </si>
  <si>
    <t>22-13</t>
  </si>
  <si>
    <t>23-13</t>
  </si>
  <si>
    <t>24-13</t>
  </si>
  <si>
    <t>25-13</t>
  </si>
  <si>
    <t>26-13</t>
  </si>
  <si>
    <t>27-13</t>
  </si>
  <si>
    <t>28-13</t>
  </si>
  <si>
    <t>29-13</t>
  </si>
  <si>
    <t>30-13</t>
  </si>
  <si>
    <t>31-13</t>
  </si>
  <si>
    <t>32-13</t>
  </si>
  <si>
    <t>33-13</t>
  </si>
  <si>
    <t>34-13</t>
  </si>
  <si>
    <t>35-13</t>
  </si>
  <si>
    <t>36-13</t>
  </si>
  <si>
    <t>37-13</t>
  </si>
  <si>
    <t>38-13</t>
  </si>
  <si>
    <t>39-13</t>
  </si>
  <si>
    <t>40-13</t>
  </si>
  <si>
    <t>41-13</t>
  </si>
  <si>
    <t>42-13</t>
  </si>
  <si>
    <t>43-13</t>
  </si>
  <si>
    <t>44-13</t>
  </si>
  <si>
    <t>45-13</t>
  </si>
  <si>
    <t>46-13</t>
  </si>
  <si>
    <t>47-13</t>
  </si>
  <si>
    <t>48-13</t>
  </si>
  <si>
    <t>49-13</t>
  </si>
  <si>
    <t>50-13</t>
  </si>
  <si>
    <t>51-13</t>
  </si>
  <si>
    <t>52-13</t>
  </si>
  <si>
    <t>53-13</t>
  </si>
  <si>
    <t>2-14</t>
  </si>
  <si>
    <t>3-14</t>
  </si>
  <si>
    <t>4-14</t>
  </si>
  <si>
    <t>5-14</t>
  </si>
  <si>
    <t>6-14</t>
  </si>
  <si>
    <t>7-14</t>
  </si>
  <si>
    <t>8-14</t>
  </si>
  <si>
    <t>9-14</t>
  </si>
  <si>
    <t>10-14</t>
  </si>
  <si>
    <t>11-14</t>
  </si>
  <si>
    <t>12-14</t>
  </si>
  <si>
    <t>13-14</t>
  </si>
  <si>
    <t>14-14</t>
  </si>
  <si>
    <t>15-14</t>
  </si>
  <si>
    <t>16-14</t>
  </si>
  <si>
    <t>17-14</t>
  </si>
  <si>
    <t>18-14</t>
  </si>
  <si>
    <t>19-14</t>
  </si>
  <si>
    <t>20-14</t>
  </si>
  <si>
    <t>21-14</t>
  </si>
  <si>
    <t>22-14</t>
  </si>
  <si>
    <t>23-14</t>
  </si>
  <si>
    <t>24-14</t>
  </si>
  <si>
    <t>25-14</t>
  </si>
  <si>
    <t>26-14</t>
  </si>
  <si>
    <t>27-14</t>
  </si>
  <si>
    <t>28-14</t>
  </si>
  <si>
    <t>29-14</t>
  </si>
  <si>
    <t>30-14</t>
  </si>
  <si>
    <t>31-14</t>
  </si>
  <si>
    <t>32-14</t>
  </si>
  <si>
    <t>33-14</t>
  </si>
  <si>
    <t>34-14</t>
  </si>
  <si>
    <t>35-14</t>
  </si>
  <si>
    <t>36-14</t>
  </si>
  <si>
    <t>37-14</t>
  </si>
  <si>
    <t>38-14</t>
  </si>
  <si>
    <t>39-14</t>
  </si>
  <si>
    <t>40-14</t>
  </si>
  <si>
    <t>41-14</t>
  </si>
  <si>
    <t>42-14</t>
  </si>
  <si>
    <t>43-14</t>
  </si>
  <si>
    <t>44-14</t>
  </si>
  <si>
    <t>45-14</t>
  </si>
  <si>
    <t>46-14</t>
  </si>
  <si>
    <t>47-14</t>
  </si>
  <si>
    <t>48-14</t>
  </si>
  <si>
    <t>49-14</t>
  </si>
  <si>
    <t>50-14</t>
  </si>
  <si>
    <t>51-14</t>
  </si>
  <si>
    <t>52-14</t>
  </si>
  <si>
    <t>53-14</t>
  </si>
  <si>
    <t>Wk- YR</t>
  </si>
  <si>
    <t>Tippers</t>
  </si>
  <si>
    <t>Completed Previously</t>
  </si>
  <si>
    <t>PREVIOUS QTY</t>
  </si>
  <si>
    <t>PREVIOUS AMOUNT</t>
  </si>
  <si>
    <t>Not Vetted</t>
  </si>
  <si>
    <t>Roll</t>
  </si>
  <si>
    <t>m2</t>
  </si>
  <si>
    <t>Metre Squared</t>
  </si>
  <si>
    <t>Local Labour</t>
  </si>
  <si>
    <t>Overheads</t>
  </si>
  <si>
    <t>Site Level Expenses</t>
  </si>
  <si>
    <t>Plant Category</t>
  </si>
  <si>
    <t>Lowloader</t>
  </si>
  <si>
    <t>Tipping Trailers</t>
  </si>
  <si>
    <t>Trucks</t>
  </si>
  <si>
    <t>Flat Bed Trailers</t>
  </si>
  <si>
    <t>Lorries</t>
  </si>
  <si>
    <t>Tractor Units</t>
  </si>
  <si>
    <t>Water Tanker Trucks</t>
  </si>
  <si>
    <t>Water Tanker - Trailers</t>
  </si>
  <si>
    <t>Fuel Bowsers</t>
  </si>
  <si>
    <t>Lube Tankers</t>
  </si>
  <si>
    <t>Service Trucks</t>
  </si>
  <si>
    <t>Luxurious</t>
  </si>
  <si>
    <t>Hiab</t>
  </si>
  <si>
    <t>Bulk Cement Trucks</t>
  </si>
  <si>
    <t>Ambulance</t>
  </si>
  <si>
    <t>4 X 4 Suvs</t>
  </si>
  <si>
    <t>Pickups</t>
  </si>
  <si>
    <t>Saloon Cars</t>
  </si>
  <si>
    <t>Motor Bikes</t>
  </si>
  <si>
    <t>Dump Truck - Rigid (Cat)</t>
  </si>
  <si>
    <t>Dump Truck - Articulated (Volvo)</t>
  </si>
  <si>
    <t>Scrapers</t>
  </si>
  <si>
    <t>Dozers</t>
  </si>
  <si>
    <t>Excavators</t>
  </si>
  <si>
    <t>Hammer Breakers</t>
  </si>
  <si>
    <t>Payloaders</t>
  </si>
  <si>
    <t>Graders</t>
  </si>
  <si>
    <t>Dumpers</t>
  </si>
  <si>
    <t>Piling Rigs</t>
  </si>
  <si>
    <t>Compactors</t>
  </si>
  <si>
    <t>Rollers</t>
  </si>
  <si>
    <t>Vibrating Plates</t>
  </si>
  <si>
    <t>Cranes - Mobile</t>
  </si>
  <si>
    <t>Cranes - Tower</t>
  </si>
  <si>
    <t>Slip Form Paver (Gomaco)</t>
  </si>
  <si>
    <t>Concrete Batching Plants (Static Type) - Wetmix</t>
  </si>
  <si>
    <t>Concrete Batching Plants (Static Type) - Drymix</t>
  </si>
  <si>
    <t>Concrete Mixer - Mobile (Carmixer Type)</t>
  </si>
  <si>
    <t>Concrete Mixer - Small (Winget Type)</t>
  </si>
  <si>
    <t>Concrete Pump - Truck Mounted</t>
  </si>
  <si>
    <t>Concrete Pump - Static</t>
  </si>
  <si>
    <t>Concrete Mixer Trucks</t>
  </si>
  <si>
    <t>Vibrating Poker Engines</t>
  </si>
  <si>
    <t>Concrete Power Float Machines</t>
  </si>
  <si>
    <t>Asphalt Batching Plant</t>
  </si>
  <si>
    <t>Heating Plant</t>
  </si>
  <si>
    <t>Tar Sprayer - Truck</t>
  </si>
  <si>
    <t>Tar Sprayer - Trailer Only</t>
  </si>
  <si>
    <t>Planing Machines</t>
  </si>
  <si>
    <t>Asphalt Finishers (Pavers)</t>
  </si>
  <si>
    <t>Asphalt Cutting Machines</t>
  </si>
  <si>
    <t>Farm Tractors</t>
  </si>
  <si>
    <t>Road Brushes</t>
  </si>
  <si>
    <t>Chiiping Spreaders</t>
  </si>
  <si>
    <t>Generators</t>
  </si>
  <si>
    <t>Compressors</t>
  </si>
  <si>
    <t>Cement Blowers</t>
  </si>
  <si>
    <t>Fuel Meter Pumps</t>
  </si>
  <si>
    <t>Weigh Bridges</t>
  </si>
  <si>
    <t>Telehandlers / Fork Lifts</t>
  </si>
  <si>
    <t>Block Moulding Machines</t>
  </si>
  <si>
    <t>Welding Sets</t>
  </si>
  <si>
    <t>Bending &amp; Cutting Machines</t>
  </si>
  <si>
    <t>Turning Machines</t>
  </si>
  <si>
    <t>Sand Blaster</t>
  </si>
  <si>
    <t>Washing Machines</t>
  </si>
  <si>
    <t>Grass Cutting Machines</t>
  </si>
  <si>
    <t>Line Painting Machines</t>
  </si>
  <si>
    <t>Mobile Lighting Sets</t>
  </si>
  <si>
    <t>Water Pumps</t>
  </si>
  <si>
    <t>Crusher - Static</t>
  </si>
  <si>
    <t>Crusher - Mobile</t>
  </si>
  <si>
    <t>Mobile Screen</t>
  </si>
  <si>
    <t>Vertical Shaft Impactor (Vsi)</t>
  </si>
  <si>
    <t>Crawler Drill</t>
  </si>
  <si>
    <t>Standard Ltrs/Hour</t>
  </si>
  <si>
    <t>Source Legend</t>
  </si>
  <si>
    <t>NOVEMBER 2015</t>
  </si>
  <si>
    <t xml:space="preserve">STANDARD APPROVED RATES FOR SUBCONTRACTS </t>
  </si>
  <si>
    <t>S/NO</t>
  </si>
  <si>
    <t>UNIT</t>
  </si>
  <si>
    <t xml:space="preserve">APROVED </t>
  </si>
  <si>
    <t>COMMENTS</t>
  </si>
  <si>
    <t>RATE (N)</t>
  </si>
  <si>
    <t>EXCAVATION</t>
  </si>
  <si>
    <t>General excavation including any necessary trimming,  levelling &amp; compaction of excavated ground surface</t>
  </si>
  <si>
    <t>This is for excavation works carried out solely by the subcontractor. It is not applicable to their attendance on PW excavator.</t>
  </si>
  <si>
    <t>Backfilling &amp; compaction</t>
  </si>
  <si>
    <t>Ground Preparation</t>
  </si>
  <si>
    <t>Trimming, levelling &amp; compaction of previously excavated ground</t>
  </si>
  <si>
    <t>BLOCK DRAINS, 450MM INTERNAL WIDTH - NO REINFORCEMENT - ALL INCLUSIVE RATE</t>
  </si>
  <si>
    <t>1 course full block drain</t>
  </si>
  <si>
    <t>Rates include, excavation, backfilling &amp; compaction, supply of all labour and materials</t>
  </si>
  <si>
    <t>2 courses full block drain</t>
  </si>
  <si>
    <t>BLOCK DRAINS, 450MM INTERNAL WIDTH - REINFORCED - ALL INCLUSIVE RATE</t>
  </si>
  <si>
    <t>3 courses full block drain</t>
  </si>
  <si>
    <t>4 courses full block drain</t>
  </si>
  <si>
    <t>PRE-CAST DRAINS - LABOUR ONLY</t>
  </si>
  <si>
    <t>Casting drain units</t>
  </si>
  <si>
    <t>Rate includes, assembling / striking /  cleaning moulds, fixing rebar, pouring concrete, curing concrete, removing units from moulds, stacking precast units and all other handling required in precast yard other than loading onto flatbed</t>
  </si>
  <si>
    <t>Loading &amp; offloading drain units</t>
  </si>
  <si>
    <t>This is specifically for loading the precast units onto the flatbed in the precast yard and offloading at site. This should be paid for once only. All other handling of precast units in the precast yard is covered under casting drain units</t>
  </si>
  <si>
    <t>Laying &amp; stitching both sides of L drain</t>
  </si>
  <si>
    <t>Rate includes laying both roadside and kerbside units. Fixing rebar and placing concrete in gap to be stitched.</t>
  </si>
  <si>
    <t>Casting cover slabs</t>
  </si>
  <si>
    <t>no.</t>
  </si>
  <si>
    <t>Rate includes, assembling / striking /  cleaning moulds, fixing rebar, pouring concrete, curing concrete, removing units from moulds, stacking precast units and all other handling required in precast yard</t>
  </si>
  <si>
    <t>Lay cover slabs, including loading &amp; unloading</t>
  </si>
  <si>
    <t>CULVERTS - ALL INCLUSIVE RATE</t>
  </si>
  <si>
    <t>450mm Diam. Culverts</t>
  </si>
  <si>
    <t>600mm Diam. Culverts</t>
  </si>
  <si>
    <t>750mm Diam. Culverts</t>
  </si>
  <si>
    <t>900mm Diam. Culverts</t>
  </si>
  <si>
    <t>Supply &amp; place concrete in culvert headwalls, wingwalls and aprons, including formwork</t>
  </si>
  <si>
    <t>DEMOLITION OF EXISTING DRAINS / CULVERTS</t>
  </si>
  <si>
    <t>Drainage demolition - Labour only</t>
  </si>
  <si>
    <t>Culvert Demolition, including removal</t>
  </si>
  <si>
    <t>Concrete demolition - Labour only</t>
  </si>
  <si>
    <t>Drainage Cleaning</t>
  </si>
  <si>
    <t>Culvert Cleaning</t>
  </si>
  <si>
    <t>CONCRETE BATCHING</t>
  </si>
  <si>
    <t>Batching of Grade 25 Concrete</t>
  </si>
  <si>
    <t>Rate is for all labour required to operate static batching plant in precast yard provided by PW, includes handling of all raw materials and loading concrete onto mixer trucks. PW to provide all materials, payloader for loading aggregates, water tanker if necessary for water.</t>
  </si>
  <si>
    <t>CONCRETE SUPPLY &amp; PLACEMENT</t>
  </si>
  <si>
    <t>Supply and place Gr. 25 concrete to headwalls, wingwalls and aprons etc into existing formwork</t>
  </si>
  <si>
    <t>Rate is for supplying and mixing all concrete materials, placing, vibrating and finishing concrete within formwork containing reinforcement bars already fixed in place</t>
  </si>
  <si>
    <t>Supply and place Gr. 25 concrete to headwalls, wingwalls and aprons etc including supplying &amp; installing formwork</t>
  </si>
  <si>
    <t>Rate is for supplying and mixing all concrete materials, placing, vibrating and finishing concrete including supplying and fixing all formwork</t>
  </si>
  <si>
    <t>CONCRETE PLACEMENT - LABOUR ONLY</t>
  </si>
  <si>
    <t>Blinding Concrete</t>
  </si>
  <si>
    <t>Mass concrete</t>
  </si>
  <si>
    <t>Reinforced concrete placement - General</t>
  </si>
  <si>
    <t>Rate is for placing, vibrating and finishing concrete within formwork containing reinforcement bars already fixed in place</t>
  </si>
  <si>
    <t>Reinforced concrete placement - Bridge Substructure - In-situ (not including filling of piles)</t>
  </si>
  <si>
    <t>Reinforced concrete placement - Bridge Superstructure - In-situ</t>
  </si>
  <si>
    <t>Pre-casting of main longitudinal bridge beams</t>
  </si>
  <si>
    <t>Pre-casting of bridge deck slabs (2.1m X 1.4 X 0.07)</t>
  </si>
  <si>
    <t>Pre-casting of bridge parapet walls (2.1m long)</t>
  </si>
  <si>
    <t>Placement and fixing of pre-cast bridge parapet walls (2.1m long)</t>
  </si>
  <si>
    <t>Rate includes loading the precast units onto the flatbed in the precast yard and offloading at site. This should be paid for once only. All other handling of precast units in the precast yard is covered under casting pre-cast units</t>
  </si>
  <si>
    <t>REINFORCEMENT - LABOUR ONLY</t>
  </si>
  <si>
    <t>Cutting &amp; bending</t>
  </si>
  <si>
    <t>ton</t>
  </si>
  <si>
    <t xml:space="preserve">Fixing </t>
  </si>
  <si>
    <t>REINFORCEMENT - ALL INCLUSIVE RATE</t>
  </si>
  <si>
    <t>Supply, cutting, bending &amp; fixing</t>
  </si>
  <si>
    <t>Rate includes, material supply (including tie wire), delivery, cutting, bending and fixing.</t>
  </si>
  <si>
    <t>FORMWORK - LABOUR ONLY</t>
  </si>
  <si>
    <t>Placing formwork - generally</t>
  </si>
  <si>
    <t>STONE PITCHING</t>
  </si>
  <si>
    <t>150mm Stone pitching including trimming, levelling &amp; preparation of ground surface. Materials supplied by PW</t>
  </si>
  <si>
    <t>150mm Stone pitching. Materials by subcontractor - All in rate</t>
  </si>
  <si>
    <t>KERBING</t>
  </si>
  <si>
    <t>Removal of existing kerbs</t>
  </si>
  <si>
    <t>Rate includes removal of base &amp; haunch and loading onto trucks for disposal.</t>
  </si>
  <si>
    <t>Casting kerbs &amp; handling</t>
  </si>
  <si>
    <t>Excavate, blind, lay &amp; haunch</t>
  </si>
  <si>
    <t>BLOCKS - CASTING</t>
  </si>
  <si>
    <t>6" Blocks, cast, water &amp; stack - Labour only</t>
  </si>
  <si>
    <t>9" Blocks, cast, water &amp; stack - Labour only</t>
  </si>
  <si>
    <t>SANDCRETE BLOCKS - LAYING - LABOUR ONLY</t>
  </si>
  <si>
    <t>Laying 6" blocks (labour only)</t>
  </si>
  <si>
    <t>Laying 9" blocks (labour only)</t>
  </si>
  <si>
    <t>Filling of block with concrete</t>
  </si>
  <si>
    <t>SANDCRETE BLOCKS - ALL INCLUSIVE RATE</t>
  </si>
  <si>
    <t>Supply &amp; Laying 6" blocks</t>
  </si>
  <si>
    <t>Rate includes supply &amp; mixing of all mortar</t>
  </si>
  <si>
    <t>Supply &amp; Laying 9" blocks</t>
  </si>
  <si>
    <t>Rate includes supply &amp; mixing of all concrete</t>
  </si>
  <si>
    <t>INTERLOCKING CONCRETE PAVING - 80MM THK</t>
  </si>
  <si>
    <t>Place Interlocking Tiles and bedding sand, including filling joints with sand - Labour only</t>
  </si>
  <si>
    <t>Supply &amp; place Interlocking Tiles - All inclusive rate including supply of bedding sand</t>
  </si>
  <si>
    <t>MISCELLANEOUS OTHERS</t>
  </si>
  <si>
    <t>Grassing - including supply &amp; placement of topsoil</t>
  </si>
  <si>
    <t>Plastering - Labour only</t>
  </si>
  <si>
    <t>Plastering - All inclusive rate</t>
  </si>
  <si>
    <t>Rate includes supplying and mixing of all required materials</t>
  </si>
  <si>
    <t>Placing of uPVC ducts in excavated trenches - Labour only</t>
  </si>
  <si>
    <t>Rate includes all handling, cutting &amp; jointing</t>
  </si>
  <si>
    <t>DAYWORKS - LABOUR SUPPLY</t>
  </si>
  <si>
    <t>General Labourer - Daily Rate</t>
  </si>
  <si>
    <t>day</t>
  </si>
  <si>
    <t>Artisan - Daily Rate</t>
  </si>
  <si>
    <t>Assigned Qty</t>
  </si>
  <si>
    <t>Balance to Complete</t>
  </si>
  <si>
    <t>Value to Completion</t>
  </si>
  <si>
    <t>Location</t>
  </si>
  <si>
    <t>All information should be obtained from the plant department reports.</t>
  </si>
  <si>
    <t>Source Detail</t>
  </si>
  <si>
    <t>All information is auto populated from the materials reconcilaition sheet, other than the Amount Previous Week</t>
  </si>
  <si>
    <t>All information is auto populated from the headcount and subcontractors report, other than the Amount Previous Week</t>
  </si>
  <si>
    <t>All information is obtained from the site accountant weekly financial report.</t>
  </si>
  <si>
    <t>Information is provided by the PM other than Bill 1 information which is provided by the Accountant in completing the Bill 1 schedule.</t>
  </si>
  <si>
    <t>CONTRACT QTY</t>
  </si>
  <si>
    <t>Contingency</t>
  </si>
  <si>
    <t>CONTRACT AMOUNT</t>
  </si>
  <si>
    <t>THIS WEEK QTY</t>
  </si>
  <si>
    <t>TOTAL QTY COMPLETED</t>
  </si>
  <si>
    <t>THIS WEEK AMOUNT</t>
  </si>
  <si>
    <t>•</t>
  </si>
  <si>
    <t>WEEKLY WORK SUMMARY</t>
  </si>
  <si>
    <t>SUB-TOTAL</t>
  </si>
  <si>
    <t>Add Materials on Site</t>
  </si>
  <si>
    <t>Add Value of Contingency Used</t>
  </si>
  <si>
    <t>Add Fluctuation on Materials</t>
  </si>
  <si>
    <t>Total Value of Works Executed</t>
  </si>
  <si>
    <t>Less Recovery of Advance</t>
  </si>
  <si>
    <t>Total Amount of Payment Certified</t>
  </si>
  <si>
    <t>Gross Value of Works Done</t>
  </si>
  <si>
    <t>Gross Amount (Including VAT)</t>
  </si>
  <si>
    <t>Total Contingency (Incl. VAT)</t>
  </si>
  <si>
    <t>Unit</t>
  </si>
  <si>
    <t>% Net Earnings</t>
  </si>
  <si>
    <t>SUMMARY CERT STATUS</t>
  </si>
  <si>
    <t>Total Retention Deducted - Inc. VAT:</t>
  </si>
  <si>
    <t>Total Advance Recovered - Including VAT:</t>
  </si>
  <si>
    <t>VAT (Value Added Tax)</t>
  </si>
  <si>
    <t>ITEM</t>
  </si>
  <si>
    <t>Summary All</t>
  </si>
  <si>
    <t>Net Earnings - Excluding Bill 1</t>
  </si>
  <si>
    <t>Sharp Sand</t>
  </si>
  <si>
    <t>Asphalt</t>
  </si>
  <si>
    <t>PAYMENT RECIVED,  OUTSTANDING BY PW</t>
  </si>
  <si>
    <t>% Allocated to the project</t>
  </si>
  <si>
    <t>Total Internal Plant cost Allocated</t>
  </si>
  <si>
    <t>QUARRY MATERIALS</t>
  </si>
  <si>
    <t>OTHER MATERIALS</t>
  </si>
  <si>
    <t>Other material not captured on the materails &amp; civils report that may be used on site.</t>
  </si>
  <si>
    <t>Cert 14</t>
  </si>
  <si>
    <t>Cert 15</t>
  </si>
  <si>
    <t>Cert 16</t>
  </si>
  <si>
    <t>Cert 17</t>
  </si>
  <si>
    <t>Cert 18</t>
  </si>
  <si>
    <t>Cert 19</t>
  </si>
  <si>
    <t>Cert 20</t>
  </si>
  <si>
    <t>Cert 21</t>
  </si>
  <si>
    <t>Cert 22</t>
  </si>
  <si>
    <t>Cert 23</t>
  </si>
  <si>
    <t>Civil - Surveyors</t>
  </si>
  <si>
    <t>Lab</t>
  </si>
  <si>
    <t>Domestics</t>
  </si>
  <si>
    <t>Earthworks</t>
  </si>
  <si>
    <t>Local Staff Cost</t>
  </si>
  <si>
    <t>General Bill 1</t>
  </si>
  <si>
    <t>Total Value of Work Done</t>
  </si>
  <si>
    <t>Value of works per Cert</t>
  </si>
  <si>
    <t>Total Retention Held</t>
  </si>
  <si>
    <t>Retention This Cert</t>
  </si>
  <si>
    <t>Total Net Payment in Respect of works</t>
  </si>
  <si>
    <t>Less advance Payment Refund per Cert</t>
  </si>
  <si>
    <t>Add Release of Retention</t>
  </si>
  <si>
    <t>Ret. Rel. - Inc VAT:</t>
  </si>
  <si>
    <t>Contingency &amp; VOP</t>
  </si>
  <si>
    <t>Total Contingency &amp; VOP Carried to Summary</t>
  </si>
  <si>
    <t>Cement (Bags)</t>
  </si>
  <si>
    <t>Rebar (12mm)  Local</t>
  </si>
  <si>
    <t>Rebar (16mm) Local</t>
  </si>
  <si>
    <t>Hardcore</t>
  </si>
  <si>
    <t xml:space="preserve">MC1 Priming                              </t>
  </si>
  <si>
    <t xml:space="preserve">S125 Surface Dressing            </t>
  </si>
  <si>
    <t xml:space="preserve">RSII Colas Tack Coat                </t>
  </si>
  <si>
    <t xml:space="preserve">Crack Relief Layer CRL            </t>
  </si>
  <si>
    <t xml:space="preserve">Asphalt Binder Course           </t>
  </si>
  <si>
    <t xml:space="preserve">Asphalt Wearing Course       </t>
  </si>
  <si>
    <t>6220; External Labour</t>
  </si>
  <si>
    <t>6021; P.W. Tippers (Haulage-fees)</t>
  </si>
  <si>
    <t>Subcontract Value This Week</t>
  </si>
  <si>
    <t>Rebar (10mm)  Local</t>
  </si>
  <si>
    <t>Binding Wire</t>
  </si>
  <si>
    <t>Blocks 9"</t>
  </si>
  <si>
    <t>CASUAL STAFF</t>
  </si>
  <si>
    <t>Total Casual Head Count</t>
  </si>
  <si>
    <t>Add Stamp Duty</t>
  </si>
  <si>
    <t>m</t>
  </si>
  <si>
    <t>Cement (Bulk)</t>
  </si>
  <si>
    <t>60/70 Bitumen</t>
  </si>
  <si>
    <t>Rebar (12mm)  Imported</t>
  </si>
  <si>
    <t>Rebar (16mm) Imported</t>
  </si>
  <si>
    <t>Rebar (20mm) Imported</t>
  </si>
  <si>
    <t>Rebar (25mm) Imported</t>
  </si>
  <si>
    <t>Rebar (32mm) Imported</t>
  </si>
  <si>
    <t>Add Admin Charge</t>
  </si>
  <si>
    <t>Total Amount Due</t>
  </si>
  <si>
    <t>Less Previously Certified without VAT</t>
  </si>
  <si>
    <t>Educational Levy</t>
  </si>
  <si>
    <t>Bill 1 Service Charge</t>
  </si>
  <si>
    <t>Withholding Tax</t>
  </si>
  <si>
    <t>Senior Staff</t>
  </si>
  <si>
    <t>Transport</t>
  </si>
  <si>
    <t>Quarry</t>
  </si>
  <si>
    <t>Marini</t>
  </si>
  <si>
    <t>Civil</t>
  </si>
  <si>
    <t>Electrical</t>
  </si>
  <si>
    <t>Transport &amp; Earthworks</t>
  </si>
  <si>
    <t>Kerosine</t>
  </si>
  <si>
    <t>Engr, Survey, civil store &amp; Batching plant</t>
  </si>
  <si>
    <t>Security</t>
  </si>
  <si>
    <t>Not Paid</t>
  </si>
  <si>
    <t>53-21</t>
  </si>
  <si>
    <t>TOTAL AMOUNT</t>
  </si>
  <si>
    <r>
      <t>m</t>
    </r>
    <r>
      <rPr>
        <vertAlign val="superscript"/>
        <sz val="11"/>
        <rFont val="Calibri"/>
        <family val="2"/>
        <scheme val="minor"/>
      </rPr>
      <t>2</t>
    </r>
  </si>
  <si>
    <t>No</t>
  </si>
  <si>
    <t>CONTRACT SUMMARY</t>
  </si>
  <si>
    <t>CONTRACT DETAILS</t>
  </si>
  <si>
    <t>Client:</t>
  </si>
  <si>
    <t>Name of Contract:</t>
  </si>
  <si>
    <t>Short Name:</t>
  </si>
  <si>
    <t>Original Contract Amount:</t>
  </si>
  <si>
    <t>NAIRA</t>
  </si>
  <si>
    <t>Current Contract Amount:</t>
  </si>
  <si>
    <t>RETC:</t>
  </si>
  <si>
    <t>- Check to Detail Sheet</t>
  </si>
  <si>
    <t>Contract Schedules</t>
  </si>
  <si>
    <t>Date of Contract Award</t>
  </si>
  <si>
    <t>•    Works Actually Commenced on Site:</t>
  </si>
  <si>
    <t>Contract Commencement Date:</t>
  </si>
  <si>
    <t>Original Contract Duration (Months):</t>
  </si>
  <si>
    <t>•    Duration Already on Site :</t>
  </si>
  <si>
    <t>Original Contract Completion Date:</t>
  </si>
  <si>
    <t>Extension of Time Requested (Months):</t>
  </si>
  <si>
    <t>Extension of Time Granted (Months):</t>
  </si>
  <si>
    <t>Revised Contract Duration (Months)</t>
  </si>
  <si>
    <t>Revised Completion Date:</t>
  </si>
  <si>
    <t>VALUE OF WORKS TO DATE</t>
  </si>
  <si>
    <t>CLIENT POSITION (INCL. VAT) - CERTIFICATES</t>
  </si>
  <si>
    <t>Works Vetted &amp; Certified - Payable to Contractor:</t>
  </si>
  <si>
    <t>Works submitted and not yet vetted:</t>
  </si>
  <si>
    <t>Total value of works submitted:</t>
  </si>
  <si>
    <t>Add - Retention Money - Deducted</t>
  </si>
  <si>
    <t>Deduct - Retention Money - Released</t>
  </si>
  <si>
    <t>Add -Total Advance Payment Recovered</t>
  </si>
  <si>
    <t>Total Gross Value of Works Completed &amp; Certified:</t>
  </si>
  <si>
    <t>PW POSITION (INCL. VAT) - WEEKLY PROGRESS REPORTS</t>
  </si>
  <si>
    <t>Add - Bill 1</t>
  </si>
  <si>
    <t>Permanent Works Completed</t>
  </si>
  <si>
    <t>Add - Contingencies</t>
  </si>
  <si>
    <t>Total Value of Works Done</t>
  </si>
  <si>
    <t>Total Work in Progress</t>
  </si>
  <si>
    <t>PAYMENT STATUS</t>
  </si>
  <si>
    <t>Payments Received to Date</t>
  </si>
  <si>
    <t>Gross</t>
  </si>
  <si>
    <t>Net Amount</t>
  </si>
  <si>
    <t>% Cont. Value</t>
  </si>
  <si>
    <t>Advance Payments</t>
  </si>
  <si>
    <t>Certficates Paid</t>
  </si>
  <si>
    <t>Total Payments Received</t>
  </si>
  <si>
    <t>Amounts Certified - Not Yet Paid</t>
  </si>
  <si>
    <t>Advance Payment Guarantee:</t>
  </si>
  <si>
    <t>APG Expiry:</t>
  </si>
  <si>
    <t>Advance Payment Recovered (on submitted Certs):</t>
  </si>
  <si>
    <t>Renewal Exp:</t>
  </si>
  <si>
    <t>Advance Payment yet to be recovered:</t>
  </si>
  <si>
    <t>BILL 1</t>
  </si>
  <si>
    <t>Total Bill 1 Requested by client to date:</t>
  </si>
  <si>
    <t>Total Amount Claimed in Certs:</t>
  </si>
  <si>
    <t>Total Paid out by PW to date:</t>
  </si>
  <si>
    <t>Total Amount Paid by Client:</t>
  </si>
  <si>
    <t>Amount Outstanding from Amounts Requested:</t>
  </si>
  <si>
    <t>Total Amount Outstanding to PW:</t>
  </si>
  <si>
    <t>Note: All amounts are net of Service Charge:</t>
  </si>
  <si>
    <t>Amount rec'd by PW - not paid out:</t>
  </si>
  <si>
    <t>COST &amp; REVENUE SUMMARY</t>
  </si>
  <si>
    <t>Completed Works</t>
  </si>
  <si>
    <t>Tota Completed Works to Date (Incl VAT)</t>
  </si>
  <si>
    <t>FINANCIAL INFORMATION</t>
  </si>
  <si>
    <t>Previous Week</t>
  </si>
  <si>
    <t>Creditors Balance</t>
  </si>
  <si>
    <t>Bank &amp; Cash Funds Available</t>
  </si>
  <si>
    <t>WATER TANKER</t>
  </si>
  <si>
    <t>WATER PUMP</t>
  </si>
  <si>
    <t>Rarius 427 Comp. Oil</t>
  </si>
  <si>
    <t>6440; Tyres</t>
  </si>
  <si>
    <t>6400; Timber</t>
  </si>
  <si>
    <t>6320; Spare Parts</t>
  </si>
  <si>
    <t>1041; Building &amp; Site Development</t>
  </si>
  <si>
    <t>6100; Compensation</t>
  </si>
  <si>
    <t>6350; Materials</t>
  </si>
  <si>
    <t>6540; Sundry Expenses</t>
  </si>
  <si>
    <t>7340; Office Equipment Maintenance</t>
  </si>
  <si>
    <t>7350; I.T. Costs - Internet</t>
  </si>
  <si>
    <t>7351; I.T. Costs - Software / Maint. Costs</t>
  </si>
  <si>
    <t>7460; Rent</t>
  </si>
  <si>
    <t>7500; Stationary</t>
  </si>
  <si>
    <t>7560; Telephone</t>
  </si>
  <si>
    <t>7622: Outstation</t>
  </si>
  <si>
    <t>8020; Bank Charges</t>
  </si>
  <si>
    <t>Other</t>
  </si>
  <si>
    <t>Advance No. 1</t>
  </si>
  <si>
    <t>Advance</t>
  </si>
  <si>
    <t>RATE ₦</t>
  </si>
  <si>
    <t>QTY OUTSTANDING</t>
  </si>
  <si>
    <t>6300; Steel Plate/Reinforcement</t>
  </si>
  <si>
    <t>DOZER</t>
  </si>
  <si>
    <t>MOBILE CAR MIXER</t>
  </si>
  <si>
    <t>TRACTOR UNIT</t>
  </si>
  <si>
    <t>VR134</t>
  </si>
  <si>
    <t>WP349</t>
  </si>
  <si>
    <t>Civil Engineers</t>
  </si>
  <si>
    <t>Civil Batching Plant</t>
  </si>
  <si>
    <t>Total Bill No. 4 Carried to Summary</t>
  </si>
  <si>
    <t>T229</t>
  </si>
  <si>
    <t>Engineer</t>
  </si>
  <si>
    <t>Acct</t>
  </si>
  <si>
    <t>Survey</t>
  </si>
  <si>
    <t>VR132</t>
  </si>
  <si>
    <t>BB18</t>
  </si>
  <si>
    <t xml:space="preserve">accountant </t>
  </si>
  <si>
    <t>engr.</t>
  </si>
  <si>
    <t>surveyor</t>
  </si>
  <si>
    <t>Total Bill No. 5 Carried to Summary</t>
  </si>
  <si>
    <t>Total Bill No.6 Carried to Summary</t>
  </si>
  <si>
    <r>
      <t>m</t>
    </r>
    <r>
      <rPr>
        <vertAlign val="superscript"/>
        <sz val="10"/>
        <color theme="1"/>
        <rFont val="Arial"/>
        <family val="2"/>
      </rPr>
      <t>2</t>
    </r>
  </si>
  <si>
    <r>
      <t>m</t>
    </r>
    <r>
      <rPr>
        <vertAlign val="superscript"/>
        <sz val="10"/>
        <color theme="1"/>
        <rFont val="Arial"/>
        <family val="2"/>
      </rPr>
      <t>3</t>
    </r>
  </si>
  <si>
    <t>Tons</t>
  </si>
  <si>
    <t>Nos</t>
  </si>
  <si>
    <r>
      <t>m</t>
    </r>
    <r>
      <rPr>
        <vertAlign val="superscript"/>
        <sz val="11"/>
        <rFont val="Calibri"/>
        <family val="2"/>
        <scheme val="minor"/>
      </rPr>
      <t>2</t>
    </r>
    <r>
      <rPr>
        <sz val="11"/>
        <color theme="1"/>
        <rFont val="Calibri"/>
        <family val="2"/>
        <scheme val="minor"/>
      </rPr>
      <t/>
    </r>
  </si>
  <si>
    <r>
      <t>m</t>
    </r>
    <r>
      <rPr>
        <vertAlign val="superscript"/>
        <sz val="11"/>
        <color theme="1"/>
        <rFont val="Calibri"/>
        <family val="2"/>
        <scheme val="minor"/>
      </rPr>
      <t>2</t>
    </r>
    <r>
      <rPr>
        <sz val="11"/>
        <color theme="1"/>
        <rFont val="Calibri"/>
        <family val="2"/>
        <scheme val="minor"/>
      </rPr>
      <t/>
    </r>
  </si>
  <si>
    <t>CONCRETE APRON WORK</t>
  </si>
  <si>
    <t>D67</t>
  </si>
  <si>
    <t>Vetting Fee</t>
  </si>
  <si>
    <t>Mechanic</t>
  </si>
  <si>
    <t>Sand</t>
  </si>
  <si>
    <t>Cert No 2</t>
  </si>
  <si>
    <t>Cert</t>
  </si>
  <si>
    <t>6TH BRIDGE OVER RIVER KADUNA</t>
  </si>
  <si>
    <t>PROPOSED CONSTRUCTION OF 15 SPAN, DUAL CARRIAGEWAY,  6TH BRIDGE OVER RIVER KADUNA AND APPROACH ROADS</t>
  </si>
  <si>
    <t>GENERAL</t>
  </si>
  <si>
    <t>Total Bill No. 5.0 Carried to Summary</t>
  </si>
  <si>
    <t xml:space="preserve">Provide, furnish and maintain office accommodation for the engineer's Representative  </t>
  </si>
  <si>
    <t>Provide equipment, labor and assistance  as may be required by the Engineer's Representative</t>
  </si>
  <si>
    <t>Allow for Survey and Design</t>
  </si>
  <si>
    <t>Allow for Purchase and maintenance of project vehicles</t>
  </si>
  <si>
    <t>Provide  erect and maintain living accommodation for Resident Engineer, Technical officers and Technical Assistants</t>
  </si>
  <si>
    <t>Allow for Envoronmental Impact assessment and safety</t>
  </si>
  <si>
    <t>Allow for insurance of the Engineer and other Highway supervisory Staff against all accidents in connection with operation of the project.</t>
  </si>
  <si>
    <t>Allow for Pavement Evaluation Unit  Services</t>
  </si>
  <si>
    <t xml:space="preserve">Allow for roadway markings and road signs  </t>
  </si>
  <si>
    <t>Allow for cost of progress photographs</t>
  </si>
  <si>
    <t>Allow for the removal and relocation of existing installations for electricity, telephone, water supply and other utilities</t>
  </si>
  <si>
    <t>Allow for compensation of crop, buildings and other properties affected by the proposed bridge  alignment</t>
  </si>
  <si>
    <t>P.S</t>
  </si>
  <si>
    <t>L.S</t>
  </si>
  <si>
    <t>Provide and place lateritic material as filling in river to serve as access for river crossing</t>
  </si>
  <si>
    <t>Excavate in any kind of material except rock for all foundations including dewatering, shoring and backfilling with suitable material.</t>
  </si>
  <si>
    <t>Extra over item 5.1.1 for excavation of rock. (haulage inclusive) Provisional</t>
  </si>
  <si>
    <t>Earth fill suitable borrowed materials for foundations behind and around abutments</t>
  </si>
  <si>
    <t xml:space="preserve">Grade 15 mass  concrete to rock foundation bottom level </t>
  </si>
  <si>
    <t>Provide, place and fix 25mm dia High tensile steel reinforcement in bottom of foundation ( Micro piles )</t>
  </si>
  <si>
    <t>Provide and bore tests 600mm nominal diameter piles to any depth. Rate to include driving casting, filing with concrete grade 25, reinforcement and trimming of pile head as specified.</t>
  </si>
  <si>
    <t>Allow for confirmatory deep soil investigation at bridge site</t>
  </si>
  <si>
    <t>Allow for Load tests on 600mm diameter piles to twice the design load</t>
  </si>
  <si>
    <t>LS</t>
  </si>
  <si>
    <t>5.1.1</t>
  </si>
  <si>
    <t>5.1.2</t>
  </si>
  <si>
    <t>5.1.3</t>
  </si>
  <si>
    <t>5.1.4</t>
  </si>
  <si>
    <t>5.1.5</t>
  </si>
  <si>
    <t>5.1.6</t>
  </si>
  <si>
    <t>5.1.7</t>
  </si>
  <si>
    <t>5.1.8</t>
  </si>
  <si>
    <t>5.1.9</t>
  </si>
  <si>
    <t>rate only</t>
  </si>
  <si>
    <t>PILE CAP, PIERS ,PIER CAPS, ABUTMENT AND APPROACH SLAB</t>
  </si>
  <si>
    <t>5.2.1</t>
  </si>
  <si>
    <t>5.2.2</t>
  </si>
  <si>
    <t>5.2.3</t>
  </si>
  <si>
    <t>5.2.4</t>
  </si>
  <si>
    <t>5.2.5</t>
  </si>
  <si>
    <t>5.2.6</t>
  </si>
  <si>
    <t>5.2.7</t>
  </si>
  <si>
    <t>5.2.8</t>
  </si>
  <si>
    <t>5.2.9</t>
  </si>
  <si>
    <t>5.2.10</t>
  </si>
  <si>
    <t>5.2.11</t>
  </si>
  <si>
    <t>5.2.12</t>
  </si>
  <si>
    <t>Provide, mix and place grade 10 mass concrete 100mm blinding for bottom of pile caps and foundations and approach slab</t>
  </si>
  <si>
    <t>Provide, mix and place grade 30 concrete in pile caps and foundations including formwork and shuttering</t>
  </si>
  <si>
    <t>Provide, cut and fix high tensile reinforcement in pile caps and foundations.</t>
  </si>
  <si>
    <t>Provide, mix and place grade 30 concrete in abutments, wingwalls, piers, Retaining and pier caps</t>
  </si>
  <si>
    <t>Provide, cut and fix high tensile reinforcement in Abutment, Wingwalls, Piers and Pier Cap</t>
  </si>
  <si>
    <t>Provide and fix 100 mm diameter PVC pipe as weep holes in abutments and wingwalls as shown the drawings.</t>
  </si>
  <si>
    <t>Grade 20 Concrete for Abutment Slope Protection</t>
  </si>
  <si>
    <t>Grade 30 Concrete in Toebeam</t>
  </si>
  <si>
    <t>H.T. Rebar in Toe for Abutment Protection</t>
  </si>
  <si>
    <t>Apply two coat of  bitumen paint to concrete surfaces in contact with the earth.</t>
  </si>
  <si>
    <t>Provide filter layers behind abutment, wingwalls and retaining wall</t>
  </si>
  <si>
    <t xml:space="preserve">Provide, mix and place concrete grade 30 in approach slabs including reinforcement as shown on the drawing..  </t>
  </si>
  <si>
    <t>Nos.</t>
  </si>
  <si>
    <t>EXCAVATION AND PILING</t>
  </si>
  <si>
    <t>SUPERSTRUCTURE</t>
  </si>
  <si>
    <t>5.3.1</t>
  </si>
  <si>
    <t>5.3.2</t>
  </si>
  <si>
    <t>Provide, mix and place concrete grade 40 in prefabricated longitudinal beams 255 Nos including shuttering, transportation and lauching to the right position</t>
  </si>
  <si>
    <t>Provide, mix and place concrete grade 30 in bridge deck  slab including shuttering.</t>
  </si>
  <si>
    <t>Provide, mix and place grade 30 concrete in outer kerbs including steel reinforcement and shuttering.</t>
  </si>
  <si>
    <t>Ditto item 5.43 but to inner kerbs.</t>
  </si>
  <si>
    <t>Provide, mix and place concrete grade 30  for parapets</t>
  </si>
  <si>
    <t>Provide, fix  rough shuttering to non-exposed faces of the  superstructure.</t>
  </si>
  <si>
    <t>Provide, fix  wrot shuttering to exposed faces of the  superstructure.</t>
  </si>
  <si>
    <t>Provide and fix  H.T. steel reinforcement in beams and deck slab</t>
  </si>
  <si>
    <t>Provide walkway to include service ducts and inspection chambers as shown on the drawings.</t>
  </si>
  <si>
    <t>Provide, mix and place concrete grade 30 in plinths</t>
  </si>
  <si>
    <t>5.3.3</t>
  </si>
  <si>
    <t>5.3.4</t>
  </si>
  <si>
    <t>5.3.5</t>
  </si>
  <si>
    <t>5.3.6</t>
  </si>
  <si>
    <t>5.3.7</t>
  </si>
  <si>
    <t>5.3.8</t>
  </si>
  <si>
    <t>5.3.9</t>
  </si>
  <si>
    <t xml:space="preserve">PAVEMENT </t>
  </si>
  <si>
    <t>5.4.1</t>
  </si>
  <si>
    <t>5.4.2</t>
  </si>
  <si>
    <t>5.4.3</t>
  </si>
  <si>
    <t>5.4.4</t>
  </si>
  <si>
    <t>5.4.5</t>
  </si>
  <si>
    <t>5.4.6</t>
  </si>
  <si>
    <t>Sacrify existing asphaltic surface, shape recomapct and use as improved sub base shape and cmpact formation  as specified to 100% B.S Compaction</t>
  </si>
  <si>
    <t>shape and compact formation  as specified to 100% B.S Compaction</t>
  </si>
  <si>
    <t>Provide, spread and compact to 100% WASC compaction naturally occurring laterite as sub-base in varying thickness not exceeding a compacted layer of 200mm thickness on the approach road carriageway (haulage inclusive)</t>
  </si>
  <si>
    <t>Provide , spread, shape and compact approved crushed stone base 200mm thick in the carriageway only</t>
  </si>
  <si>
    <t>Provide and lay prime coat using MC1 cut-back bitumen at 1.2/m2 including blinding with sand or quarry fines.</t>
  </si>
  <si>
    <t>Provide  and lay 50mm thick asphaltic concrete wearing course inluding tack coat</t>
  </si>
  <si>
    <t>5.3.12</t>
  </si>
  <si>
    <r>
      <t>m</t>
    </r>
    <r>
      <rPr>
        <vertAlign val="superscript"/>
        <sz val="11"/>
        <rFont val="Calibri"/>
        <family val="2"/>
        <scheme val="minor"/>
      </rPr>
      <t>3</t>
    </r>
  </si>
  <si>
    <t>MISCELLANEOUS</t>
  </si>
  <si>
    <t>5.5.1</t>
  </si>
  <si>
    <t>5.5.2</t>
  </si>
  <si>
    <t>5.5.3</t>
  </si>
  <si>
    <t>5.5.4</t>
  </si>
  <si>
    <t>5.5.5</t>
  </si>
  <si>
    <t>5.5.6</t>
  </si>
  <si>
    <t>5.5.7</t>
  </si>
  <si>
    <t>5.5.8</t>
  </si>
  <si>
    <t>5.5.9</t>
  </si>
  <si>
    <t>Provide and  place fixed bearings of approved design and type on top of abutment or piers.</t>
  </si>
  <si>
    <t>Provide and install bearings  movable bearings of approved design and type on top or Abutment of Piers.</t>
  </si>
  <si>
    <t>Provide and install Thoma expansion Joint of  approved design  in the carriageway deck as shown on the drawings.</t>
  </si>
  <si>
    <t>Ditto item 5.5.3 but along footpaths and kerbs as shown on the drawings.</t>
  </si>
  <si>
    <t xml:space="preserve">Provide and fix into the bridge deck, cast iron inlet grating and finish complete as shown on the drawings. </t>
  </si>
  <si>
    <t>Provide P.V.C. drainage pipes as shown on the drawings.</t>
  </si>
  <si>
    <t>Provide and lay concrete kerbs grade 20 along median as directed including for blinding and haunching.</t>
  </si>
  <si>
    <t>Provide and place precast concrete bases for electric lighting poles.</t>
  </si>
  <si>
    <t>Provide 100mm thick concrete (Grade 20)   median</t>
  </si>
  <si>
    <t>Excavation and Piling</t>
  </si>
  <si>
    <t>Pile cap, Pier, Pier caps and Abutment</t>
  </si>
  <si>
    <t>Superstructure</t>
  </si>
  <si>
    <t xml:space="preserve">Pavement </t>
  </si>
  <si>
    <t>Miscellanous</t>
  </si>
  <si>
    <t>Add VOP @ 5%</t>
  </si>
  <si>
    <t>Add Contingencies @ 3%</t>
  </si>
  <si>
    <t>Nurus-Siraj Nigeria Limited</t>
  </si>
  <si>
    <t>3/4" Aggregates</t>
  </si>
  <si>
    <t>1/2" Aggregates</t>
  </si>
  <si>
    <t>3/8" Aggregates</t>
  </si>
  <si>
    <t>Stone base</t>
  </si>
  <si>
    <t>AC69</t>
  </si>
  <si>
    <t>STATIC AIR COMPRESSOR</t>
  </si>
  <si>
    <t>AC173</t>
  </si>
  <si>
    <t xml:space="preserve">BAR BENDER </t>
  </si>
  <si>
    <t>BP10</t>
  </si>
  <si>
    <t>BATCHING PLANT (DRY)</t>
  </si>
  <si>
    <t>E94</t>
  </si>
  <si>
    <t>JS200 EXCAVATOR</t>
  </si>
  <si>
    <t>EG214</t>
  </si>
  <si>
    <t>GENERATOR SET</t>
  </si>
  <si>
    <t>EG251</t>
  </si>
  <si>
    <t>FMP20</t>
  </si>
  <si>
    <t xml:space="preserve">FUEL METER PUMP </t>
  </si>
  <si>
    <t>IC26</t>
  </si>
  <si>
    <t xml:space="preserve">IRON CUTTER </t>
  </si>
  <si>
    <t>L67</t>
  </si>
  <si>
    <t>L150H PAYLOADER</t>
  </si>
  <si>
    <t>LT8</t>
  </si>
  <si>
    <t>LUXURIOUS BUS</t>
  </si>
  <si>
    <t>MCM15</t>
  </si>
  <si>
    <t>P370</t>
  </si>
  <si>
    <t>PICK UP</t>
  </si>
  <si>
    <t>P418</t>
  </si>
  <si>
    <t>P439</t>
  </si>
  <si>
    <t xml:space="preserve">GROVE CRANE </t>
  </si>
  <si>
    <t>T210</t>
  </si>
  <si>
    <t>T365</t>
  </si>
  <si>
    <t>T385</t>
  </si>
  <si>
    <t xml:space="preserve">TRUCK MIXER </t>
  </si>
  <si>
    <t>T488</t>
  </si>
  <si>
    <t>FUEL BOWSER</t>
  </si>
  <si>
    <t>T510</t>
  </si>
  <si>
    <t>HIAB TRUCK</t>
  </si>
  <si>
    <t>T576</t>
  </si>
  <si>
    <t>T607</t>
  </si>
  <si>
    <t>VOLVO TIPPER</t>
  </si>
  <si>
    <t>T608</t>
  </si>
  <si>
    <t>VPE280</t>
  </si>
  <si>
    <t xml:space="preserve">VIBRATING POKER ENGINE </t>
  </si>
  <si>
    <t>VPE282</t>
  </si>
  <si>
    <t>VPE283</t>
  </si>
  <si>
    <t>ROLLER</t>
  </si>
  <si>
    <t>W111</t>
  </si>
  <si>
    <t>WELDING SET</t>
  </si>
  <si>
    <t>W123</t>
  </si>
  <si>
    <t>MOBILE WELDING SET</t>
  </si>
  <si>
    <t>W124</t>
  </si>
  <si>
    <t>WP332</t>
  </si>
  <si>
    <t>Geotextile</t>
  </si>
  <si>
    <t>Excavation</t>
  </si>
  <si>
    <t>Formwork In Generator House/Iron Bending Floor</t>
  </si>
  <si>
    <t>Formwork In Batching Plant</t>
  </si>
  <si>
    <t>Formwork In Precast Units</t>
  </si>
  <si>
    <t>Strapping/Striking of Formwork</t>
  </si>
  <si>
    <t>Woodworks in Containers and Security Houses</t>
  </si>
  <si>
    <t>G15 Concrete Blinding In Batching Plant</t>
  </si>
  <si>
    <t>Block Laying in Yard</t>
  </si>
  <si>
    <t>Block Laying &amp; Infilling in Yard</t>
  </si>
  <si>
    <t>G25 Conc. in Generator House/Iron Bending Floor</t>
  </si>
  <si>
    <t>G25 Concrete in Batching Plant</t>
  </si>
  <si>
    <t>Fixing of Batching Plant Units and Stiching</t>
  </si>
  <si>
    <t>Fixing of Perimeter Poles</t>
  </si>
  <si>
    <t>Daywork - Workmen</t>
  </si>
  <si>
    <t>Days</t>
  </si>
  <si>
    <t>DOMINIC ANI GLOBAL NIG</t>
  </si>
  <si>
    <t>Cuting and Bending Reinforcement Bars in Plant/Yard</t>
  </si>
  <si>
    <t>Cuting and Bending Reinforcement Bars in Bridge Beams</t>
  </si>
  <si>
    <t>Fixing Reinforcement Bars in Batching Plant/Yard</t>
  </si>
  <si>
    <t>Fixing Reinforcement Bars in Bridge Beams</t>
  </si>
  <si>
    <t>Off Loading of Reinforcement Bars</t>
  </si>
  <si>
    <t>Ton</t>
  </si>
  <si>
    <t>UMAR AMINU</t>
  </si>
  <si>
    <t>Excavation for Soakaway</t>
  </si>
  <si>
    <t>Backfiling for Soakaway</t>
  </si>
  <si>
    <t>Block Laying in Toilet Building</t>
  </si>
  <si>
    <t>Block Laying &amp; Infilling in Soakaway</t>
  </si>
  <si>
    <t>Plastering in Soakaway</t>
  </si>
  <si>
    <t>EG252</t>
  </si>
  <si>
    <t>Bridge Beam</t>
  </si>
  <si>
    <t>Bridge Parapet</t>
  </si>
  <si>
    <t>Kaduna</t>
  </si>
  <si>
    <t>Mobile Air compressor</t>
  </si>
  <si>
    <t>RT12</t>
  </si>
  <si>
    <t>WP218</t>
  </si>
  <si>
    <t>EG263</t>
  </si>
  <si>
    <t>Hydroualic Oil Azzolla</t>
  </si>
  <si>
    <t>VPE134</t>
  </si>
  <si>
    <t>VPE140</t>
  </si>
  <si>
    <t>VPE217</t>
  </si>
  <si>
    <t>VPE244</t>
  </si>
  <si>
    <t>VPE258</t>
  </si>
  <si>
    <t>6'' water Pump</t>
  </si>
  <si>
    <t>Block Laying &amp; Infilling in Bridge Foundation</t>
  </si>
  <si>
    <t>G25 Concrete in Bridge Mass Leveller</t>
  </si>
  <si>
    <t>Covering of Perimeter Fence with Net</t>
  </si>
  <si>
    <t>Plastering</t>
  </si>
  <si>
    <t>Cuting and Bending Reinforcement Bars in Bridge Foundation</t>
  </si>
  <si>
    <t>Fixing Reinforcement Bars in Bridge Foundation</t>
  </si>
  <si>
    <t>Batching of Concrete</t>
  </si>
  <si>
    <t>PAM JAMA JAMA</t>
  </si>
  <si>
    <t xml:space="preserve"> m3</t>
  </si>
  <si>
    <t xml:space="preserve">SILAS IKEDICHI &amp; SONS </t>
  </si>
  <si>
    <t>Casting and Packing of 9" Sancrete Blocks</t>
  </si>
  <si>
    <t>Casting of Biscuit</t>
  </si>
  <si>
    <t>DAVID DELL</t>
  </si>
  <si>
    <t>Fixing of Windows</t>
  </si>
  <si>
    <t>Fixing of Doors</t>
  </si>
  <si>
    <t>P416</t>
  </si>
  <si>
    <t>Ministry</t>
  </si>
  <si>
    <t>L66</t>
  </si>
  <si>
    <t>EG284</t>
  </si>
  <si>
    <t>GENERATOR SET Honda</t>
  </si>
  <si>
    <t>EG287</t>
  </si>
  <si>
    <t>GENERATOR SET Firman</t>
  </si>
  <si>
    <t>L70F PAYLOADER</t>
  </si>
  <si>
    <t>PF5</t>
  </si>
  <si>
    <t>POWER FLOAT</t>
  </si>
  <si>
    <t>PF6</t>
  </si>
  <si>
    <t>WM93</t>
  </si>
  <si>
    <t>WASHING MACHINE</t>
  </si>
  <si>
    <t>WP420</t>
  </si>
  <si>
    <t>workshop</t>
  </si>
  <si>
    <t>LL11</t>
  </si>
  <si>
    <t>Low loader</t>
  </si>
  <si>
    <t>T343</t>
  </si>
  <si>
    <t>T403</t>
  </si>
  <si>
    <t>Concrete Pump</t>
  </si>
  <si>
    <t>P413</t>
  </si>
  <si>
    <t>Cuting and Bending Reinforcement Bars in Bridge Pier Columns</t>
  </si>
  <si>
    <t>Fixing Reinforcement Bars in Bridge Pier Columns</t>
  </si>
  <si>
    <t>Formwork In Bridge Pier Bases</t>
  </si>
  <si>
    <t>Formwork In Bridge Piers Columns</t>
  </si>
  <si>
    <t>G30 Concrete in Bridge Pier Bases</t>
  </si>
  <si>
    <t>G30 Concrete in Bridge Pier Columns</t>
  </si>
  <si>
    <t>Cuting and Bending Reinforcement Bars in Bridge Parapets</t>
  </si>
  <si>
    <t>Fixing Reinforcement Bars in Bridge Parapets</t>
  </si>
  <si>
    <t>Precasting of Parapets</t>
  </si>
  <si>
    <t>working</t>
  </si>
  <si>
    <t>standby</t>
  </si>
  <si>
    <t>Engine problem, to send to Abuja for overhaul</t>
  </si>
  <si>
    <t>G40 Concrete in Precast Units</t>
  </si>
  <si>
    <t>G38</t>
  </si>
  <si>
    <t>Grader</t>
  </si>
  <si>
    <t>IBRAHIM MUHAMMED</t>
  </si>
  <si>
    <t>Drillers</t>
  </si>
  <si>
    <t>Injector pump and Nozzles problem</t>
  </si>
  <si>
    <t xml:space="preserve">Nozzle problem, Not starting </t>
  </si>
  <si>
    <t xml:space="preserve">Engine over consuming oil, to send to Abuja for repairs </t>
  </si>
  <si>
    <t>S.C. JANG ENTERPRISE</t>
  </si>
  <si>
    <t>Propella plange yoke and cross bearing changed back to work</t>
  </si>
  <si>
    <t>E88</t>
  </si>
  <si>
    <t>Excavator</t>
  </si>
  <si>
    <t>EG86</t>
  </si>
  <si>
    <t>Generator set</t>
  </si>
  <si>
    <t>P408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</si>
</sst>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 #,##0.00_-;\-* #,##0.00_-;_-* &quot;-&quot;??_-;_-@_-"/>
    <numFmt numFmtId="165" formatCode="0.0"/>
    <numFmt numFmtId="166" formatCode="_(* #,##0_);_(* \(#,##0\);_(* &quot;-&quot;??_);_(@_)"/>
    <numFmt numFmtId="167" formatCode="_-* #,##0.000_-;\-* #,##0.000_-;_-* &quot;-&quot;???_-;_-@_-"/>
    <numFmt numFmtId="168" formatCode="&quot;₦&quot;\ #,##0.00"/>
    <numFmt numFmtId="169" formatCode="0.0%"/>
    <numFmt numFmtId="170" formatCode="_(* #,##0.000_);_(* \(#,##0.000\);_(* &quot;-&quot;??_);_(@_)"/>
    <numFmt numFmtId="171" formatCode="#,##0\ &quot;Ltrs&quot;"/>
    <numFmt numFmtId="172" formatCode="_(* #,##0.0000000000000000_);_(* \(#,##0.0000000000000000\);_(* &quot;-&quot;??_);_(@_)"/>
    <numFmt numFmtId="173" formatCode="_(* #,##0.00000000_);_(* \(#,##0.00000000\);_(* &quot;-&quot;??_);_(@_)"/>
    <numFmt numFmtId="174" formatCode="&quot; &quot;#,##0&quot; &quot;;&quot;-&quot;#,##0&quot; &quot;;&quot; -&quot;00&quot; &quot;;&quot; &quot;@&quot; &quot;"/>
    <numFmt numFmtId="175" formatCode="_-* #,##0_-;\-* #,##0_-;_-* &quot;-&quot;??_-;_-@_-"/>
    <numFmt numFmtId="176" formatCode="&quot; &quot;#,##0.00&quot; &quot;;&quot;-&quot;#,##0.00&quot; &quot;;&quot; -&quot;00&quot; &quot;;&quot; &quot;@&quot; &quot;"/>
    <numFmt numFmtId="177" formatCode="#,##0.00&quot; &quot;;&quot; (&quot;#,##0.00&quot;)&quot;;&quot; -&quot;#&quot; &quot;;@&quot; &quot;"/>
    <numFmt numFmtId="178" formatCode="[$-409]General"/>
    <numFmt numFmtId="179" formatCode="0.0\ &quot;Mths&quot;;[Red]0.0\ &quot;Mths&quot;"/>
    <numFmt numFmtId="180" formatCode="0;[Red]0"/>
    <numFmt numFmtId="181" formatCode="#,##0.00_ ;[Red]\-#,##0.00\ "/>
  </numFmts>
  <fonts count="79">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sz val="13"/>
      <color theme="1"/>
      <name val="Calibri"/>
      <family val="2"/>
      <scheme val="minor"/>
    </font>
    <font>
      <b/>
      <sz val="12"/>
      <color theme="1"/>
      <name val="Calibri"/>
      <family val="2"/>
      <scheme val="minor"/>
    </font>
    <font>
      <sz val="12"/>
      <color indexed="8"/>
      <name val="Arial"/>
      <family val="2"/>
    </font>
    <font>
      <i/>
      <sz val="11"/>
      <color theme="1"/>
      <name val="Calibri"/>
      <family val="2"/>
      <scheme val="minor"/>
    </font>
    <font>
      <b/>
      <i/>
      <sz val="11"/>
      <name val="Calibri"/>
      <family val="2"/>
      <scheme val="minor"/>
    </font>
    <font>
      <sz val="11"/>
      <color indexed="8"/>
      <name val="Arial"/>
      <family val="2"/>
    </font>
    <font>
      <b/>
      <sz val="11"/>
      <color indexed="8"/>
      <name val="Arial"/>
      <family val="2"/>
    </font>
    <font>
      <sz val="10"/>
      <color theme="1"/>
      <name val="Calibri"/>
      <family val="2"/>
      <scheme val="minor"/>
    </font>
    <font>
      <b/>
      <u/>
      <sz val="11"/>
      <color indexed="8"/>
      <name val="Arial"/>
      <family val="2"/>
    </font>
    <font>
      <sz val="10"/>
      <name val="Arial"/>
      <family val="2"/>
    </font>
    <font>
      <sz val="16"/>
      <color theme="1"/>
      <name val="Calibri"/>
      <family val="2"/>
      <scheme val="minor"/>
    </font>
    <font>
      <b/>
      <sz val="11"/>
      <name val="Calibri"/>
      <family val="2"/>
      <scheme val="minor"/>
    </font>
    <font>
      <sz val="11"/>
      <name val="Calibri"/>
      <family val="2"/>
      <scheme val="minor"/>
    </font>
    <font>
      <b/>
      <sz val="11"/>
      <color indexed="8"/>
      <name val="Calibri"/>
      <family val="2"/>
      <scheme val="minor"/>
    </font>
    <font>
      <b/>
      <u/>
      <sz val="11"/>
      <name val="Calibri"/>
      <family val="2"/>
      <scheme val="minor"/>
    </font>
    <font>
      <sz val="11"/>
      <color indexed="8"/>
      <name val="Calibri"/>
      <family val="2"/>
      <scheme val="minor"/>
    </font>
    <font>
      <b/>
      <sz val="10"/>
      <color theme="1"/>
      <name val="Calibri"/>
      <family val="2"/>
      <scheme val="minor"/>
    </font>
    <font>
      <b/>
      <sz val="15"/>
      <color theme="3"/>
      <name val="Calibri"/>
      <family val="2"/>
      <scheme val="minor"/>
    </font>
    <font>
      <b/>
      <sz val="13"/>
      <color theme="3"/>
      <name val="Calibri"/>
      <family val="2"/>
      <scheme val="minor"/>
    </font>
    <font>
      <sz val="9"/>
      <color theme="1"/>
      <name val="Calibri"/>
      <family val="2"/>
      <scheme val="minor"/>
    </font>
    <font>
      <b/>
      <sz val="18"/>
      <name val="Calibri"/>
      <family val="2"/>
      <scheme val="minor"/>
    </font>
    <font>
      <b/>
      <sz val="13"/>
      <name val="Calibri"/>
      <family val="2"/>
      <scheme val="minor"/>
    </font>
    <font>
      <b/>
      <sz val="15"/>
      <name val="Calibri"/>
      <family val="2"/>
      <scheme val="minor"/>
    </font>
    <font>
      <b/>
      <sz val="13"/>
      <color theme="1"/>
      <name val="Calibri"/>
      <family val="2"/>
      <scheme val="minor"/>
    </font>
    <font>
      <sz val="11"/>
      <name val="Arial"/>
      <family val="2"/>
    </font>
    <font>
      <b/>
      <u/>
      <sz val="11"/>
      <color theme="1"/>
      <name val="Calibri"/>
      <family val="2"/>
      <scheme val="minor"/>
    </font>
    <font>
      <sz val="12"/>
      <color theme="1"/>
      <name val="Calibri"/>
      <family val="2"/>
      <scheme val="minor"/>
    </font>
    <font>
      <b/>
      <sz val="10"/>
      <color indexed="8"/>
      <name val="Arial"/>
      <family val="2"/>
    </font>
    <font>
      <b/>
      <sz val="12"/>
      <name val="Calibri"/>
      <family val="2"/>
      <scheme val="minor"/>
    </font>
    <font>
      <sz val="12"/>
      <color indexed="8"/>
      <name val="Calibri"/>
      <family val="2"/>
      <scheme val="minor"/>
    </font>
    <font>
      <b/>
      <sz val="12"/>
      <color indexed="8"/>
      <name val="Calibri"/>
      <family val="2"/>
      <scheme val="minor"/>
    </font>
    <font>
      <b/>
      <sz val="18"/>
      <color theme="1"/>
      <name val="Calibri"/>
      <family val="2"/>
      <scheme val="minor"/>
    </font>
    <font>
      <b/>
      <sz val="14"/>
      <color theme="1"/>
      <name val="Calibri"/>
      <family val="2"/>
      <scheme val="minor"/>
    </font>
    <font>
      <b/>
      <sz val="8"/>
      <color theme="1"/>
      <name val="Calibri"/>
      <family val="2"/>
      <scheme val="minor"/>
    </font>
    <font>
      <b/>
      <sz val="9"/>
      <name val="Calibri"/>
      <family val="2"/>
      <scheme val="minor"/>
    </font>
    <font>
      <sz val="10"/>
      <name val="Calibri"/>
      <family val="2"/>
      <scheme val="minor"/>
    </font>
    <font>
      <b/>
      <sz val="10"/>
      <name val="Calibri"/>
      <family val="2"/>
      <scheme val="minor"/>
    </font>
    <font>
      <sz val="10"/>
      <color indexed="8"/>
      <name val="Arial"/>
      <family val="2"/>
    </font>
    <font>
      <b/>
      <u/>
      <sz val="11"/>
      <color rgb="FFFF0000"/>
      <name val="Calibri"/>
      <family val="2"/>
      <scheme val="minor"/>
    </font>
    <font>
      <b/>
      <sz val="9"/>
      <name val="Arial"/>
      <family val="2"/>
    </font>
    <font>
      <b/>
      <sz val="10"/>
      <color rgb="FF000000"/>
      <name val="Calibri"/>
      <family val="2"/>
    </font>
    <font>
      <sz val="10"/>
      <color rgb="FF000000"/>
      <name val="Calibri"/>
      <family val="2"/>
    </font>
    <font>
      <sz val="10"/>
      <color indexed="8"/>
      <name val="Calibri"/>
      <family val="2"/>
      <scheme val="minor"/>
    </font>
    <font>
      <b/>
      <sz val="11"/>
      <color rgb="FF000000"/>
      <name val="Calibri"/>
      <family val="2"/>
    </font>
    <font>
      <sz val="13"/>
      <color rgb="FFFF0000"/>
      <name val="Calibri"/>
      <family val="2"/>
      <scheme val="minor"/>
    </font>
    <font>
      <sz val="11"/>
      <color theme="0"/>
      <name val="Calibri"/>
      <family val="2"/>
      <scheme val="minor"/>
    </font>
    <font>
      <sz val="9"/>
      <name val="Arial"/>
      <family val="2"/>
    </font>
    <font>
      <sz val="9"/>
      <color rgb="FFFF0000"/>
      <name val="Arial"/>
      <family val="2"/>
    </font>
    <font>
      <sz val="11"/>
      <color theme="1"/>
      <name val="Calibri"/>
      <family val="2"/>
    </font>
    <font>
      <sz val="10"/>
      <color theme="1" tint="0.14999847407452621"/>
      <name val="Calibri"/>
      <family val="2"/>
      <scheme val="minor"/>
    </font>
    <font>
      <sz val="11"/>
      <color theme="1" tint="0.14999847407452621"/>
      <name val="Calibri"/>
      <family val="2"/>
      <scheme val="minor"/>
    </font>
    <font>
      <b/>
      <sz val="12"/>
      <color rgb="FFFF0000"/>
      <name val="Arial"/>
      <family val="2"/>
    </font>
    <font>
      <b/>
      <sz val="10"/>
      <color rgb="FFFF0000"/>
      <name val="Calibri"/>
      <family val="2"/>
      <scheme val="minor"/>
    </font>
    <font>
      <sz val="9"/>
      <color indexed="8"/>
      <name val="Arial"/>
      <family val="2"/>
    </font>
    <font>
      <b/>
      <sz val="12"/>
      <color indexed="8"/>
      <name val="Arial"/>
      <family val="2"/>
    </font>
    <font>
      <b/>
      <i/>
      <sz val="16"/>
      <name val="Lucida Fax"/>
      <family val="1"/>
    </font>
    <font>
      <sz val="12"/>
      <color theme="1"/>
      <name val="Times New Roman"/>
      <family val="2"/>
    </font>
    <font>
      <sz val="11"/>
      <color rgb="FF000000"/>
      <name val="Calibri"/>
      <family val="2"/>
    </font>
    <font>
      <sz val="10"/>
      <color theme="1"/>
      <name val="Arial1"/>
    </font>
    <font>
      <sz val="10"/>
      <color theme="1"/>
      <name val="Tahoma"/>
      <family val="2"/>
    </font>
    <font>
      <sz val="11"/>
      <color rgb="FFFF0000"/>
      <name val="Calibri"/>
      <family val="2"/>
      <scheme val="minor"/>
    </font>
    <font>
      <sz val="8"/>
      <name val="Calibri"/>
      <family val="2"/>
      <scheme val="minor"/>
    </font>
    <font>
      <vertAlign val="superscript"/>
      <sz val="11"/>
      <name val="Calibri"/>
      <family val="2"/>
      <scheme val="minor"/>
    </font>
    <font>
      <i/>
      <sz val="11"/>
      <name val="Calibri"/>
      <family val="2"/>
      <scheme val="minor"/>
    </font>
    <font>
      <b/>
      <sz val="14"/>
      <color rgb="FFFF0000"/>
      <name val="Calibri"/>
      <family val="2"/>
      <scheme val="minor"/>
    </font>
    <font>
      <b/>
      <sz val="9"/>
      <color theme="1"/>
      <name val="Calibri"/>
      <family val="2"/>
      <scheme val="minor"/>
    </font>
    <font>
      <b/>
      <sz val="9"/>
      <color theme="3"/>
      <name val="Calibri"/>
      <family val="2"/>
      <scheme val="minor"/>
    </font>
    <font>
      <i/>
      <sz val="11"/>
      <color rgb="FFFF0000"/>
      <name val="Calibri"/>
      <family val="2"/>
      <scheme val="minor"/>
    </font>
    <font>
      <sz val="10"/>
      <name val="MS Sans Serif"/>
      <family val="2"/>
    </font>
    <font>
      <sz val="11"/>
      <color rgb="FF000000"/>
      <name val="Calibri"/>
      <family val="2"/>
      <scheme val="minor"/>
    </font>
    <font>
      <vertAlign val="superscript"/>
      <sz val="11"/>
      <color theme="1"/>
      <name val="Calibri"/>
      <family val="2"/>
      <scheme val="minor"/>
    </font>
    <font>
      <sz val="10"/>
      <color theme="1"/>
      <name val="Arial"/>
      <family val="2"/>
    </font>
    <font>
      <vertAlign val="superscript"/>
      <sz val="10"/>
      <color theme="1"/>
      <name val="Arial"/>
      <family val="2"/>
    </font>
    <font>
      <sz val="8"/>
      <color theme="1"/>
      <name val="Arial"/>
      <family val="2"/>
    </font>
    <font>
      <sz val="12"/>
      <name val="Calibri"/>
      <family val="2"/>
      <scheme val="minor"/>
    </font>
  </fonts>
  <fills count="1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gray0625"/>
    </fill>
    <fill>
      <patternFill patternType="solid">
        <fgColor rgb="FFFFFFCC"/>
        <bgColor indexed="64"/>
      </patternFill>
    </fill>
    <fill>
      <patternFill patternType="solid">
        <fgColor theme="5" tint="0.39997558519241921"/>
        <bgColor indexed="65"/>
      </patternFill>
    </fill>
    <fill>
      <patternFill patternType="solid">
        <fgColor theme="7" tint="0.39997558519241921"/>
        <bgColor indexed="65"/>
      </patternFill>
    </fill>
    <fill>
      <patternFill patternType="solid">
        <fgColor theme="8" tint="0.59999389629810485"/>
        <bgColor indexed="65"/>
      </patternFill>
    </fill>
    <fill>
      <patternFill patternType="solid">
        <fgColor theme="9" tint="0.39997558519241921"/>
        <bgColor indexed="65"/>
      </patternFill>
    </fill>
    <fill>
      <patternFill patternType="gray0625">
        <bgColor theme="5" tint="0.39994506668294322"/>
      </patternFill>
    </fill>
    <fill>
      <patternFill patternType="gray0625">
        <bgColor theme="9" tint="0.39994506668294322"/>
      </patternFill>
    </fill>
    <fill>
      <patternFill patternType="gray0625">
        <bgColor theme="8" tint="0.59999389629810485"/>
      </patternFill>
    </fill>
    <fill>
      <patternFill patternType="gray0625">
        <bgColor theme="7" tint="0.39994506668294322"/>
      </patternFill>
    </fill>
    <fill>
      <patternFill patternType="gray0625">
        <bgColor theme="0" tint="-0.14999847407452621"/>
      </patternFill>
    </fill>
    <fill>
      <patternFill patternType="gray0625">
        <bgColor rgb="FFCC66FF"/>
      </patternFill>
    </fill>
    <fill>
      <patternFill patternType="solid">
        <fgColor indexed="65"/>
        <bgColor indexed="64"/>
      </patternFill>
    </fill>
  </fills>
  <borders count="141">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ck">
        <color theme="2" tint="-0.499984740745262"/>
      </bottom>
      <diagonal/>
    </border>
    <border>
      <left/>
      <right/>
      <top/>
      <bottom style="thick">
        <color theme="1"/>
      </bottom>
      <diagonal/>
    </border>
    <border>
      <left/>
      <right/>
      <top style="thin">
        <color indexed="64"/>
      </top>
      <bottom style="medium">
        <color indexed="64"/>
      </bottom>
      <diagonal/>
    </border>
    <border>
      <left/>
      <right/>
      <top/>
      <bottom style="medium">
        <color auto="1"/>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auto="1"/>
      </top>
      <bottom/>
      <diagonal/>
    </border>
    <border>
      <left/>
      <right/>
      <top style="medium">
        <color auto="1"/>
      </top>
      <bottom/>
      <diagonal/>
    </border>
    <border>
      <left/>
      <right style="thin">
        <color indexed="64"/>
      </right>
      <top style="medium">
        <color auto="1"/>
      </top>
      <bottom/>
      <diagonal/>
    </border>
    <border>
      <left style="thin">
        <color indexed="64"/>
      </left>
      <right style="thin">
        <color indexed="64"/>
      </right>
      <top style="medium">
        <color auto="1"/>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medium">
        <color auto="1"/>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medium">
        <color auto="1"/>
      </top>
      <bottom style="hair">
        <color indexed="64"/>
      </bottom>
      <diagonal/>
    </border>
    <border>
      <left style="hair">
        <color indexed="64"/>
      </left>
      <right style="thin">
        <color indexed="64"/>
      </right>
      <top style="medium">
        <color indexed="64"/>
      </top>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hair">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hair">
        <color auto="1"/>
      </left>
      <right style="hair">
        <color auto="1"/>
      </right>
      <top/>
      <bottom/>
      <diagonal/>
    </border>
    <border>
      <left style="thin">
        <color indexed="64"/>
      </left>
      <right style="thin">
        <color indexed="64"/>
      </right>
      <top style="medium">
        <color auto="1"/>
      </top>
      <bottom style="hair">
        <color indexed="64"/>
      </bottom>
      <diagonal/>
    </border>
    <border>
      <left style="hair">
        <color indexed="64"/>
      </left>
      <right/>
      <top style="hair">
        <color indexed="64"/>
      </top>
      <bottom/>
      <diagonal/>
    </border>
    <border>
      <left/>
      <right style="hair">
        <color indexed="64"/>
      </right>
      <top style="hair">
        <color indexed="64"/>
      </top>
      <bottom style="hair">
        <color indexed="64"/>
      </bottom>
      <diagonal/>
    </border>
    <border>
      <left/>
      <right/>
      <top style="hair">
        <color indexed="64"/>
      </top>
      <bottom/>
      <diagonal/>
    </border>
    <border>
      <left/>
      <right/>
      <top style="medium">
        <color indexed="64"/>
      </top>
      <bottom style="hair">
        <color indexed="64"/>
      </bottom>
      <diagonal/>
    </border>
    <border>
      <left/>
      <right style="hair">
        <color auto="1"/>
      </right>
      <top style="hair">
        <color auto="1"/>
      </top>
      <bottom/>
      <diagonal/>
    </border>
    <border>
      <left/>
      <right/>
      <top/>
      <bottom style="hair">
        <color auto="1"/>
      </bottom>
      <diagonal/>
    </border>
    <border>
      <left/>
      <right style="hair">
        <color auto="1"/>
      </right>
      <top/>
      <bottom style="hair">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rgb="FF000000"/>
      </right>
      <top style="medium">
        <color auto="1"/>
      </top>
      <bottom style="medium">
        <color indexed="64"/>
      </bottom>
      <diagonal/>
    </border>
    <border>
      <left style="medium">
        <color rgb="FF000000"/>
      </left>
      <right/>
      <top style="medium">
        <color auto="1"/>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hair">
        <color auto="1"/>
      </left>
      <right style="hair">
        <color auto="1"/>
      </right>
      <top style="medium">
        <color auto="1"/>
      </top>
      <bottom/>
      <diagonal/>
    </border>
    <border>
      <left style="hair">
        <color auto="1"/>
      </left>
      <right/>
      <top style="thin">
        <color indexed="64"/>
      </top>
      <bottom style="hair">
        <color auto="1"/>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hair">
        <color indexed="64"/>
      </top>
      <bottom/>
      <diagonal/>
    </border>
    <border>
      <left/>
      <right style="hair">
        <color indexed="64"/>
      </right>
      <top style="thin">
        <color indexed="64"/>
      </top>
      <bottom style="hair">
        <color indexed="64"/>
      </bottom>
      <diagonal/>
    </border>
    <border>
      <left/>
      <right/>
      <top style="thin">
        <color indexed="64"/>
      </top>
      <bottom style="hair">
        <color auto="1"/>
      </bottom>
      <diagonal/>
    </border>
    <border>
      <left/>
      <right/>
      <top style="hair">
        <color indexed="64"/>
      </top>
      <bottom style="thin">
        <color indexed="64"/>
      </bottom>
      <diagonal/>
    </border>
    <border>
      <left style="hair">
        <color indexed="64"/>
      </left>
      <right style="medium">
        <color indexed="64"/>
      </right>
      <top style="thin">
        <color indexed="64"/>
      </top>
      <bottom style="hair">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auto="1"/>
      </left>
      <right style="hair">
        <color auto="1"/>
      </right>
      <top style="medium">
        <color auto="1"/>
      </top>
      <bottom/>
      <diagonal/>
    </border>
    <border>
      <left/>
      <right style="hair">
        <color indexed="64"/>
      </right>
      <top style="hair">
        <color indexed="64"/>
      </top>
      <bottom style="thin">
        <color indexed="64"/>
      </bottom>
      <diagonal/>
    </border>
    <border>
      <left style="hair">
        <color indexed="64"/>
      </left>
      <right style="hair">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medium">
        <color auto="1"/>
      </top>
      <bottom style="thin">
        <color indexed="64"/>
      </bottom>
      <diagonal/>
    </border>
    <border>
      <left style="thin">
        <color indexed="64"/>
      </left>
      <right style="medium">
        <color indexed="64"/>
      </right>
      <top style="medium">
        <color auto="1"/>
      </top>
      <bottom/>
      <diagonal/>
    </border>
    <border>
      <left style="thin">
        <color indexed="64"/>
      </left>
      <right style="medium">
        <color indexed="64"/>
      </right>
      <top style="medium">
        <color auto="1"/>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hair">
        <color indexed="64"/>
      </left>
      <right style="hair">
        <color indexed="64"/>
      </right>
      <top/>
      <bottom style="medium">
        <color indexed="64"/>
      </bottom>
      <diagonal/>
    </border>
    <border>
      <left style="medium">
        <color auto="1"/>
      </left>
      <right style="hair">
        <color indexed="64"/>
      </right>
      <top style="medium">
        <color auto="1"/>
      </top>
      <bottom style="thin">
        <color indexed="64"/>
      </bottom>
      <diagonal/>
    </border>
    <border>
      <left style="medium">
        <color auto="1"/>
      </left>
      <right style="hair">
        <color indexed="64"/>
      </right>
      <top/>
      <bottom style="hair">
        <color indexed="64"/>
      </bottom>
      <diagonal/>
    </border>
    <border>
      <left style="medium">
        <color auto="1"/>
      </left>
      <right style="hair">
        <color indexed="64"/>
      </right>
      <top/>
      <bottom style="medium">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hair">
        <color indexed="64"/>
      </bottom>
      <diagonal/>
    </border>
    <border>
      <left style="hair">
        <color indexed="64"/>
      </left>
      <right style="hair">
        <color indexed="64"/>
      </right>
      <top style="thin">
        <color indexed="64"/>
      </top>
      <bottom/>
      <diagonal/>
    </border>
    <border>
      <left style="hair">
        <color theme="1"/>
      </left>
      <right/>
      <top style="hair">
        <color theme="1"/>
      </top>
      <bottom style="thick">
        <color theme="1"/>
      </bottom>
      <diagonal/>
    </border>
    <border>
      <left/>
      <right style="hair">
        <color theme="1"/>
      </right>
      <top style="hair">
        <color theme="1"/>
      </top>
      <bottom style="thick">
        <color theme="1"/>
      </bottom>
      <diagonal/>
    </border>
    <border>
      <left/>
      <right/>
      <top style="thick">
        <color theme="2" tint="-0.499984740745262"/>
      </top>
      <bottom style="hair">
        <color indexed="64"/>
      </bottom>
      <diagonal/>
    </border>
    <border>
      <left/>
      <right style="hair">
        <color auto="1"/>
      </right>
      <top style="thick">
        <color theme="2" tint="-0.499984740745262"/>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auto="1"/>
      </left>
      <right style="hair">
        <color auto="1"/>
      </right>
      <top/>
      <bottom style="medium">
        <color auto="1"/>
      </bottom>
      <diagonal/>
    </border>
    <border>
      <left style="hair">
        <color indexed="64"/>
      </left>
      <right style="thin">
        <color indexed="64"/>
      </right>
      <top/>
      <bottom style="medium">
        <color indexed="64"/>
      </bottom>
      <diagonal/>
    </border>
    <border>
      <left style="thin">
        <color indexed="64"/>
      </left>
      <right style="hair">
        <color indexed="64"/>
      </right>
      <top/>
      <bottom/>
      <diagonal/>
    </border>
    <border>
      <left style="hair">
        <color indexed="64"/>
      </left>
      <right style="thin">
        <color indexed="64"/>
      </right>
      <top/>
      <bottom/>
      <diagonal/>
    </border>
  </borders>
  <cellStyleXfs count="47">
    <xf numFmtId="0" fontId="0" fillId="0" borderId="0"/>
    <xf numFmtId="43"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3" fillId="0" borderId="0"/>
    <xf numFmtId="0" fontId="13" fillId="0" borderId="0"/>
    <xf numFmtId="164"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21" fillId="0" borderId="14" applyNumberFormat="0" applyFill="0" applyAlignment="0" applyProtection="0"/>
    <xf numFmtId="0" fontId="22" fillId="0" borderId="15" applyNumberFormat="0" applyFill="0" applyAlignment="0" applyProtection="0"/>
    <xf numFmtId="0" fontId="1" fillId="0" borderId="0"/>
    <xf numFmtId="43" fontId="13" fillId="0" borderId="0" applyFont="0" applyFill="0" applyBorder="0" applyAlignment="0" applyProtection="0"/>
    <xf numFmtId="0" fontId="13" fillId="0" borderId="0"/>
    <xf numFmtId="43" fontId="1" fillId="0" borderId="0" applyFont="0" applyFill="0" applyBorder="0" applyAlignment="0" applyProtection="0"/>
    <xf numFmtId="0" fontId="41" fillId="0" borderId="0"/>
    <xf numFmtId="0" fontId="41" fillId="0" borderId="0"/>
    <xf numFmtId="0" fontId="49" fillId="7" borderId="0" applyNumberFormat="0" applyBorder="0" applyAlignment="0" applyProtection="0"/>
    <xf numFmtId="0" fontId="49" fillId="8" borderId="0" applyNumberFormat="0" applyBorder="0" applyAlignment="0" applyProtection="0"/>
    <xf numFmtId="0" fontId="1" fillId="9" borderId="0" applyNumberFormat="0" applyBorder="0" applyAlignment="0" applyProtection="0"/>
    <xf numFmtId="0" fontId="49" fillId="10" borderId="0" applyNumberFormat="0" applyBorder="0" applyAlignment="0" applyProtection="0"/>
    <xf numFmtId="0" fontId="30" fillId="0" borderId="0"/>
    <xf numFmtId="164" fontId="30" fillId="0" borderId="0" applyFont="0" applyFill="0" applyBorder="0" applyAlignment="0" applyProtection="0"/>
    <xf numFmtId="164" fontId="1" fillId="0" borderId="0" applyFont="0" applyFill="0" applyBorder="0" applyAlignment="0" applyProtection="0"/>
    <xf numFmtId="174" fontId="1" fillId="0" borderId="0" applyFont="0" applyFill="0" applyBorder="0" applyAlignment="0" applyProtection="0"/>
    <xf numFmtId="175" fontId="1" fillId="0" borderId="0" applyFont="0" applyFill="0" applyBorder="0" applyAlignment="0" applyProtection="0"/>
    <xf numFmtId="164" fontId="60"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61" fillId="0" borderId="0" applyFont="0" applyFill="0" applyBorder="0" applyAlignment="0" applyProtection="0"/>
    <xf numFmtId="164" fontId="30" fillId="0" borderId="0" applyFont="0" applyFill="0" applyBorder="0" applyAlignment="0" applyProtection="0"/>
    <xf numFmtId="174" fontId="61" fillId="0" borderId="0" applyFont="0" applyFill="0" applyBorder="0" applyAlignment="0" applyProtection="0"/>
    <xf numFmtId="176" fontId="61" fillId="0" borderId="0" applyFont="0" applyFill="0" applyBorder="0" applyAlignment="0" applyProtection="0"/>
    <xf numFmtId="164" fontId="1" fillId="0" borderId="0" applyFont="0" applyFill="0" applyBorder="0" applyAlignment="0" applyProtection="0"/>
    <xf numFmtId="164" fontId="61" fillId="0" borderId="0" applyFont="0" applyFill="0" applyBorder="0" applyAlignment="0" applyProtection="0"/>
    <xf numFmtId="177" fontId="62" fillId="0" borderId="0"/>
    <xf numFmtId="178" fontId="62" fillId="0" borderId="0"/>
    <xf numFmtId="0" fontId="13" fillId="0" borderId="0"/>
    <xf numFmtId="0" fontId="1" fillId="0" borderId="0"/>
    <xf numFmtId="0" fontId="60" fillId="0" borderId="0"/>
    <xf numFmtId="0" fontId="30" fillId="0" borderId="0"/>
    <xf numFmtId="0" fontId="61" fillId="0" borderId="0"/>
    <xf numFmtId="2" fontId="63" fillId="2" borderId="5" applyFill="0" applyBorder="0" applyAlignment="0" applyProtection="0">
      <alignment horizontal="center" vertical="center"/>
      <protection locked="0"/>
    </xf>
    <xf numFmtId="0" fontId="13" fillId="0" borderId="0"/>
    <xf numFmtId="0" fontId="72" fillId="0" borderId="0"/>
  </cellStyleXfs>
  <cellXfs count="1151">
    <xf numFmtId="0" fontId="0" fillId="0" borderId="0" xfId="0"/>
    <xf numFmtId="0" fontId="0" fillId="0" borderId="0" xfId="0" applyAlignment="1">
      <alignment horizontal="center"/>
    </xf>
    <xf numFmtId="0" fontId="7" fillId="0" borderId="0" xfId="0" applyFont="1"/>
    <xf numFmtId="0" fontId="9" fillId="0" borderId="0" xfId="0" applyFont="1"/>
    <xf numFmtId="0" fontId="9" fillId="0" borderId="23" xfId="0" applyFont="1" applyBorder="1"/>
    <xf numFmtId="0" fontId="25" fillId="0" borderId="23" xfId="11" applyFont="1" applyBorder="1" applyAlignment="1">
      <alignment horizontal="right" vertical="center"/>
    </xf>
    <xf numFmtId="0" fontId="24" fillId="0" borderId="0" xfId="11" applyFont="1" applyBorder="1" applyAlignment="1">
      <alignment horizontal="left" vertical="center" indent="7"/>
    </xf>
    <xf numFmtId="0" fontId="25" fillId="0" borderId="0" xfId="11" applyFont="1" applyBorder="1" applyAlignment="1">
      <alignment horizontal="right" vertical="center"/>
    </xf>
    <xf numFmtId="0" fontId="26" fillId="0" borderId="0" xfId="11" applyFont="1" applyFill="1" applyBorder="1" applyAlignment="1">
      <alignment horizontal="center" vertical="center"/>
    </xf>
    <xf numFmtId="0" fontId="19" fillId="0" borderId="23" xfId="0" applyFont="1" applyBorder="1"/>
    <xf numFmtId="15" fontId="25" fillId="0" borderId="0" xfId="11" applyNumberFormat="1" applyFont="1" applyBorder="1" applyAlignment="1">
      <alignment horizontal="center" vertical="center"/>
    </xf>
    <xf numFmtId="15" fontId="25" fillId="0" borderId="23" xfId="11" applyNumberFormat="1" applyFont="1" applyBorder="1" applyAlignment="1">
      <alignment vertical="center"/>
    </xf>
    <xf numFmtId="0" fontId="10" fillId="0" borderId="23" xfId="0" applyFont="1" applyBorder="1" applyAlignment="1">
      <alignment horizontal="left" vertical="center" indent="7"/>
    </xf>
    <xf numFmtId="15" fontId="25" fillId="0" borderId="0" xfId="11" applyNumberFormat="1" applyFont="1" applyBorder="1" applyAlignment="1">
      <alignment vertical="center"/>
    </xf>
    <xf numFmtId="0" fontId="0" fillId="0" borderId="23" xfId="0" applyBorder="1"/>
    <xf numFmtId="0" fontId="25" fillId="0" borderId="0" xfId="11" applyFont="1" applyBorder="1" applyAlignment="1">
      <alignment horizontal="center" vertical="center"/>
    </xf>
    <xf numFmtId="0" fontId="35" fillId="0" borderId="0" xfId="0" applyFont="1" applyAlignment="1">
      <alignment horizontal="left" vertical="center" indent="7"/>
    </xf>
    <xf numFmtId="0" fontId="27" fillId="0" borderId="0" xfId="0" applyFont="1" applyAlignment="1">
      <alignment horizontal="left" vertical="center" indent="7"/>
    </xf>
    <xf numFmtId="0" fontId="27" fillId="0" borderId="0" xfId="0" applyFont="1" applyAlignment="1">
      <alignment vertical="center"/>
    </xf>
    <xf numFmtId="0" fontId="27" fillId="0" borderId="0" xfId="0" applyFont="1" applyAlignment="1">
      <alignment horizontal="center" vertical="center"/>
    </xf>
    <xf numFmtId="0" fontId="2" fillId="0" borderId="0" xfId="0" applyFont="1" applyAlignment="1">
      <alignment horizontal="right" indent="1"/>
    </xf>
    <xf numFmtId="168" fontId="2" fillId="0" borderId="16" xfId="0" applyNumberFormat="1" applyFont="1" applyBorder="1"/>
    <xf numFmtId="4" fontId="0" fillId="0" borderId="0" xfId="0" applyNumberFormat="1"/>
    <xf numFmtId="0" fontId="24" fillId="0" borderId="0" xfId="11" applyFont="1" applyBorder="1" applyAlignment="1">
      <alignment horizontal="left" vertical="center" indent="8"/>
    </xf>
    <xf numFmtId="0" fontId="10" fillId="0" borderId="23" xfId="0" applyFont="1" applyBorder="1" applyAlignment="1">
      <alignment horizontal="left" vertical="center" indent="8"/>
    </xf>
    <xf numFmtId="168" fontId="0" fillId="0" borderId="4" xfId="0" applyNumberFormat="1" applyBorder="1" applyAlignment="1" applyProtection="1">
      <alignment horizontal="right" vertical="center"/>
      <protection locked="0"/>
    </xf>
    <xf numFmtId="0" fontId="10" fillId="0" borderId="0" xfId="0" applyFont="1" applyAlignment="1">
      <alignment horizontal="left" vertical="center" indent="7"/>
    </xf>
    <xf numFmtId="0" fontId="19" fillId="0" borderId="0" xfId="0" applyFont="1"/>
    <xf numFmtId="0" fontId="0" fillId="0" borderId="0" xfId="0" applyProtection="1">
      <protection locked="0"/>
    </xf>
    <xf numFmtId="0" fontId="24" fillId="0" borderId="0" xfId="11" applyFont="1" applyBorder="1" applyAlignment="1" applyProtection="1">
      <alignment horizontal="left" vertical="center" indent="7"/>
    </xf>
    <xf numFmtId="0" fontId="25" fillId="0" borderId="0" xfId="11" applyFont="1" applyBorder="1" applyAlignment="1" applyProtection="1">
      <alignment horizontal="right" vertical="center"/>
    </xf>
    <xf numFmtId="15" fontId="25" fillId="0" borderId="0" xfId="11" applyNumberFormat="1" applyFont="1" applyBorder="1" applyAlignment="1" applyProtection="1">
      <alignment horizontal="center" vertical="center"/>
    </xf>
    <xf numFmtId="0" fontId="25" fillId="0" borderId="23" xfId="11" applyFont="1" applyBorder="1" applyAlignment="1" applyProtection="1">
      <alignment horizontal="right" vertical="center"/>
    </xf>
    <xf numFmtId="43" fontId="1" fillId="0" borderId="0" xfId="4" applyFont="1" applyProtection="1"/>
    <xf numFmtId="0" fontId="16" fillId="0" borderId="28" xfId="0" applyFont="1" applyBorder="1" applyAlignment="1" applyProtection="1">
      <alignment horizontal="center" vertical="center"/>
      <protection locked="0"/>
    </xf>
    <xf numFmtId="0" fontId="16" fillId="0" borderId="28" xfId="0" applyFont="1" applyBorder="1" applyAlignment="1" applyProtection="1">
      <alignment vertical="center"/>
      <protection locked="0"/>
    </xf>
    <xf numFmtId="43" fontId="16" fillId="0" borderId="46" xfId="0" applyNumberFormat="1" applyFont="1" applyBorder="1" applyAlignment="1" applyProtection="1">
      <alignment horizontal="center" vertical="center"/>
      <protection locked="0"/>
    </xf>
    <xf numFmtId="43" fontId="16" fillId="0" borderId="27" xfId="14" applyFont="1" applyFill="1" applyBorder="1" applyAlignment="1" applyProtection="1">
      <alignment vertical="center"/>
      <protection locked="0"/>
    </xf>
    <xf numFmtId="43" fontId="16" fillId="0" borderId="28" xfId="14" applyFont="1" applyFill="1" applyBorder="1" applyAlignment="1" applyProtection="1">
      <alignment vertical="center"/>
      <protection locked="0"/>
    </xf>
    <xf numFmtId="0" fontId="16" fillId="0" borderId="46" xfId="0" applyFont="1" applyBorder="1" applyAlignment="1" applyProtection="1">
      <alignment horizontal="center" vertical="center"/>
      <protection locked="0"/>
    </xf>
    <xf numFmtId="166" fontId="16" fillId="0" borderId="27" xfId="14" applyNumberFormat="1" applyFont="1" applyBorder="1" applyAlignment="1" applyProtection="1">
      <alignment vertical="center"/>
      <protection locked="0"/>
    </xf>
    <xf numFmtId="0" fontId="16" fillId="0" borderId="46" xfId="0" applyFont="1" applyBorder="1" applyAlignment="1" applyProtection="1">
      <alignment vertical="center"/>
      <protection locked="0"/>
    </xf>
    <xf numFmtId="43" fontId="16" fillId="0" borderId="27" xfId="14" applyFont="1" applyBorder="1" applyAlignment="1" applyProtection="1">
      <alignment horizontal="center" vertical="center"/>
      <protection locked="0"/>
    </xf>
    <xf numFmtId="0" fontId="16" fillId="0" borderId="44" xfId="0" applyFont="1" applyBorder="1" applyAlignment="1" applyProtection="1">
      <alignment vertical="center"/>
      <protection locked="0"/>
    </xf>
    <xf numFmtId="0" fontId="16" fillId="0" borderId="75" xfId="0" applyFont="1" applyBorder="1" applyAlignment="1" applyProtection="1">
      <alignment vertical="center"/>
      <protection locked="0"/>
    </xf>
    <xf numFmtId="43" fontId="16" fillId="0" borderId="30" xfId="14" applyFont="1" applyBorder="1" applyAlignment="1" applyProtection="1">
      <alignment horizontal="center" vertical="center"/>
      <protection locked="0"/>
    </xf>
    <xf numFmtId="43" fontId="16" fillId="0" borderId="31" xfId="14" applyFont="1" applyFill="1" applyBorder="1" applyAlignment="1" applyProtection="1">
      <alignment vertical="center"/>
      <protection locked="0"/>
    </xf>
    <xf numFmtId="43" fontId="16" fillId="0" borderId="30" xfId="14" applyFont="1" applyFill="1" applyBorder="1" applyAlignment="1" applyProtection="1">
      <alignment vertical="center"/>
      <protection locked="0"/>
    </xf>
    <xf numFmtId="43" fontId="16" fillId="0" borderId="44" xfId="14" applyFont="1" applyFill="1" applyBorder="1" applyAlignment="1" applyProtection="1">
      <alignment vertical="center"/>
      <protection locked="0"/>
    </xf>
    <xf numFmtId="0" fontId="39" fillId="0" borderId="44" xfId="0" applyFont="1" applyBorder="1" applyAlignment="1" applyProtection="1">
      <alignment horizontal="left" vertical="center" wrapText="1"/>
      <protection locked="0"/>
    </xf>
    <xf numFmtId="0" fontId="42" fillId="0" borderId="0" xfId="0" applyFont="1" applyAlignment="1">
      <alignment vertical="center"/>
    </xf>
    <xf numFmtId="0" fontId="0" fillId="0" borderId="0" xfId="0" applyAlignment="1">
      <alignment horizontal="left"/>
    </xf>
    <xf numFmtId="1" fontId="16" fillId="0" borderId="58" xfId="13" applyNumberFormat="1" applyFont="1" applyBorder="1" applyAlignment="1">
      <alignment horizontal="center" vertical="center"/>
    </xf>
    <xf numFmtId="0" fontId="16" fillId="0" borderId="58" xfId="13" applyFont="1" applyBorder="1" applyAlignment="1">
      <alignment horizontal="justify" vertical="center" wrapText="1"/>
    </xf>
    <xf numFmtId="0" fontId="16" fillId="0" borderId="58" xfId="13" applyFont="1" applyBorder="1" applyAlignment="1">
      <alignment horizontal="center" vertical="center"/>
    </xf>
    <xf numFmtId="43" fontId="16" fillId="0" borderId="58" xfId="13" applyNumberFormat="1" applyFont="1" applyBorder="1" applyAlignment="1">
      <alignment horizontal="justify" vertical="center" wrapText="1"/>
    </xf>
    <xf numFmtId="0" fontId="16" fillId="0" borderId="58" xfId="13" applyFont="1" applyBorder="1" applyAlignment="1">
      <alignment vertical="center"/>
    </xf>
    <xf numFmtId="43" fontId="16" fillId="0" borderId="58" xfId="13" applyNumberFormat="1" applyFont="1" applyBorder="1" applyAlignment="1">
      <alignment vertical="center"/>
    </xf>
    <xf numFmtId="43" fontId="16" fillId="0" borderId="42" xfId="1" applyFont="1" applyFill="1" applyBorder="1" applyAlignment="1">
      <alignment horizontal="center" vertical="center" wrapText="1"/>
    </xf>
    <xf numFmtId="43" fontId="16" fillId="0" borderId="28" xfId="1" applyFont="1" applyFill="1" applyBorder="1" applyAlignment="1">
      <alignment horizontal="center" vertical="center" wrapText="1"/>
    </xf>
    <xf numFmtId="0" fontId="39" fillId="0" borderId="28" xfId="0" applyFont="1" applyBorder="1" applyAlignment="1" applyProtection="1">
      <alignment horizontal="left" vertical="center" wrapText="1"/>
      <protection locked="0"/>
    </xf>
    <xf numFmtId="0" fontId="24" fillId="0" borderId="0" xfId="11" applyFont="1" applyBorder="1" applyAlignment="1" applyProtection="1">
      <alignment horizontal="left" vertical="center" indent="8"/>
    </xf>
    <xf numFmtId="0" fontId="36" fillId="0" borderId="0" xfId="0" applyFont="1"/>
    <xf numFmtId="0" fontId="25" fillId="0" borderId="0" xfId="11" applyFont="1" applyBorder="1" applyAlignment="1" applyProtection="1">
      <alignment horizontal="center" vertical="center"/>
    </xf>
    <xf numFmtId="15" fontId="25" fillId="0" borderId="23" xfId="11" applyNumberFormat="1" applyFont="1" applyBorder="1" applyAlignment="1" applyProtection="1">
      <alignment vertical="center"/>
    </xf>
    <xf numFmtId="0" fontId="2" fillId="0" borderId="0" xfId="0" applyFont="1" applyAlignment="1">
      <alignment horizontal="right" vertical="center"/>
    </xf>
    <xf numFmtId="0" fontId="27" fillId="0" borderId="0" xfId="0" applyFont="1"/>
    <xf numFmtId="0" fontId="37" fillId="0" borderId="9" xfId="0" applyFont="1" applyBorder="1" applyAlignment="1">
      <alignment horizontal="center" vertical="center" wrapText="1"/>
    </xf>
    <xf numFmtId="4" fontId="16" fillId="0" borderId="9" xfId="0" applyNumberFormat="1" applyFont="1" applyBorder="1"/>
    <xf numFmtId="4" fontId="16" fillId="0" borderId="9" xfId="0" applyNumberFormat="1" applyFont="1" applyBorder="1" applyAlignment="1">
      <alignment vertical="center"/>
    </xf>
    <xf numFmtId="43" fontId="16" fillId="0" borderId="9" xfId="16" applyFont="1" applyFill="1" applyBorder="1" applyProtection="1"/>
    <xf numFmtId="0" fontId="20" fillId="0" borderId="0" xfId="0" applyFont="1" applyAlignment="1">
      <alignment horizontal="right"/>
    </xf>
    <xf numFmtId="167" fontId="0" fillId="0" borderId="0" xfId="0" applyNumberFormat="1"/>
    <xf numFmtId="0" fontId="0" fillId="0" borderId="61" xfId="0" applyBorder="1"/>
    <xf numFmtId="0" fontId="2" fillId="0" borderId="70" xfId="0" applyFont="1" applyBorder="1" applyAlignment="1">
      <alignment horizontal="right"/>
    </xf>
    <xf numFmtId="4" fontId="2" fillId="0" borderId="71" xfId="0" applyNumberFormat="1" applyFont="1" applyBorder="1" applyAlignment="1">
      <alignment horizontal="right"/>
    </xf>
    <xf numFmtId="164" fontId="0" fillId="0" borderId="0" xfId="0" applyNumberFormat="1"/>
    <xf numFmtId="0" fontId="2" fillId="4" borderId="4" xfId="0" applyFont="1" applyFill="1" applyBorder="1" applyAlignment="1" applyProtection="1">
      <alignment horizontal="left"/>
      <protection locked="0"/>
    </xf>
    <xf numFmtId="0" fontId="2" fillId="4" borderId="4" xfId="0" applyFont="1" applyFill="1" applyBorder="1" applyAlignment="1" applyProtection="1">
      <alignment horizontal="center"/>
      <protection locked="0"/>
    </xf>
    <xf numFmtId="166" fontId="11" fillId="0" borderId="61" xfId="1" applyNumberFormat="1" applyFont="1" applyBorder="1"/>
    <xf numFmtId="0" fontId="11" fillId="0" borderId="67" xfId="0" applyFont="1" applyBorder="1"/>
    <xf numFmtId="170" fontId="11" fillId="0" borderId="67" xfId="1" applyNumberFormat="1" applyFont="1" applyBorder="1"/>
    <xf numFmtId="0" fontId="11" fillId="0" borderId="70" xfId="0" applyFont="1" applyBorder="1"/>
    <xf numFmtId="0" fontId="44" fillId="0" borderId="0" xfId="0" applyFont="1" applyAlignment="1">
      <alignment horizontal="center" vertical="center" wrapText="1"/>
    </xf>
    <xf numFmtId="0" fontId="44" fillId="0" borderId="91" xfId="0" applyFont="1" applyBorder="1" applyAlignment="1">
      <alignment horizontal="center" vertical="center" wrapText="1"/>
    </xf>
    <xf numFmtId="0" fontId="44" fillId="0" borderId="87" xfId="0" applyFont="1" applyBorder="1" applyAlignment="1">
      <alignment horizontal="center" vertical="center" wrapText="1"/>
    </xf>
    <xf numFmtId="0" fontId="44" fillId="0" borderId="23" xfId="0" applyFont="1" applyBorder="1" applyAlignment="1">
      <alignment horizontal="center" vertical="center" wrapText="1"/>
    </xf>
    <xf numFmtId="0" fontId="44" fillId="0" borderId="35" xfId="0" applyFont="1" applyBorder="1" applyAlignment="1">
      <alignment horizontal="center" vertical="center" wrapText="1"/>
    </xf>
    <xf numFmtId="10" fontId="45" fillId="0" borderId="35" xfId="2" applyNumberFormat="1" applyFont="1" applyBorder="1" applyAlignment="1">
      <alignment horizontal="right" vertical="center" wrapText="1"/>
    </xf>
    <xf numFmtId="10" fontId="45" fillId="0" borderId="0" xfId="2" applyNumberFormat="1" applyFont="1" applyBorder="1" applyAlignment="1">
      <alignment horizontal="right" vertical="center" wrapText="1"/>
    </xf>
    <xf numFmtId="10" fontId="45" fillId="0" borderId="23" xfId="2" applyNumberFormat="1" applyFont="1" applyBorder="1" applyAlignment="1">
      <alignment horizontal="right" vertical="center" wrapText="1"/>
    </xf>
    <xf numFmtId="10" fontId="11" fillId="0" borderId="63" xfId="2" applyNumberFormat="1" applyFont="1" applyBorder="1"/>
    <xf numFmtId="15" fontId="25" fillId="0" borderId="0" xfId="11" applyNumberFormat="1" applyFont="1" applyBorder="1" applyAlignment="1" applyProtection="1">
      <alignment vertical="center"/>
    </xf>
    <xf numFmtId="43" fontId="16" fillId="0" borderId="29" xfId="14" applyFont="1" applyFill="1" applyBorder="1" applyAlignment="1" applyProtection="1">
      <alignment vertical="center"/>
    </xf>
    <xf numFmtId="43" fontId="16" fillId="0" borderId="47" xfId="14" applyFont="1" applyFill="1" applyBorder="1" applyAlignment="1" applyProtection="1">
      <alignment vertical="center"/>
    </xf>
    <xf numFmtId="43" fontId="16" fillId="0" borderId="76" xfId="14" applyFont="1" applyFill="1" applyBorder="1" applyAlignment="1" applyProtection="1">
      <alignment vertical="center"/>
    </xf>
    <xf numFmtId="166" fontId="16" fillId="0" borderId="28" xfId="0" applyNumberFormat="1" applyFont="1" applyBorder="1" applyAlignment="1">
      <alignment horizontal="center" vertical="center"/>
    </xf>
    <xf numFmtId="43" fontId="16" fillId="0" borderId="32" xfId="14" applyFont="1" applyFill="1" applyBorder="1" applyAlignment="1" applyProtection="1">
      <alignment vertical="center"/>
    </xf>
    <xf numFmtId="43" fontId="16" fillId="0" borderId="77" xfId="14" applyFont="1" applyFill="1" applyBorder="1" applyAlignment="1" applyProtection="1">
      <alignment vertical="center"/>
    </xf>
    <xf numFmtId="0" fontId="16" fillId="0" borderId="58" xfId="0" applyFont="1" applyBorder="1" applyAlignment="1">
      <alignment vertical="center"/>
    </xf>
    <xf numFmtId="14" fontId="16" fillId="0" borderId="58" xfId="0" applyNumberFormat="1" applyFont="1" applyBorder="1" applyAlignment="1">
      <alignment horizontal="left" vertical="center"/>
    </xf>
    <xf numFmtId="166" fontId="16" fillId="0" borderId="58" xfId="0" applyNumberFormat="1" applyFont="1" applyBorder="1" applyAlignment="1">
      <alignment vertical="center"/>
    </xf>
    <xf numFmtId="0" fontId="39" fillId="0" borderId="58" xfId="0" applyFont="1" applyBorder="1" applyAlignment="1">
      <alignment horizontal="left" vertical="center" wrapText="1"/>
    </xf>
    <xf numFmtId="0" fontId="11" fillId="0" borderId="0" xfId="0" applyFont="1" applyAlignment="1">
      <alignment wrapText="1"/>
    </xf>
    <xf numFmtId="43" fontId="16" fillId="0" borderId="29" xfId="14" applyFont="1" applyFill="1" applyBorder="1" applyAlignment="1" applyProtection="1">
      <alignment vertical="center"/>
      <protection locked="0"/>
    </xf>
    <xf numFmtId="43" fontId="16" fillId="0" borderId="32" xfId="14" applyFont="1" applyFill="1" applyBorder="1" applyAlignment="1" applyProtection="1">
      <alignment vertical="center"/>
      <protection locked="0"/>
    </xf>
    <xf numFmtId="166" fontId="33" fillId="0" borderId="60" xfId="4" applyNumberFormat="1" applyFont="1" applyFill="1" applyBorder="1" applyAlignment="1">
      <alignment vertical="center"/>
    </xf>
    <xf numFmtId="43" fontId="33" fillId="0" borderId="60" xfId="4" applyFont="1" applyFill="1" applyBorder="1" applyAlignment="1">
      <alignment vertical="center"/>
    </xf>
    <xf numFmtId="0" fontId="45" fillId="0" borderId="84" xfId="0" applyFont="1" applyBorder="1" applyAlignment="1" applyProtection="1">
      <alignment vertical="center" wrapText="1"/>
      <protection locked="0"/>
    </xf>
    <xf numFmtId="166" fontId="45" fillId="0" borderId="90" xfId="1" applyNumberFormat="1" applyFont="1" applyBorder="1" applyAlignment="1" applyProtection="1">
      <alignment horizontal="center" vertical="center" wrapText="1"/>
      <protection locked="0"/>
    </xf>
    <xf numFmtId="166" fontId="45" fillId="0" borderId="71" xfId="1" applyNumberFormat="1" applyFont="1" applyBorder="1" applyAlignment="1" applyProtection="1">
      <alignment vertical="center" wrapText="1"/>
      <protection locked="0"/>
    </xf>
    <xf numFmtId="166" fontId="45" fillId="0" borderId="71" xfId="1" applyNumberFormat="1" applyFont="1" applyBorder="1" applyAlignment="1" applyProtection="1">
      <alignment horizontal="center" vertical="center" wrapText="1"/>
      <protection locked="0"/>
    </xf>
    <xf numFmtId="0" fontId="45" fillId="0" borderId="86" xfId="0" applyFont="1" applyBorder="1" applyAlignment="1" applyProtection="1">
      <alignment vertical="center" wrapText="1"/>
      <protection locked="0"/>
    </xf>
    <xf numFmtId="166" fontId="45" fillId="0" borderId="91" xfId="1" applyNumberFormat="1" applyFont="1" applyBorder="1" applyAlignment="1" applyProtection="1">
      <alignment horizontal="center" vertical="center" wrapText="1"/>
      <protection locked="0"/>
    </xf>
    <xf numFmtId="170" fontId="45" fillId="0" borderId="83" xfId="1" applyNumberFormat="1" applyFont="1" applyBorder="1" applyAlignment="1" applyProtection="1">
      <alignment horizontal="center" vertical="center" wrapText="1"/>
      <protection locked="0"/>
    </xf>
    <xf numFmtId="170" fontId="45" fillId="0" borderId="85" xfId="1" applyNumberFormat="1" applyFont="1" applyBorder="1" applyAlignment="1" applyProtection="1">
      <alignment horizontal="center" vertical="center" wrapText="1"/>
      <protection locked="0"/>
    </xf>
    <xf numFmtId="170" fontId="45" fillId="0" borderId="87" xfId="1" applyNumberFormat="1" applyFont="1" applyBorder="1" applyAlignment="1" applyProtection="1">
      <alignment vertical="center" wrapText="1"/>
      <protection locked="0"/>
    </xf>
    <xf numFmtId="166" fontId="45" fillId="0" borderId="91" xfId="1" applyNumberFormat="1" applyFont="1" applyBorder="1" applyAlignment="1" applyProtection="1">
      <alignment vertical="center" wrapText="1"/>
      <protection locked="0"/>
    </xf>
    <xf numFmtId="170" fontId="45" fillId="0" borderId="87" xfId="1" applyNumberFormat="1" applyFont="1" applyBorder="1" applyAlignment="1" applyProtection="1">
      <alignment horizontal="center" vertical="center" wrapText="1"/>
      <protection locked="0"/>
    </xf>
    <xf numFmtId="43" fontId="45" fillId="0" borderId="87" xfId="1" applyFont="1" applyBorder="1" applyAlignment="1" applyProtection="1">
      <alignment horizontal="center" vertical="center" wrapText="1"/>
      <protection locked="0"/>
    </xf>
    <xf numFmtId="15" fontId="0" fillId="0" borderId="0" xfId="0" applyNumberFormat="1" applyAlignment="1">
      <alignment horizontal="center"/>
    </xf>
    <xf numFmtId="0" fontId="17" fillId="0" borderId="6" xfId="0" applyFont="1" applyBorder="1" applyAlignment="1">
      <alignment horizontal="center" vertical="center" wrapText="1"/>
    </xf>
    <xf numFmtId="0" fontId="17" fillId="0" borderId="6" xfId="0" applyFont="1" applyBorder="1" applyAlignment="1">
      <alignment horizontal="left" vertical="center" wrapText="1"/>
    </xf>
    <xf numFmtId="0" fontId="17" fillId="0" borderId="59" xfId="13" applyFont="1" applyBorder="1" applyAlignment="1">
      <alignment horizontal="center" vertical="center" wrapText="1"/>
    </xf>
    <xf numFmtId="0" fontId="17" fillId="0" borderId="59" xfId="13" applyFont="1" applyBorder="1" applyAlignment="1">
      <alignment horizontal="left" vertical="center" wrapText="1"/>
    </xf>
    <xf numFmtId="0" fontId="15" fillId="0" borderId="5" xfId="0" applyFont="1" applyBorder="1" applyAlignment="1">
      <alignment horizontal="center" vertical="center" wrapText="1"/>
    </xf>
    <xf numFmtId="0" fontId="15" fillId="0" borderId="5" xfId="0" applyFont="1" applyBorder="1" applyAlignment="1">
      <alignment horizontal="left" vertical="center" wrapText="1"/>
    </xf>
    <xf numFmtId="0" fontId="15" fillId="0" borderId="17"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78"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9" xfId="0" applyFont="1" applyBorder="1" applyAlignment="1">
      <alignment horizontal="center" vertical="center" wrapText="1"/>
    </xf>
    <xf numFmtId="0" fontId="37" fillId="0" borderId="61" xfId="0" applyFont="1" applyBorder="1" applyAlignment="1">
      <alignment horizontal="center" vertical="center" wrapText="1"/>
    </xf>
    <xf numFmtId="0" fontId="37" fillId="0" borderId="62" xfId="0" applyFont="1" applyBorder="1" applyAlignment="1">
      <alignment vertical="center"/>
    </xf>
    <xf numFmtId="0" fontId="37" fillId="0" borderId="62" xfId="0" applyFont="1" applyBorder="1" applyAlignment="1">
      <alignment horizontal="center" vertical="center" wrapText="1"/>
    </xf>
    <xf numFmtId="0" fontId="37" fillId="0" borderId="64" xfId="0" applyFont="1" applyBorder="1" applyAlignment="1">
      <alignment horizontal="center" vertical="center" wrapText="1"/>
    </xf>
    <xf numFmtId="0" fontId="37" fillId="0" borderId="65" xfId="0" applyFont="1" applyBorder="1" applyAlignment="1">
      <alignment horizontal="center" vertical="center"/>
    </xf>
    <xf numFmtId="4" fontId="2" fillId="0" borderId="61" xfId="0" applyNumberFormat="1" applyFont="1" applyBorder="1" applyAlignment="1">
      <alignment horizontal="right"/>
    </xf>
    <xf numFmtId="4" fontId="2" fillId="0" borderId="70" xfId="0" applyNumberFormat="1" applyFont="1" applyBorder="1" applyAlignment="1">
      <alignment horizontal="right"/>
    </xf>
    <xf numFmtId="0" fontId="0" fillId="0" borderId="66" xfId="0" applyBorder="1"/>
    <xf numFmtId="0" fontId="0" fillId="0" borderId="72" xfId="0" applyBorder="1"/>
    <xf numFmtId="0" fontId="44" fillId="0" borderId="82" xfId="0" applyFont="1" applyBorder="1" applyAlignment="1">
      <alignment horizontal="right" vertical="center" wrapText="1"/>
    </xf>
    <xf numFmtId="0" fontId="20" fillId="0" borderId="66" xfId="0" applyFont="1" applyBorder="1" applyAlignment="1">
      <alignment horizontal="center" vertical="center"/>
    </xf>
    <xf numFmtId="0" fontId="20" fillId="0" borderId="65" xfId="0" applyFont="1" applyBorder="1" applyAlignment="1">
      <alignment horizontal="center" vertical="center"/>
    </xf>
    <xf numFmtId="0" fontId="20" fillId="0" borderId="67" xfId="0" applyFont="1" applyBorder="1" applyAlignment="1">
      <alignment horizontal="center" vertical="center"/>
    </xf>
    <xf numFmtId="0" fontId="39" fillId="0" borderId="54" xfId="0" applyFont="1" applyBorder="1" applyAlignment="1" applyProtection="1">
      <alignment horizontal="center" vertical="center"/>
      <protection locked="0"/>
    </xf>
    <xf numFmtId="0" fontId="39" fillId="0" borderId="28" xfId="0" applyFont="1" applyBorder="1" applyAlignment="1" applyProtection="1">
      <alignment horizontal="left" vertical="center" wrapText="1" indent="1"/>
      <protection locked="0"/>
    </xf>
    <xf numFmtId="15" fontId="40" fillId="0" borderId="29" xfId="0" applyNumberFormat="1" applyFont="1" applyBorder="1" applyAlignment="1" applyProtection="1">
      <alignment horizontal="center" vertical="center" wrapText="1"/>
      <protection locked="0"/>
    </xf>
    <xf numFmtId="0" fontId="39" fillId="0" borderId="95" xfId="0" applyFont="1" applyBorder="1" applyAlignment="1" applyProtection="1">
      <alignment horizontal="center" vertical="center"/>
      <protection locked="0"/>
    </xf>
    <xf numFmtId="0" fontId="39" fillId="0" borderId="44" xfId="0" applyFont="1" applyBorder="1" applyAlignment="1" applyProtection="1">
      <alignment horizontal="left" vertical="center" wrapText="1" indent="1"/>
      <protection locked="0"/>
    </xf>
    <xf numFmtId="43" fontId="16" fillId="0" borderId="47" xfId="16" applyFont="1" applyFill="1" applyBorder="1" applyProtection="1"/>
    <xf numFmtId="0" fontId="38" fillId="0" borderId="76" xfId="0" applyFont="1" applyBorder="1" applyAlignment="1" applyProtection="1">
      <alignment horizontal="left" vertical="center" wrapText="1"/>
      <protection locked="0"/>
    </xf>
    <xf numFmtId="164" fontId="16" fillId="0" borderId="46" xfId="16" applyNumberFormat="1" applyFont="1" applyFill="1" applyBorder="1" applyAlignment="1" applyProtection="1">
      <alignment vertical="center"/>
    </xf>
    <xf numFmtId="164" fontId="16" fillId="0" borderId="75" xfId="16" applyNumberFormat="1" applyFont="1" applyBorder="1" applyAlignment="1" applyProtection="1">
      <alignment vertical="center"/>
    </xf>
    <xf numFmtId="43" fontId="16" fillId="0" borderId="47" xfId="16" applyFont="1" applyFill="1" applyBorder="1" applyAlignment="1" applyProtection="1">
      <alignment vertical="center"/>
    </xf>
    <xf numFmtId="0" fontId="0" fillId="0" borderId="9" xfId="0" applyBorder="1"/>
    <xf numFmtId="43" fontId="15" fillId="3" borderId="68" xfId="16" applyFont="1" applyFill="1" applyBorder="1" applyAlignment="1" applyProtection="1">
      <alignment horizontal="center" vertical="center"/>
      <protection locked="0"/>
    </xf>
    <xf numFmtId="43" fontId="15" fillId="3" borderId="3" xfId="16" applyFont="1" applyFill="1" applyBorder="1" applyAlignment="1" applyProtection="1">
      <alignment horizontal="center" vertical="center"/>
      <protection locked="0"/>
    </xf>
    <xf numFmtId="43" fontId="15" fillId="3" borderId="4" xfId="16" applyFont="1" applyFill="1" applyBorder="1" applyAlignment="1" applyProtection="1">
      <alignment horizontal="center" vertical="center"/>
      <protection locked="0"/>
    </xf>
    <xf numFmtId="0" fontId="37" fillId="0" borderId="62" xfId="0" applyFont="1" applyBorder="1" applyAlignment="1">
      <alignment horizontal="left" vertical="center" wrapText="1"/>
    </xf>
    <xf numFmtId="0" fontId="0" fillId="0" borderId="18" xfId="0" applyBorder="1"/>
    <xf numFmtId="0" fontId="8" fillId="0" borderId="0" xfId="0" applyFont="1" applyAlignment="1" applyProtection="1">
      <alignment vertical="top"/>
      <protection locked="0"/>
    </xf>
    <xf numFmtId="0" fontId="16" fillId="0" borderId="0" xfId="0" applyFont="1" applyAlignment="1" applyProtection="1">
      <alignment vertical="top"/>
      <protection locked="0"/>
    </xf>
    <xf numFmtId="0" fontId="2" fillId="0" borderId="59" xfId="0" applyFont="1" applyBorder="1" applyAlignment="1">
      <alignment horizontal="left" vertical="center"/>
    </xf>
    <xf numFmtId="0" fontId="20" fillId="0" borderId="59" xfId="0" applyFont="1" applyBorder="1" applyAlignment="1">
      <alignment horizontal="left" vertical="center"/>
    </xf>
    <xf numFmtId="0" fontId="20" fillId="0" borderId="59" xfId="0" applyFont="1" applyBorder="1" applyAlignment="1">
      <alignment horizontal="center" vertical="center"/>
    </xf>
    <xf numFmtId="43" fontId="16" fillId="0" borderId="101" xfId="1" applyFont="1" applyFill="1" applyBorder="1" applyAlignment="1" applyProtection="1">
      <alignment horizontal="center" vertical="center" wrapText="1"/>
      <protection locked="0"/>
    </xf>
    <xf numFmtId="43" fontId="19" fillId="0" borderId="101" xfId="3" applyFont="1" applyFill="1" applyBorder="1" applyAlignment="1" applyProtection="1">
      <alignment horizontal="right" vertical="center"/>
      <protection locked="0"/>
    </xf>
    <xf numFmtId="43" fontId="19" fillId="0" borderId="101" xfId="3" applyFont="1" applyFill="1" applyBorder="1" applyAlignment="1" applyProtection="1">
      <alignment vertical="center"/>
      <protection locked="0"/>
    </xf>
    <xf numFmtId="43" fontId="34" fillId="0" borderId="100" xfId="1" applyFont="1" applyFill="1" applyBorder="1" applyAlignment="1">
      <alignment vertical="center"/>
    </xf>
    <xf numFmtId="0" fontId="0" fillId="0" borderId="102" xfId="0" applyBorder="1" applyAlignment="1">
      <alignment horizontal="center" vertical="center"/>
    </xf>
    <xf numFmtId="0" fontId="0" fillId="0" borderId="104" xfId="0" applyBorder="1" applyAlignment="1">
      <alignment vertical="center"/>
    </xf>
    <xf numFmtId="0" fontId="11" fillId="0" borderId="43" xfId="0" applyFont="1" applyBorder="1" applyAlignment="1" applyProtection="1">
      <alignment vertical="top"/>
      <protection locked="0"/>
    </xf>
    <xf numFmtId="0" fontId="11" fillId="0" borderId="29" xfId="0" applyFont="1" applyBorder="1" applyAlignment="1" applyProtection="1">
      <alignment vertical="top"/>
      <protection locked="0"/>
    </xf>
    <xf numFmtId="0" fontId="2" fillId="0" borderId="0" xfId="0" applyFont="1"/>
    <xf numFmtId="164" fontId="16" fillId="0" borderId="28" xfId="16" applyNumberFormat="1" applyFont="1" applyFill="1" applyBorder="1" applyAlignment="1" applyProtection="1">
      <alignment vertical="center"/>
      <protection locked="0"/>
    </xf>
    <xf numFmtId="164" fontId="16" fillId="0" borderId="44" xfId="16" applyNumberFormat="1" applyFont="1" applyBorder="1" applyAlignment="1" applyProtection="1">
      <alignment vertical="center"/>
      <protection locked="0"/>
    </xf>
    <xf numFmtId="0" fontId="0" fillId="6" borderId="12" xfId="0" applyFill="1" applyBorder="1"/>
    <xf numFmtId="0" fontId="0" fillId="6" borderId="11" xfId="0" applyFill="1" applyBorder="1"/>
    <xf numFmtId="0" fontId="0" fillId="6" borderId="13" xfId="0" applyFill="1" applyBorder="1" applyAlignment="1">
      <alignment horizontal="left"/>
    </xf>
    <xf numFmtId="0" fontId="0" fillId="6" borderId="19" xfId="0" applyFill="1" applyBorder="1" applyAlignment="1">
      <alignment horizontal="left"/>
    </xf>
    <xf numFmtId="0" fontId="0" fillId="6" borderId="13" xfId="0" applyFill="1" applyBorder="1" applyProtection="1">
      <protection locked="0"/>
    </xf>
    <xf numFmtId="9" fontId="0" fillId="6" borderId="0" xfId="2" applyFont="1" applyFill="1" applyBorder="1" applyProtection="1">
      <protection locked="0"/>
    </xf>
    <xf numFmtId="0" fontId="0" fillId="6" borderId="12" xfId="0" applyFill="1" applyBorder="1" applyProtection="1">
      <protection locked="0"/>
    </xf>
    <xf numFmtId="0" fontId="0" fillId="6" borderId="0" xfId="0" applyFill="1" applyProtection="1">
      <protection locked="0"/>
    </xf>
    <xf numFmtId="0" fontId="0" fillId="6" borderId="19" xfId="0" applyFill="1" applyBorder="1" applyProtection="1">
      <protection locked="0"/>
    </xf>
    <xf numFmtId="0" fontId="0" fillId="6" borderId="1" xfId="0" applyFill="1" applyBorder="1" applyProtection="1">
      <protection locked="0"/>
    </xf>
    <xf numFmtId="0" fontId="0" fillId="6" borderId="11" xfId="0" applyFill="1" applyBorder="1" applyProtection="1">
      <protection locked="0"/>
    </xf>
    <xf numFmtId="0" fontId="2" fillId="6" borderId="4" xfId="0" applyFont="1" applyFill="1" applyBorder="1"/>
    <xf numFmtId="0" fontId="0" fillId="6" borderId="5" xfId="0" applyFill="1" applyBorder="1" applyProtection="1">
      <protection locked="0"/>
    </xf>
    <xf numFmtId="0" fontId="0" fillId="6" borderId="9" xfId="0" applyFill="1" applyBorder="1" applyProtection="1">
      <protection locked="0"/>
    </xf>
    <xf numFmtId="0" fontId="0" fillId="6" borderId="6" xfId="0" applyFill="1" applyBorder="1" applyProtection="1">
      <protection locked="0"/>
    </xf>
    <xf numFmtId="0" fontId="0" fillId="6" borderId="12" xfId="0" applyFill="1" applyBorder="1" applyAlignment="1" applyProtection="1">
      <alignment horizontal="left"/>
      <protection locked="0"/>
    </xf>
    <xf numFmtId="49" fontId="0" fillId="6" borderId="12" xfId="0" applyNumberFormat="1" applyFill="1" applyBorder="1" applyAlignment="1" applyProtection="1">
      <alignment horizontal="left"/>
      <protection locked="0"/>
    </xf>
    <xf numFmtId="0" fontId="0" fillId="6" borderId="19" xfId="0" applyFill="1" applyBorder="1"/>
    <xf numFmtId="0" fontId="45" fillId="0" borderId="82" xfId="0" applyFont="1" applyBorder="1" applyAlignment="1" applyProtection="1">
      <alignment vertical="center" wrapText="1"/>
      <protection locked="0"/>
    </xf>
    <xf numFmtId="0" fontId="0" fillId="0" borderId="71" xfId="0" applyBorder="1"/>
    <xf numFmtId="0" fontId="0" fillId="0" borderId="85" xfId="0" applyBorder="1"/>
    <xf numFmtId="0" fontId="27" fillId="0" borderId="0" xfId="0" applyFont="1" applyAlignment="1">
      <alignment horizontal="right" vertical="center"/>
    </xf>
    <xf numFmtId="0" fontId="11" fillId="0" borderId="0" xfId="0" applyFont="1" applyAlignment="1">
      <alignment horizontal="center"/>
    </xf>
    <xf numFmtId="0" fontId="39" fillId="0" borderId="28" xfId="0" applyFont="1" applyBorder="1" applyAlignment="1" applyProtection="1">
      <alignment vertical="center" wrapText="1"/>
      <protection locked="0"/>
    </xf>
    <xf numFmtId="0" fontId="2" fillId="0" borderId="0" xfId="0" applyFont="1" applyAlignment="1">
      <alignment vertical="top"/>
    </xf>
    <xf numFmtId="0" fontId="2" fillId="6" borderId="2" xfId="0" applyFont="1" applyFill="1" applyBorder="1"/>
    <xf numFmtId="0" fontId="2" fillId="6" borderId="109" xfId="0" applyFont="1" applyFill="1" applyBorder="1" applyAlignment="1">
      <alignment horizontal="center"/>
    </xf>
    <xf numFmtId="0" fontId="2" fillId="6" borderId="3" xfId="0" applyFont="1" applyFill="1" applyBorder="1"/>
    <xf numFmtId="0" fontId="0" fillId="6" borderId="3" xfId="0" applyFill="1" applyBorder="1"/>
    <xf numFmtId="0" fontId="2" fillId="6" borderId="2" xfId="0" applyFont="1" applyFill="1" applyBorder="1" applyAlignment="1">
      <alignment horizontal="left"/>
    </xf>
    <xf numFmtId="0" fontId="2" fillId="6" borderId="3" xfId="0" applyFont="1" applyFill="1" applyBorder="1" applyAlignment="1">
      <alignment horizontal="left"/>
    </xf>
    <xf numFmtId="0" fontId="43" fillId="0" borderId="0" xfId="0" applyFont="1" applyAlignment="1">
      <alignment vertical="top"/>
    </xf>
    <xf numFmtId="0" fontId="50" fillId="0" borderId="0" xfId="0" applyFont="1" applyAlignment="1">
      <alignment vertical="top"/>
    </xf>
    <xf numFmtId="166" fontId="43" fillId="0" borderId="0" xfId="14" quotePrefix="1" applyNumberFormat="1" applyFont="1" applyAlignment="1">
      <alignment horizontal="right" vertical="top"/>
    </xf>
    <xf numFmtId="166" fontId="50" fillId="0" borderId="0" xfId="14" applyNumberFormat="1" applyFont="1" applyAlignment="1">
      <alignment vertical="top"/>
    </xf>
    <xf numFmtId="0" fontId="43" fillId="0" borderId="5" xfId="0" applyFont="1" applyBorder="1" applyAlignment="1">
      <alignment horizontal="centerContinuous" vertical="top"/>
    </xf>
    <xf numFmtId="0" fontId="50" fillId="0" borderId="5" xfId="0" applyFont="1" applyBorder="1" applyAlignment="1">
      <alignment horizontal="centerContinuous" vertical="top"/>
    </xf>
    <xf numFmtId="166" fontId="43" fillId="0" borderId="5" xfId="14" applyNumberFormat="1" applyFont="1" applyBorder="1" applyAlignment="1">
      <alignment horizontal="center" vertical="top"/>
    </xf>
    <xf numFmtId="0" fontId="43" fillId="0" borderId="5" xfId="0" applyFont="1" applyBorder="1" applyAlignment="1">
      <alignment vertical="top"/>
    </xf>
    <xf numFmtId="0" fontId="43" fillId="0" borderId="19" xfId="0" applyFont="1" applyBorder="1" applyAlignment="1">
      <alignment horizontal="center" vertical="top"/>
    </xf>
    <xf numFmtId="0" fontId="43" fillId="0" borderId="11" xfId="0" applyFont="1" applyBorder="1" applyAlignment="1">
      <alignment vertical="top"/>
    </xf>
    <xf numFmtId="166" fontId="43" fillId="0" borderId="6" xfId="14" applyNumberFormat="1" applyFont="1" applyBorder="1" applyAlignment="1">
      <alignment horizontal="center" vertical="top"/>
    </xf>
    <xf numFmtId="0" fontId="50" fillId="0" borderId="6" xfId="0" applyFont="1" applyBorder="1" applyAlignment="1">
      <alignment vertical="top"/>
    </xf>
    <xf numFmtId="0" fontId="43" fillId="0" borderId="4" xfId="0" applyFont="1" applyBorder="1" applyAlignment="1">
      <alignment horizontal="center" vertical="top"/>
    </xf>
    <xf numFmtId="0" fontId="43" fillId="0" borderId="2" xfId="0" applyFont="1" applyBorder="1" applyAlignment="1">
      <alignment horizontal="left" vertical="top"/>
    </xf>
    <xf numFmtId="0" fontId="50" fillId="0" borderId="12" xfId="0" applyFont="1" applyBorder="1" applyAlignment="1">
      <alignment vertical="top"/>
    </xf>
    <xf numFmtId="0" fontId="50" fillId="0" borderId="4" xfId="0" applyFont="1" applyBorder="1" applyAlignment="1">
      <alignment vertical="top"/>
    </xf>
    <xf numFmtId="0" fontId="43" fillId="0" borderId="2" xfId="0" applyFont="1" applyBorder="1" applyAlignment="1">
      <alignment horizontal="center" vertical="top"/>
    </xf>
    <xf numFmtId="0" fontId="50" fillId="0" borderId="3" xfId="0" applyFont="1" applyBorder="1" applyAlignment="1">
      <alignment horizontal="left" vertical="top" wrapText="1"/>
    </xf>
    <xf numFmtId="0" fontId="50" fillId="0" borderId="4" xfId="0" applyFont="1" applyBorder="1" applyAlignment="1">
      <alignment horizontal="center" vertical="top"/>
    </xf>
    <xf numFmtId="166" fontId="50" fillId="0" borderId="6" xfId="14" applyNumberFormat="1" applyFont="1" applyBorder="1" applyAlignment="1">
      <alignment horizontal="center" vertical="top"/>
    </xf>
    <xf numFmtId="0" fontId="51" fillId="0" borderId="4" xfId="0" applyFont="1" applyBorder="1" applyAlignment="1">
      <alignment vertical="top" wrapText="1"/>
    </xf>
    <xf numFmtId="0" fontId="50" fillId="0" borderId="3" xfId="0" applyFont="1" applyBorder="1" applyAlignment="1">
      <alignment horizontal="left" vertical="top"/>
    </xf>
    <xf numFmtId="0" fontId="51" fillId="0" borderId="4" xfId="0" applyFont="1" applyBorder="1" applyAlignment="1">
      <alignment vertical="top"/>
    </xf>
    <xf numFmtId="0" fontId="50" fillId="0" borderId="2" xfId="0" applyFont="1" applyBorder="1" applyAlignment="1">
      <alignment horizontal="center" vertical="top"/>
    </xf>
    <xf numFmtId="0" fontId="50" fillId="0" borderId="3" xfId="0" applyFont="1" applyBorder="1" applyAlignment="1">
      <alignment vertical="top"/>
    </xf>
    <xf numFmtId="166" fontId="50" fillId="0" borderId="6" xfId="14" applyNumberFormat="1" applyFont="1" applyBorder="1" applyAlignment="1">
      <alignment horizontal="left" vertical="top"/>
    </xf>
    <xf numFmtId="0" fontId="43" fillId="0" borderId="3" xfId="0" applyFont="1" applyBorder="1" applyAlignment="1">
      <alignment horizontal="left" vertical="top"/>
    </xf>
    <xf numFmtId="166" fontId="50" fillId="0" borderId="4" xfId="14" applyNumberFormat="1" applyFont="1" applyBorder="1" applyAlignment="1">
      <alignment horizontal="left" vertical="top"/>
    </xf>
    <xf numFmtId="0" fontId="51" fillId="0" borderId="5" xfId="0" applyFont="1" applyBorder="1" applyAlignment="1">
      <alignment vertical="top" wrapText="1"/>
    </xf>
    <xf numFmtId="0" fontId="43" fillId="0" borderId="2" xfId="0" applyFont="1" applyBorder="1" applyAlignment="1">
      <alignment vertical="top"/>
    </xf>
    <xf numFmtId="166" fontId="50" fillId="0" borderId="4" xfId="14" applyNumberFormat="1" applyFont="1" applyBorder="1" applyAlignment="1">
      <alignment vertical="top"/>
    </xf>
    <xf numFmtId="0" fontId="50" fillId="0" borderId="3" xfId="0" applyFont="1" applyBorder="1" applyAlignment="1">
      <alignment vertical="top" wrapText="1"/>
    </xf>
    <xf numFmtId="0" fontId="43" fillId="0" borderId="3" xfId="0" applyFont="1" applyBorder="1" applyAlignment="1">
      <alignment vertical="top"/>
    </xf>
    <xf numFmtId="0" fontId="43" fillId="0" borderId="109" xfId="0" applyFont="1" applyBorder="1" applyAlignment="1">
      <alignment vertical="top"/>
    </xf>
    <xf numFmtId="166" fontId="50" fillId="0" borderId="4" xfId="14" applyNumberFormat="1" applyFont="1" applyFill="1" applyBorder="1" applyAlignment="1">
      <alignment horizontal="left" vertical="top"/>
    </xf>
    <xf numFmtId="166" fontId="50" fillId="0" borderId="4" xfId="14" applyNumberFormat="1" applyFont="1" applyFill="1" applyBorder="1" applyAlignment="1">
      <alignment vertical="top"/>
    </xf>
    <xf numFmtId="0" fontId="50" fillId="0" borderId="2" xfId="0" applyFont="1" applyBorder="1" applyAlignment="1">
      <alignment horizontal="left" vertical="top"/>
    </xf>
    <xf numFmtId="0" fontId="42" fillId="0" borderId="0" xfId="0" applyFont="1" applyAlignment="1">
      <alignment vertical="top"/>
    </xf>
    <xf numFmtId="0" fontId="0" fillId="0" borderId="0" xfId="0" applyAlignment="1">
      <alignment vertical="top"/>
    </xf>
    <xf numFmtId="43" fontId="16" fillId="0" borderId="0" xfId="9" applyFont="1" applyFill="1" applyBorder="1" applyAlignment="1" applyProtection="1">
      <alignment horizontal="center" vertical="top"/>
    </xf>
    <xf numFmtId="0" fontId="0" fillId="0" borderId="0" xfId="0" applyAlignment="1">
      <alignment horizontal="center" vertical="top"/>
    </xf>
    <xf numFmtId="4" fontId="15" fillId="0" borderId="2" xfId="1" applyNumberFormat="1" applyFont="1" applyBorder="1" applyAlignment="1" applyProtection="1">
      <alignment horizontal="left" vertical="top"/>
    </xf>
    <xf numFmtId="4" fontId="16" fillId="0" borderId="0" xfId="1" applyNumberFormat="1" applyFont="1" applyBorder="1" applyAlignment="1" applyProtection="1">
      <alignment horizontal="left" vertical="top"/>
    </xf>
    <xf numFmtId="0" fontId="1" fillId="0" borderId="0" xfId="0" applyFont="1" applyAlignment="1">
      <alignment horizontal="center" vertical="top"/>
    </xf>
    <xf numFmtId="43" fontId="18" fillId="0" borderId="0" xfId="1" applyFont="1" applyAlignment="1" applyProtection="1">
      <alignment horizontal="left" vertical="top"/>
    </xf>
    <xf numFmtId="43" fontId="16" fillId="0" borderId="0" xfId="1" applyFont="1" applyBorder="1" applyAlignment="1" applyProtection="1">
      <alignment horizontal="center" vertical="top"/>
    </xf>
    <xf numFmtId="43" fontId="18" fillId="0" borderId="0" xfId="1" applyFont="1" applyBorder="1" applyAlignment="1" applyProtection="1">
      <alignment vertical="top"/>
    </xf>
    <xf numFmtId="166" fontId="16" fillId="0" borderId="9" xfId="1" applyNumberFormat="1" applyFont="1" applyBorder="1" applyAlignment="1" applyProtection="1">
      <alignment horizontal="center" vertical="top" wrapText="1"/>
    </xf>
    <xf numFmtId="166" fontId="16" fillId="0" borderId="4" xfId="1" applyNumberFormat="1" applyFont="1" applyBorder="1" applyAlignment="1" applyProtection="1">
      <alignment horizontal="left" vertical="top" wrapText="1"/>
    </xf>
    <xf numFmtId="166" fontId="16" fillId="0" borderId="7" xfId="1" applyNumberFormat="1" applyFont="1" applyBorder="1" applyAlignment="1" applyProtection="1">
      <alignment horizontal="center" vertical="top"/>
    </xf>
    <xf numFmtId="43" fontId="18" fillId="0" borderId="0" xfId="1" applyFont="1" applyBorder="1" applyAlignment="1" applyProtection="1">
      <alignment horizontal="left" vertical="top" wrapText="1"/>
    </xf>
    <xf numFmtId="43" fontId="16" fillId="0" borderId="0" xfId="1" applyFont="1" applyFill="1" applyBorder="1" applyAlignment="1" applyProtection="1">
      <alignment horizontal="center" vertical="top"/>
    </xf>
    <xf numFmtId="0" fontId="27" fillId="0" borderId="0" xfId="0" applyFont="1" applyAlignment="1">
      <alignment vertical="top"/>
    </xf>
    <xf numFmtId="0" fontId="25" fillId="0" borderId="20" xfId="12" applyFont="1" applyBorder="1" applyAlignment="1">
      <alignment vertical="top"/>
    </xf>
    <xf numFmtId="0" fontId="0" fillId="0" borderId="0" xfId="0" applyAlignment="1">
      <alignment horizontal="left" vertical="top"/>
    </xf>
    <xf numFmtId="0" fontId="5" fillId="0" borderId="0" xfId="0" applyFont="1" applyAlignment="1">
      <alignment vertical="top"/>
    </xf>
    <xf numFmtId="9" fontId="0" fillId="0" borderId="0" xfId="2" applyFont="1" applyAlignment="1">
      <alignment vertical="top"/>
    </xf>
    <xf numFmtId="9" fontId="2" fillId="0" borderId="0" xfId="2" applyFont="1" applyAlignment="1">
      <alignment vertical="top"/>
    </xf>
    <xf numFmtId="166" fontId="0" fillId="0" borderId="0" xfId="0" applyNumberFormat="1" applyAlignment="1">
      <alignment vertical="top"/>
    </xf>
    <xf numFmtId="0" fontId="20" fillId="0" borderId="0" xfId="0" applyFont="1" applyAlignment="1">
      <alignment horizontal="center" vertical="top"/>
    </xf>
    <xf numFmtId="166" fontId="0" fillId="0" borderId="0" xfId="1" applyNumberFormat="1" applyFont="1" applyAlignment="1">
      <alignment vertical="top"/>
    </xf>
    <xf numFmtId="9" fontId="0" fillId="0" borderId="1" xfId="2" applyFont="1" applyBorder="1" applyAlignment="1">
      <alignment vertical="top"/>
    </xf>
    <xf numFmtId="0" fontId="52" fillId="0" borderId="0" xfId="0" applyFont="1" applyAlignment="1">
      <alignment vertical="top"/>
    </xf>
    <xf numFmtId="0" fontId="0" fillId="0" borderId="28" xfId="0" applyBorder="1" applyAlignment="1" applyProtection="1">
      <alignment vertical="top"/>
      <protection locked="0"/>
    </xf>
    <xf numFmtId="166" fontId="0" fillId="0" borderId="0" xfId="1" applyNumberFormat="1" applyFont="1" applyBorder="1" applyAlignment="1">
      <alignment vertical="top"/>
    </xf>
    <xf numFmtId="0" fontId="42" fillId="0" borderId="0" xfId="0" applyFont="1" applyAlignment="1">
      <alignment horizontal="center" vertical="top"/>
    </xf>
    <xf numFmtId="0" fontId="9" fillId="0" borderId="0" xfId="0" applyFont="1" applyAlignment="1">
      <alignment vertical="top"/>
    </xf>
    <xf numFmtId="0" fontId="2" fillId="0" borderId="0" xfId="0" applyFont="1" applyAlignment="1">
      <alignment horizontal="center" vertical="top"/>
    </xf>
    <xf numFmtId="166" fontId="2" fillId="0" borderId="18" xfId="0" applyNumberFormat="1" applyFont="1" applyBorder="1" applyAlignment="1">
      <alignment vertical="top"/>
    </xf>
    <xf numFmtId="166" fontId="2" fillId="0" borderId="22" xfId="0" applyNumberFormat="1" applyFont="1" applyBorder="1" applyAlignment="1">
      <alignment vertical="top"/>
    </xf>
    <xf numFmtId="9" fontId="0" fillId="0" borderId="0" xfId="2" applyFont="1" applyBorder="1" applyAlignment="1">
      <alignment vertical="top"/>
    </xf>
    <xf numFmtId="166" fontId="5" fillId="0" borderId="16" xfId="0" applyNumberFormat="1" applyFont="1" applyBorder="1" applyAlignment="1">
      <alignment vertical="top"/>
    </xf>
    <xf numFmtId="9" fontId="5" fillId="0" borderId="16" xfId="2" applyFont="1" applyBorder="1" applyAlignment="1">
      <alignment vertical="top"/>
    </xf>
    <xf numFmtId="43" fontId="48" fillId="0" borderId="0" xfId="0" applyNumberFormat="1" applyFont="1" applyAlignment="1">
      <alignment horizontal="center" vertical="top"/>
    </xf>
    <xf numFmtId="0" fontId="30" fillId="0" borderId="0" xfId="0" applyFont="1" applyAlignment="1">
      <alignment vertical="top"/>
    </xf>
    <xf numFmtId="166" fontId="5" fillId="0" borderId="0" xfId="0" applyNumberFormat="1" applyFont="1" applyAlignment="1">
      <alignment vertical="top"/>
    </xf>
    <xf numFmtId="9" fontId="5" fillId="0" borderId="0" xfId="2" applyFont="1" applyAlignment="1">
      <alignment vertical="top"/>
    </xf>
    <xf numFmtId="0" fontId="15" fillId="0" borderId="20" xfId="12" applyFont="1" applyBorder="1" applyAlignment="1">
      <alignment vertical="top"/>
    </xf>
    <xf numFmtId="166" fontId="0" fillId="0" borderId="1" xfId="0" applyNumberFormat="1" applyBorder="1" applyAlignment="1">
      <alignment vertical="top"/>
    </xf>
    <xf numFmtId="166" fontId="0" fillId="0" borderId="22" xfId="0" applyNumberFormat="1" applyBorder="1" applyAlignment="1">
      <alignment vertical="top"/>
    </xf>
    <xf numFmtId="0" fontId="9" fillId="0" borderId="23" xfId="0" applyFont="1" applyBorder="1" applyAlignment="1">
      <alignment vertical="top"/>
    </xf>
    <xf numFmtId="43" fontId="1" fillId="0" borderId="0" xfId="4" applyFont="1" applyAlignment="1" applyProtection="1">
      <alignment vertical="top"/>
    </xf>
    <xf numFmtId="0" fontId="23" fillId="0" borderId="4" xfId="0" applyFont="1" applyBorder="1" applyAlignment="1">
      <alignment vertical="top" wrapText="1"/>
    </xf>
    <xf numFmtId="43" fontId="1" fillId="0" borderId="0" xfId="4" applyFont="1" applyAlignment="1" applyProtection="1">
      <alignment horizontal="center" vertical="top"/>
    </xf>
    <xf numFmtId="43" fontId="1" fillId="0" borderId="0" xfId="4" applyFont="1" applyFill="1" applyAlignment="1" applyProtection="1">
      <alignment vertical="top"/>
    </xf>
    <xf numFmtId="0" fontId="49" fillId="15" borderId="5" xfId="20" applyFill="1" applyBorder="1" applyAlignment="1">
      <alignment vertical="top"/>
    </xf>
    <xf numFmtId="0" fontId="49" fillId="15" borderId="6" xfId="20" applyFill="1" applyBorder="1" applyAlignment="1">
      <alignment vertical="top"/>
    </xf>
    <xf numFmtId="0" fontId="49" fillId="14" borderId="5" xfId="20" applyFill="1" applyBorder="1" applyAlignment="1">
      <alignment vertical="top"/>
    </xf>
    <xf numFmtId="0" fontId="49" fillId="14" borderId="9" xfId="20" applyFill="1" applyBorder="1" applyAlignment="1">
      <alignment vertical="top"/>
    </xf>
    <xf numFmtId="0" fontId="49" fillId="14" borderId="6" xfId="20" applyFill="1" applyBorder="1" applyAlignment="1">
      <alignment vertical="top"/>
    </xf>
    <xf numFmtId="0" fontId="1" fillId="0" borderId="0" xfId="0" applyFont="1"/>
    <xf numFmtId="0" fontId="16" fillId="0" borderId="47" xfId="0" applyFont="1" applyBorder="1" applyAlignment="1" applyProtection="1">
      <alignment horizontal="left" vertical="center" wrapText="1"/>
      <protection locked="0"/>
    </xf>
    <xf numFmtId="0" fontId="10" fillId="0" borderId="106" xfId="0" applyFont="1" applyBorder="1" applyAlignment="1">
      <alignment horizontal="left" vertical="top"/>
    </xf>
    <xf numFmtId="0" fontId="19" fillId="0" borderId="92" xfId="0" applyFont="1" applyBorder="1" applyAlignment="1">
      <alignment vertical="top"/>
    </xf>
    <xf numFmtId="0" fontId="9" fillId="0" borderId="92" xfId="0" applyFont="1" applyBorder="1" applyAlignment="1">
      <alignment vertical="top"/>
    </xf>
    <xf numFmtId="0" fontId="25" fillId="0" borderId="92" xfId="11" applyFont="1" applyFill="1" applyBorder="1" applyAlignment="1" applyProtection="1">
      <alignment horizontal="right" vertical="top"/>
    </xf>
    <xf numFmtId="15" fontId="25" fillId="0" borderId="92" xfId="11" applyNumberFormat="1" applyFont="1" applyFill="1" applyBorder="1" applyAlignment="1" applyProtection="1">
      <alignment vertical="top"/>
    </xf>
    <xf numFmtId="15" fontId="25" fillId="0" borderId="50" xfId="11" applyNumberFormat="1" applyFont="1" applyFill="1" applyBorder="1" applyAlignment="1" applyProtection="1">
      <alignment vertical="top"/>
    </xf>
    <xf numFmtId="15" fontId="25" fillId="0" borderId="0" xfId="11" applyNumberFormat="1" applyFont="1" applyFill="1" applyBorder="1" applyAlignment="1" applyProtection="1">
      <alignment vertical="top"/>
    </xf>
    <xf numFmtId="0" fontId="0" fillId="0" borderId="92" xfId="0" applyBorder="1" applyAlignment="1">
      <alignment vertical="top"/>
    </xf>
    <xf numFmtId="0" fontId="0" fillId="0" borderId="50" xfId="0" applyBorder="1" applyAlignment="1">
      <alignment vertical="top"/>
    </xf>
    <xf numFmtId="0" fontId="2" fillId="0" borderId="38" xfId="0" applyFont="1" applyBorder="1" applyAlignment="1">
      <alignment horizontal="center" vertical="top" wrapText="1"/>
    </xf>
    <xf numFmtId="0" fontId="2" fillId="0" borderId="39" xfId="0" applyFont="1" applyBorder="1" applyAlignment="1">
      <alignment vertical="top" wrapText="1"/>
    </xf>
    <xf numFmtId="0" fontId="2" fillId="0" borderId="39" xfId="0" applyFont="1" applyBorder="1" applyAlignment="1">
      <alignment horizontal="center" vertical="top" wrapText="1"/>
    </xf>
    <xf numFmtId="0" fontId="2" fillId="0" borderId="40" xfId="0" applyFont="1" applyBorder="1" applyAlignment="1">
      <alignment horizontal="center" vertical="top" wrapText="1"/>
    </xf>
    <xf numFmtId="0" fontId="2" fillId="0" borderId="0" xfId="0" applyFont="1" applyAlignment="1">
      <alignment horizontal="center" vertical="top" wrapText="1"/>
    </xf>
    <xf numFmtId="43" fontId="2" fillId="0" borderId="30" xfId="1" applyFont="1" applyFill="1" applyBorder="1" applyAlignment="1" applyProtection="1">
      <alignment horizontal="center" vertical="top" wrapText="1"/>
      <protection locked="0"/>
    </xf>
    <xf numFmtId="0" fontId="2" fillId="0" borderId="31" xfId="0" applyFont="1" applyBorder="1" applyAlignment="1">
      <alignment horizontal="center" vertical="top" wrapText="1"/>
    </xf>
    <xf numFmtId="0" fontId="2" fillId="0" borderId="40" xfId="0" applyFont="1" applyBorder="1" applyAlignment="1">
      <alignment vertical="top" wrapText="1"/>
    </xf>
    <xf numFmtId="0" fontId="0" fillId="0" borderId="41" xfId="0" applyBorder="1" applyAlignment="1">
      <alignment horizontal="center" vertical="top"/>
    </xf>
    <xf numFmtId="0" fontId="0" fillId="0" borderId="42" xfId="0" applyBorder="1" applyAlignment="1" applyProtection="1">
      <alignment vertical="top"/>
      <protection locked="0"/>
    </xf>
    <xf numFmtId="43" fontId="0" fillId="0" borderId="42" xfId="1" applyFont="1" applyBorder="1" applyAlignment="1" applyProtection="1">
      <alignment vertical="top"/>
      <protection locked="0"/>
    </xf>
    <xf numFmtId="43" fontId="0" fillId="0" borderId="0" xfId="1" applyFont="1" applyAlignment="1" applyProtection="1">
      <alignment vertical="top"/>
    </xf>
    <xf numFmtId="43" fontId="0" fillId="0" borderId="41" xfId="1" applyFont="1" applyBorder="1" applyAlignment="1" applyProtection="1">
      <alignment vertical="top"/>
      <protection locked="0"/>
    </xf>
    <xf numFmtId="43" fontId="0" fillId="0" borderId="42" xfId="1" applyFont="1" applyBorder="1" applyAlignment="1" applyProtection="1">
      <alignment vertical="top"/>
    </xf>
    <xf numFmtId="43" fontId="0" fillId="0" borderId="42" xfId="0" applyNumberFormat="1" applyBorder="1" applyAlignment="1">
      <alignment vertical="top"/>
    </xf>
    <xf numFmtId="166" fontId="0" fillId="0" borderId="42" xfId="0" applyNumberFormat="1" applyBorder="1" applyAlignment="1">
      <alignment vertical="top"/>
    </xf>
    <xf numFmtId="0" fontId="0" fillId="0" borderId="27" xfId="0" applyBorder="1" applyAlignment="1">
      <alignment horizontal="center" vertical="top"/>
    </xf>
    <xf numFmtId="43" fontId="0" fillId="0" borderId="28" xfId="1" applyFont="1" applyBorder="1" applyAlignment="1" applyProtection="1">
      <alignment vertical="top"/>
      <protection locked="0"/>
    </xf>
    <xf numFmtId="43" fontId="0" fillId="0" borderId="29" xfId="1" applyFont="1" applyBorder="1" applyAlignment="1" applyProtection="1">
      <alignment vertical="top"/>
    </xf>
    <xf numFmtId="43" fontId="0" fillId="0" borderId="27" xfId="1" applyFont="1" applyBorder="1" applyAlignment="1" applyProtection="1">
      <alignment vertical="top"/>
      <protection locked="0"/>
    </xf>
    <xf numFmtId="43" fontId="0" fillId="0" borderId="28" xfId="1" applyFont="1" applyBorder="1" applyAlignment="1" applyProtection="1">
      <alignment vertical="top"/>
    </xf>
    <xf numFmtId="43" fontId="0" fillId="0" borderId="28" xfId="0" applyNumberFormat="1" applyBorder="1" applyAlignment="1">
      <alignment vertical="top"/>
    </xf>
    <xf numFmtId="166" fontId="0" fillId="0" borderId="28" xfId="0" applyNumberFormat="1" applyBorder="1" applyAlignment="1">
      <alignment vertical="top"/>
    </xf>
    <xf numFmtId="0" fontId="2" fillId="0" borderId="104" xfId="0" applyFont="1" applyBorder="1" applyAlignment="1">
      <alignment horizontal="center" vertical="top"/>
    </xf>
    <xf numFmtId="0" fontId="2" fillId="0" borderId="100" xfId="0" applyFont="1" applyBorder="1" applyAlignment="1" applyProtection="1">
      <alignment horizontal="right" vertical="top"/>
      <protection locked="0"/>
    </xf>
    <xf numFmtId="0" fontId="2" fillId="0" borderId="100" xfId="0" applyFont="1" applyBorder="1" applyAlignment="1" applyProtection="1">
      <alignment vertical="top"/>
      <protection locked="0"/>
    </xf>
    <xf numFmtId="43" fontId="2" fillId="0" borderId="105" xfId="1" applyFont="1" applyBorder="1" applyAlignment="1" applyProtection="1">
      <alignment vertical="top"/>
    </xf>
    <xf numFmtId="43" fontId="2" fillId="0" borderId="104" xfId="1" applyFont="1" applyBorder="1" applyAlignment="1" applyProtection="1">
      <alignment vertical="top"/>
      <protection locked="0"/>
    </xf>
    <xf numFmtId="43" fontId="2" fillId="0" borderId="100" xfId="1" applyFont="1" applyBorder="1" applyAlignment="1" applyProtection="1">
      <alignment vertical="top"/>
    </xf>
    <xf numFmtId="166" fontId="2" fillId="0" borderId="100" xfId="0" applyNumberFormat="1" applyFont="1" applyBorder="1" applyAlignment="1">
      <alignment vertical="top"/>
    </xf>
    <xf numFmtId="0" fontId="20" fillId="0" borderId="105" xfId="0" applyFont="1" applyBorder="1" applyAlignment="1" applyProtection="1">
      <alignment vertical="top"/>
      <protection locked="0"/>
    </xf>
    <xf numFmtId="0" fontId="24" fillId="0" borderId="21" xfId="11" applyFont="1" applyBorder="1" applyAlignment="1">
      <alignment horizontal="left" vertical="center"/>
    </xf>
    <xf numFmtId="0" fontId="26" fillId="0" borderId="21" xfId="11" applyFont="1" applyFill="1" applyBorder="1" applyAlignment="1">
      <alignment horizontal="center" vertical="center"/>
    </xf>
    <xf numFmtId="0" fontId="0" fillId="0" borderId="0" xfId="0" applyAlignment="1">
      <alignment vertical="center"/>
    </xf>
    <xf numFmtId="166" fontId="9" fillId="0" borderId="0" xfId="1" applyNumberFormat="1" applyFont="1" applyAlignment="1" applyProtection="1">
      <alignment vertical="top"/>
    </xf>
    <xf numFmtId="166" fontId="25" fillId="0" borderId="0" xfId="1" applyNumberFormat="1" applyFont="1" applyBorder="1" applyAlignment="1" applyProtection="1">
      <alignment horizontal="right" vertical="center"/>
    </xf>
    <xf numFmtId="15" fontId="25" fillId="0" borderId="0" xfId="1" applyNumberFormat="1" applyFont="1" applyFill="1" applyBorder="1" applyAlignment="1" applyProtection="1">
      <alignment horizontal="center" vertical="center"/>
    </xf>
    <xf numFmtId="0" fontId="26" fillId="0" borderId="0" xfId="11" applyFont="1" applyFill="1" applyBorder="1" applyAlignment="1" applyProtection="1">
      <alignment horizontal="center" vertical="center"/>
    </xf>
    <xf numFmtId="166" fontId="25" fillId="0" borderId="23" xfId="1" applyNumberFormat="1" applyFont="1" applyBorder="1" applyAlignment="1" applyProtection="1">
      <alignment horizontal="right" vertical="top"/>
    </xf>
    <xf numFmtId="166" fontId="25" fillId="0" borderId="23" xfId="1" applyNumberFormat="1" applyFont="1" applyBorder="1" applyAlignment="1" applyProtection="1">
      <alignment vertical="top"/>
    </xf>
    <xf numFmtId="0" fontId="9" fillId="0" borderId="23" xfId="0" applyFont="1" applyBorder="1" applyAlignment="1">
      <alignment horizontal="center" vertical="top"/>
    </xf>
    <xf numFmtId="166" fontId="0" fillId="0" borderId="28" xfId="1" applyNumberFormat="1" applyFont="1" applyBorder="1" applyAlignment="1" applyProtection="1">
      <alignment vertical="top"/>
    </xf>
    <xf numFmtId="166" fontId="0" fillId="0" borderId="28" xfId="1" applyNumberFormat="1" applyFont="1" applyFill="1" applyBorder="1" applyAlignment="1" applyProtection="1">
      <alignment vertical="top"/>
    </xf>
    <xf numFmtId="166" fontId="0" fillId="0" borderId="46" xfId="1" applyNumberFormat="1" applyFont="1" applyFill="1" applyBorder="1" applyAlignment="1" applyProtection="1">
      <alignment vertical="top"/>
    </xf>
    <xf numFmtId="166" fontId="0" fillId="0" borderId="51" xfId="1" applyNumberFormat="1" applyFont="1" applyBorder="1" applyAlignment="1" applyProtection="1">
      <alignment vertical="top"/>
    </xf>
    <xf numFmtId="166" fontId="0" fillId="0" borderId="51" xfId="1" applyNumberFormat="1" applyFont="1" applyFill="1" applyBorder="1" applyAlignment="1" applyProtection="1">
      <alignment vertical="top"/>
    </xf>
    <xf numFmtId="0" fontId="2" fillId="0" borderId="124" xfId="0" applyFont="1" applyBorder="1" applyAlignment="1">
      <alignment vertical="top"/>
    </xf>
    <xf numFmtId="0" fontId="0" fillId="0" borderId="25" xfId="0" applyBorder="1" applyAlignment="1">
      <alignment horizontal="center" vertical="top"/>
    </xf>
    <xf numFmtId="166" fontId="0" fillId="0" borderId="49" xfId="1" applyNumberFormat="1" applyFont="1" applyFill="1" applyBorder="1" applyAlignment="1" applyProtection="1">
      <alignment vertical="top"/>
    </xf>
    <xf numFmtId="0" fontId="0" fillId="0" borderId="53" xfId="0" applyBorder="1" applyAlignment="1">
      <alignment horizontal="center" vertical="top"/>
    </xf>
    <xf numFmtId="166" fontId="0" fillId="0" borderId="31" xfId="1" applyNumberFormat="1" applyFont="1" applyFill="1" applyBorder="1" applyAlignment="1" applyProtection="1">
      <alignment vertical="top"/>
    </xf>
    <xf numFmtId="0" fontId="0" fillId="0" borderId="55" xfId="0" applyBorder="1" applyAlignment="1">
      <alignment horizontal="center" vertical="top"/>
    </xf>
    <xf numFmtId="0" fontId="0" fillId="0" borderId="125" xfId="0" applyBorder="1" applyAlignment="1">
      <alignment vertical="top"/>
    </xf>
    <xf numFmtId="0" fontId="0" fillId="0" borderId="122" xfId="0" applyBorder="1" applyAlignment="1">
      <alignment horizontal="center" vertical="top"/>
    </xf>
    <xf numFmtId="166" fontId="0" fillId="0" borderId="122" xfId="1" applyNumberFormat="1" applyFont="1" applyFill="1" applyBorder="1" applyAlignment="1" applyProtection="1">
      <alignment vertical="top"/>
    </xf>
    <xf numFmtId="166" fontId="0" fillId="0" borderId="122" xfId="1" applyNumberFormat="1" applyFont="1" applyFill="1" applyBorder="1" applyAlignment="1" applyProtection="1">
      <alignment horizontal="right" vertical="top"/>
    </xf>
    <xf numFmtId="166" fontId="2" fillId="0" borderId="122" xfId="1" applyNumberFormat="1" applyFont="1" applyFill="1" applyBorder="1" applyAlignment="1" applyProtection="1">
      <alignment vertical="top"/>
    </xf>
    <xf numFmtId="0" fontId="0" fillId="0" borderId="57" xfId="0" applyBorder="1" applyAlignment="1">
      <alignment horizontal="center" vertical="top"/>
    </xf>
    <xf numFmtId="166" fontId="0" fillId="0" borderId="0" xfId="1" applyNumberFormat="1" applyFont="1" applyBorder="1" applyAlignment="1" applyProtection="1">
      <alignment vertical="top"/>
    </xf>
    <xf numFmtId="15" fontId="0" fillId="0" borderId="52" xfId="0" applyNumberFormat="1" applyBorder="1" applyAlignment="1">
      <alignment horizontal="left" vertical="top"/>
    </xf>
    <xf numFmtId="0" fontId="0" fillId="0" borderId="49" xfId="0" applyBorder="1" applyAlignment="1">
      <alignment vertical="top"/>
    </xf>
    <xf numFmtId="166" fontId="0" fillId="0" borderId="49" xfId="1" applyNumberFormat="1" applyFont="1" applyBorder="1" applyAlignment="1" applyProtection="1">
      <alignment vertical="top"/>
    </xf>
    <xf numFmtId="15" fontId="0" fillId="0" borderId="54" xfId="0" applyNumberFormat="1" applyBorder="1" applyAlignment="1">
      <alignment horizontal="left" vertical="top"/>
    </xf>
    <xf numFmtId="0" fontId="0" fillId="0" borderId="28" xfId="0" applyBorder="1" applyAlignment="1">
      <alignment vertical="top"/>
    </xf>
    <xf numFmtId="15" fontId="0" fillId="0" borderId="54" xfId="0" applyNumberFormat="1" applyBorder="1" applyAlignment="1">
      <alignment horizontal="center" vertical="top"/>
    </xf>
    <xf numFmtId="166" fontId="0" fillId="0" borderId="44" xfId="1" applyNumberFormat="1" applyFont="1" applyFill="1" applyBorder="1" applyAlignment="1" applyProtection="1">
      <alignment vertical="top"/>
    </xf>
    <xf numFmtId="0" fontId="0" fillId="0" borderId="56" xfId="0" applyBorder="1" applyAlignment="1">
      <alignment vertical="top"/>
    </xf>
    <xf numFmtId="0" fontId="0" fillId="0" borderId="51" xfId="0" applyBorder="1" applyAlignment="1">
      <alignment vertical="top"/>
    </xf>
    <xf numFmtId="166" fontId="0" fillId="0" borderId="0" xfId="1" applyNumberFormat="1" applyFont="1" applyAlignment="1" applyProtection="1">
      <alignment vertical="top"/>
    </xf>
    <xf numFmtId="166" fontId="2" fillId="0" borderId="25" xfId="1" applyNumberFormat="1" applyFont="1" applyFill="1" applyBorder="1" applyAlignment="1" applyProtection="1">
      <alignment vertical="top"/>
    </xf>
    <xf numFmtId="166" fontId="2" fillId="0" borderId="49" xfId="1" applyNumberFormat="1" applyFont="1" applyFill="1" applyBorder="1" applyAlignment="1" applyProtection="1">
      <alignment vertical="top"/>
    </xf>
    <xf numFmtId="0" fontId="2" fillId="0" borderId="53" xfId="0" applyFont="1" applyBorder="1" applyAlignment="1">
      <alignment horizontal="center" vertical="top"/>
    </xf>
    <xf numFmtId="166" fontId="0" fillId="0" borderId="28" xfId="1" applyNumberFormat="1" applyFont="1" applyFill="1" applyBorder="1" applyAlignment="1" applyProtection="1">
      <alignment horizontal="right" vertical="top"/>
    </xf>
    <xf numFmtId="166" fontId="2" fillId="0" borderId="28" xfId="1" applyNumberFormat="1" applyFont="1" applyFill="1" applyBorder="1" applyAlignment="1" applyProtection="1">
      <alignment horizontal="right" vertical="top"/>
    </xf>
    <xf numFmtId="166" fontId="2" fillId="0" borderId="100" xfId="1" applyNumberFormat="1" applyFont="1" applyFill="1" applyBorder="1" applyAlignment="1" applyProtection="1">
      <alignment vertical="top"/>
    </xf>
    <xf numFmtId="166" fontId="1" fillId="0" borderId="100" xfId="1" applyNumberFormat="1" applyFont="1" applyFill="1" applyBorder="1" applyAlignment="1" applyProtection="1">
      <alignment vertical="top"/>
    </xf>
    <xf numFmtId="0" fontId="2" fillId="0" borderId="54" xfId="0" applyFont="1" applyBorder="1" applyAlignment="1">
      <alignment vertical="top"/>
    </xf>
    <xf numFmtId="0" fontId="0" fillId="0" borderId="28" xfId="0" applyBorder="1" applyAlignment="1">
      <alignment horizontal="center" vertical="top"/>
    </xf>
    <xf numFmtId="0" fontId="0" fillId="0" borderId="54" xfId="0" applyBorder="1" applyAlignment="1">
      <alignment vertical="top"/>
    </xf>
    <xf numFmtId="166" fontId="0" fillId="0" borderId="44" xfId="1" applyNumberFormat="1" applyFont="1" applyBorder="1" applyAlignment="1" applyProtection="1">
      <alignment vertical="top"/>
    </xf>
    <xf numFmtId="166" fontId="0" fillId="0" borderId="122" xfId="1" applyNumberFormat="1" applyFont="1" applyBorder="1" applyAlignment="1" applyProtection="1">
      <alignment vertical="top"/>
    </xf>
    <xf numFmtId="166" fontId="2" fillId="0" borderId="100" xfId="1" applyNumberFormat="1" applyFont="1" applyBorder="1" applyAlignment="1" applyProtection="1">
      <alignment vertical="top"/>
    </xf>
    <xf numFmtId="0" fontId="10" fillId="0" borderId="90" xfId="0" applyFont="1" applyBorder="1" applyAlignment="1">
      <alignment horizontal="centerContinuous" vertical="center"/>
    </xf>
    <xf numFmtId="0" fontId="9" fillId="0" borderId="0" xfId="0" applyFont="1" applyAlignment="1">
      <alignment horizontal="centerContinuous" vertical="center"/>
    </xf>
    <xf numFmtId="166" fontId="25" fillId="0" borderId="0" xfId="1" applyNumberFormat="1" applyFont="1" applyBorder="1" applyAlignment="1" applyProtection="1">
      <alignment horizontal="centerContinuous" vertical="center"/>
    </xf>
    <xf numFmtId="166" fontId="25" fillId="0" borderId="35" xfId="1" applyNumberFormat="1" applyFont="1" applyBorder="1" applyAlignment="1" applyProtection="1">
      <alignment horizontal="centerContinuous" vertical="center"/>
    </xf>
    <xf numFmtId="0" fontId="9" fillId="0" borderId="118" xfId="0" applyFont="1" applyBorder="1" applyAlignment="1">
      <alignment horizontal="center" vertical="center"/>
    </xf>
    <xf numFmtId="0" fontId="2" fillId="6" borderId="120" xfId="0" applyFont="1" applyFill="1" applyBorder="1" applyAlignment="1" applyProtection="1">
      <alignment horizontal="center" vertical="top"/>
      <protection locked="0"/>
    </xf>
    <xf numFmtId="0" fontId="2" fillId="6" borderId="121" xfId="0" applyFont="1" applyFill="1" applyBorder="1" applyAlignment="1" applyProtection="1">
      <alignment horizontal="center" vertical="top"/>
      <protection locked="0"/>
    </xf>
    <xf numFmtId="0" fontId="25" fillId="0" borderId="23" xfId="11" applyFont="1" applyBorder="1" applyAlignment="1" applyProtection="1">
      <alignment vertical="center"/>
    </xf>
    <xf numFmtId="0" fontId="26" fillId="0" borderId="23" xfId="11" applyFont="1" applyFill="1" applyBorder="1" applyAlignment="1" applyProtection="1">
      <alignment horizontal="center" vertical="center"/>
    </xf>
    <xf numFmtId="43" fontId="0" fillId="0" borderId="8" xfId="1" applyFont="1" applyFill="1" applyBorder="1" applyAlignment="1" applyProtection="1">
      <alignment vertical="top"/>
    </xf>
    <xf numFmtId="10" fontId="0" fillId="0" borderId="13" xfId="2" applyNumberFormat="1" applyFont="1" applyBorder="1" applyAlignment="1" applyProtection="1">
      <alignment vertical="top"/>
    </xf>
    <xf numFmtId="10" fontId="0" fillId="0" borderId="0" xfId="2" applyNumberFormat="1" applyFont="1" applyBorder="1" applyAlignment="1" applyProtection="1">
      <alignment vertical="top"/>
    </xf>
    <xf numFmtId="10" fontId="0" fillId="0" borderId="12" xfId="2" applyNumberFormat="1" applyFont="1" applyBorder="1" applyAlignment="1" applyProtection="1">
      <alignment vertical="top"/>
    </xf>
    <xf numFmtId="43" fontId="0" fillId="0" borderId="7" xfId="1" applyFont="1" applyFill="1" applyBorder="1" applyAlignment="1" applyProtection="1">
      <alignment vertical="top"/>
    </xf>
    <xf numFmtId="10" fontId="0" fillId="0" borderId="19" xfId="2" applyNumberFormat="1" applyFont="1" applyBorder="1" applyAlignment="1" applyProtection="1">
      <alignment vertical="top"/>
    </xf>
    <xf numFmtId="10" fontId="0" fillId="0" borderId="1" xfId="2" applyNumberFormat="1" applyFont="1" applyBorder="1" applyAlignment="1" applyProtection="1">
      <alignment vertical="top"/>
    </xf>
    <xf numFmtId="10" fontId="0" fillId="0" borderId="11" xfId="2" applyNumberFormat="1" applyFont="1" applyBorder="1" applyAlignment="1" applyProtection="1">
      <alignment vertical="top"/>
    </xf>
    <xf numFmtId="43" fontId="2" fillId="0" borderId="16" xfId="1" applyFont="1" applyBorder="1" applyAlignment="1" applyProtection="1">
      <alignment vertical="top"/>
    </xf>
    <xf numFmtId="43" fontId="2" fillId="0" borderId="126" xfId="1" applyFont="1" applyBorder="1" applyAlignment="1" applyProtection="1">
      <alignment vertical="top"/>
    </xf>
    <xf numFmtId="10" fontId="2" fillId="0" borderId="16" xfId="2" applyNumberFormat="1" applyFont="1" applyBorder="1" applyAlignment="1" applyProtection="1">
      <alignment vertical="top"/>
    </xf>
    <xf numFmtId="0" fontId="14" fillId="0" borderId="0" xfId="0" applyFont="1" applyAlignment="1">
      <alignment horizontal="center" vertical="top"/>
    </xf>
    <xf numFmtId="0" fontId="0" fillId="0" borderId="13" xfId="0" applyBorder="1" applyAlignment="1">
      <alignment horizontal="center" vertical="top"/>
    </xf>
    <xf numFmtId="43" fontId="16" fillId="0" borderId="0" xfId="9" applyFont="1" applyBorder="1" applyAlignment="1" applyProtection="1">
      <alignment horizontal="center" vertical="top"/>
    </xf>
    <xf numFmtId="166" fontId="16" fillId="0" borderId="18" xfId="1" applyNumberFormat="1" applyFont="1" applyBorder="1" applyAlignment="1" applyProtection="1">
      <alignment horizontal="center" vertical="center"/>
    </xf>
    <xf numFmtId="166" fontId="16" fillId="0" borderId="18" xfId="9" applyNumberFormat="1" applyFont="1" applyBorder="1" applyAlignment="1" applyProtection="1">
      <alignment horizontal="center" vertical="center"/>
    </xf>
    <xf numFmtId="166" fontId="16" fillId="0" borderId="5" xfId="1" applyNumberFormat="1" applyFont="1" applyFill="1" applyBorder="1" applyAlignment="1" applyProtection="1">
      <alignment horizontal="right" vertical="center"/>
    </xf>
    <xf numFmtId="166" fontId="16" fillId="0" borderId="47" xfId="1" applyNumberFormat="1" applyFont="1" applyBorder="1" applyAlignment="1" applyProtection="1">
      <alignment horizontal="center" vertical="center"/>
    </xf>
    <xf numFmtId="166" fontId="16" fillId="0" borderId="47" xfId="9" applyNumberFormat="1" applyFont="1" applyBorder="1" applyAlignment="1" applyProtection="1">
      <alignment horizontal="center" vertical="center"/>
    </xf>
    <xf numFmtId="166" fontId="16" fillId="0" borderId="98" xfId="1" applyNumberFormat="1" applyFont="1" applyBorder="1" applyAlignment="1" applyProtection="1">
      <alignment horizontal="center" vertical="center"/>
    </xf>
    <xf numFmtId="166" fontId="16" fillId="0" borderId="80" xfId="1" applyNumberFormat="1" applyFont="1" applyBorder="1" applyAlignment="1" applyProtection="1">
      <alignment horizontal="center" vertical="center"/>
    </xf>
    <xf numFmtId="43" fontId="15" fillId="0" borderId="6" xfId="1" applyFont="1" applyBorder="1" applyAlignment="1" applyProtection="1">
      <alignment horizontal="left" vertical="center"/>
    </xf>
    <xf numFmtId="166" fontId="16" fillId="0" borderId="1" xfId="1" applyNumberFormat="1" applyFont="1" applyBorder="1" applyAlignment="1" applyProtection="1">
      <alignment horizontal="center" vertical="center"/>
    </xf>
    <xf numFmtId="43" fontId="15" fillId="0" borderId="4" xfId="1" applyFont="1" applyBorder="1" applyAlignment="1" applyProtection="1">
      <alignment horizontal="left" vertical="center"/>
    </xf>
    <xf numFmtId="166" fontId="16" fillId="0" borderId="109" xfId="1" applyNumberFormat="1" applyFont="1" applyBorder="1" applyAlignment="1" applyProtection="1">
      <alignment horizontal="center" vertical="center"/>
    </xf>
    <xf numFmtId="166" fontId="16" fillId="0" borderId="109" xfId="9" applyNumberFormat="1" applyFont="1" applyBorder="1" applyAlignment="1" applyProtection="1">
      <alignment horizontal="center" vertical="center"/>
    </xf>
    <xf numFmtId="4" fontId="15" fillId="0" borderId="0" xfId="1" applyNumberFormat="1" applyFont="1" applyBorder="1" applyAlignment="1" applyProtection="1">
      <alignment horizontal="left" vertical="top"/>
    </xf>
    <xf numFmtId="39" fontId="16" fillId="0" borderId="7" xfId="1" applyNumberFormat="1" applyFont="1" applyBorder="1" applyAlignment="1" applyProtection="1">
      <alignment horizontal="center" vertical="center"/>
    </xf>
    <xf numFmtId="39" fontId="16" fillId="0" borderId="33" xfId="1" applyNumberFormat="1" applyFont="1" applyBorder="1" applyAlignment="1" applyProtection="1">
      <alignment horizontal="center" vertical="center"/>
    </xf>
    <xf numFmtId="43" fontId="16" fillId="0" borderId="7" xfId="1" applyFont="1" applyBorder="1" applyAlignment="1" applyProtection="1">
      <alignment horizontal="center" vertical="top" wrapText="1"/>
    </xf>
    <xf numFmtId="43" fontId="16" fillId="0" borderId="33" xfId="1" applyFont="1" applyBorder="1" applyAlignment="1" applyProtection="1">
      <alignment horizontal="center" vertical="top" wrapText="1"/>
    </xf>
    <xf numFmtId="9" fontId="2" fillId="0" borderId="22" xfId="2" applyFont="1" applyBorder="1" applyAlignment="1">
      <alignment vertical="top"/>
    </xf>
    <xf numFmtId="166" fontId="16" fillId="0" borderId="127" xfId="1" applyNumberFormat="1" applyFont="1" applyBorder="1" applyAlignment="1" applyProtection="1">
      <alignment horizontal="center" vertical="top"/>
    </xf>
    <xf numFmtId="166" fontId="16" fillId="0" borderId="33" xfId="1" applyNumberFormat="1" applyFont="1" applyBorder="1" applyAlignment="1" applyProtection="1">
      <alignment horizontal="center" vertical="top"/>
    </xf>
    <xf numFmtId="166" fontId="16" fillId="0" borderId="7" xfId="9" applyNumberFormat="1" applyFont="1" applyFill="1" applyBorder="1" applyAlignment="1" applyProtection="1">
      <alignment horizontal="center" vertical="top"/>
      <protection locked="0"/>
    </xf>
    <xf numFmtId="166" fontId="16" fillId="0" borderId="33" xfId="9" applyNumberFormat="1" applyFont="1" applyFill="1" applyBorder="1" applyAlignment="1" applyProtection="1">
      <alignment horizontal="center" vertical="top"/>
      <protection locked="0"/>
    </xf>
    <xf numFmtId="4" fontId="15" fillId="0" borderId="7" xfId="1" applyNumberFormat="1" applyFont="1" applyBorder="1" applyAlignment="1" applyProtection="1">
      <alignment horizontal="center" vertical="top"/>
      <protection locked="0"/>
    </xf>
    <xf numFmtId="164" fontId="16" fillId="0" borderId="7" xfId="7" applyFont="1" applyBorder="1" applyAlignment="1" applyProtection="1">
      <alignment horizontal="left" vertical="top" wrapText="1"/>
      <protection locked="0"/>
    </xf>
    <xf numFmtId="4" fontId="16" fillId="0" borderId="7" xfId="1" applyNumberFormat="1" applyFont="1" applyBorder="1" applyAlignment="1" applyProtection="1">
      <alignment horizontal="center" vertical="top"/>
      <protection locked="0"/>
    </xf>
    <xf numFmtId="9" fontId="16" fillId="0" borderId="7" xfId="2" applyFont="1" applyBorder="1" applyAlignment="1" applyProtection="1">
      <alignment horizontal="left" vertical="top" wrapText="1"/>
      <protection locked="0"/>
    </xf>
    <xf numFmtId="4" fontId="16" fillId="0" borderId="33" xfId="1" applyNumberFormat="1" applyFont="1" applyBorder="1" applyAlignment="1" applyProtection="1">
      <alignment horizontal="center" vertical="top"/>
      <protection locked="0"/>
    </xf>
    <xf numFmtId="9" fontId="16" fillId="0" borderId="33" xfId="2" applyFont="1" applyBorder="1" applyAlignment="1" applyProtection="1">
      <alignment horizontal="left" vertical="top" wrapText="1"/>
      <protection locked="0"/>
    </xf>
    <xf numFmtId="164" fontId="16" fillId="0" borderId="33" xfId="7" applyFont="1" applyBorder="1" applyAlignment="1" applyProtection="1">
      <alignment horizontal="left" vertical="top" wrapText="1"/>
      <protection locked="0"/>
    </xf>
    <xf numFmtId="166" fontId="16" fillId="0" borderId="7" xfId="1" applyNumberFormat="1" applyFont="1" applyBorder="1" applyAlignment="1" applyProtection="1">
      <alignment horizontal="left" vertical="top" wrapText="1"/>
      <protection locked="0"/>
    </xf>
    <xf numFmtId="166" fontId="16" fillId="0" borderId="7" xfId="1" applyNumberFormat="1" applyFont="1" applyBorder="1" applyAlignment="1" applyProtection="1">
      <alignment horizontal="center" vertical="top"/>
      <protection locked="0"/>
    </xf>
    <xf numFmtId="166" fontId="16" fillId="0" borderId="33" xfId="1" applyNumberFormat="1" applyFont="1" applyBorder="1" applyAlignment="1" applyProtection="1">
      <alignment horizontal="left" vertical="top" wrapText="1"/>
      <protection locked="0"/>
    </xf>
    <xf numFmtId="166" fontId="16" fillId="0" borderId="33" xfId="1" applyNumberFormat="1" applyFont="1" applyBorder="1" applyAlignment="1" applyProtection="1">
      <alignment horizontal="center" vertical="top"/>
      <protection locked="0"/>
    </xf>
    <xf numFmtId="15" fontId="25" fillId="0" borderId="23" xfId="11" applyNumberFormat="1" applyFont="1" applyBorder="1" applyAlignment="1" applyProtection="1">
      <alignment horizontal="center" vertical="center"/>
    </xf>
    <xf numFmtId="43" fontId="9" fillId="0" borderId="4" xfId="4" applyFont="1" applyFill="1" applyBorder="1" applyAlignment="1" applyProtection="1">
      <alignment vertical="center"/>
    </xf>
    <xf numFmtId="43" fontId="9" fillId="0" borderId="4" xfId="3" applyFont="1" applyFill="1" applyBorder="1" applyAlignment="1" applyProtection="1">
      <alignment horizontal="center" vertical="center" wrapText="1"/>
    </xf>
    <xf numFmtId="43" fontId="9" fillId="5" borderId="4" xfId="4" applyFont="1" applyFill="1" applyBorder="1" applyAlignment="1" applyProtection="1">
      <alignment vertical="center"/>
    </xf>
    <xf numFmtId="43" fontId="9" fillId="0" borderId="4" xfId="4" applyFont="1" applyFill="1" applyBorder="1" applyAlignment="1" applyProtection="1">
      <alignment vertical="center"/>
      <protection locked="0"/>
    </xf>
    <xf numFmtId="43" fontId="9" fillId="5" borderId="4" xfId="4" applyFont="1" applyFill="1" applyBorder="1" applyAlignment="1" applyProtection="1">
      <alignment horizontal="center" vertical="center" wrapText="1"/>
    </xf>
    <xf numFmtId="43" fontId="9" fillId="5" borderId="4" xfId="3" applyFont="1" applyFill="1" applyBorder="1" applyAlignment="1" applyProtection="1">
      <alignment horizontal="center" vertical="center" wrapText="1"/>
    </xf>
    <xf numFmtId="0" fontId="9" fillId="0" borderId="4" xfId="0" applyFont="1" applyBorder="1" applyAlignment="1" applyProtection="1">
      <alignment horizontal="center" vertical="center"/>
      <protection locked="0"/>
    </xf>
    <xf numFmtId="0" fontId="9" fillId="0" borderId="4" xfId="0" applyFont="1" applyBorder="1" applyAlignment="1" applyProtection="1">
      <alignment horizontal="justify" vertical="center" wrapText="1"/>
      <protection locked="0"/>
    </xf>
    <xf numFmtId="43" fontId="9" fillId="0" borderId="4" xfId="4" applyFont="1" applyFill="1" applyBorder="1" applyAlignment="1" applyProtection="1">
      <alignment horizontal="center" vertical="center" wrapText="1"/>
      <protection locked="0"/>
    </xf>
    <xf numFmtId="0" fontId="9" fillId="0" borderId="4" xfId="0" applyFont="1" applyBorder="1" applyAlignment="1" applyProtection="1">
      <alignment vertical="center"/>
      <protection locked="0"/>
    </xf>
    <xf numFmtId="0" fontId="28" fillId="0" borderId="4" xfId="0" applyFont="1" applyBorder="1" applyAlignment="1" applyProtection="1">
      <alignment horizontal="justify" vertical="center" wrapText="1"/>
      <protection locked="0"/>
    </xf>
    <xf numFmtId="0" fontId="28" fillId="0" borderId="6" xfId="0" applyFont="1" applyBorder="1" applyAlignment="1" applyProtection="1">
      <alignment horizontal="justify" vertical="center" wrapText="1"/>
      <protection locked="0"/>
    </xf>
    <xf numFmtId="43" fontId="9" fillId="5" borderId="6" xfId="4" applyFont="1" applyFill="1" applyBorder="1" applyAlignment="1" applyProtection="1">
      <alignment vertical="center"/>
    </xf>
    <xf numFmtId="0" fontId="9" fillId="0" borderId="6" xfId="0" applyFont="1" applyBorder="1" applyAlignment="1" applyProtection="1">
      <alignment horizontal="justify" vertical="center" wrapText="1"/>
      <protection locked="0"/>
    </xf>
    <xf numFmtId="43" fontId="9" fillId="0" borderId="6" xfId="4" applyFont="1" applyBorder="1" applyAlignment="1" applyProtection="1">
      <alignment vertical="center"/>
    </xf>
    <xf numFmtId="43" fontId="9" fillId="2" borderId="6" xfId="4" applyFont="1" applyFill="1" applyBorder="1" applyAlignment="1" applyProtection="1">
      <alignment horizontal="center" vertical="center" wrapText="1"/>
    </xf>
    <xf numFmtId="43" fontId="10" fillId="0" borderId="58" xfId="4" applyFont="1" applyFill="1" applyBorder="1" applyAlignment="1" applyProtection="1">
      <alignment vertical="center"/>
    </xf>
    <xf numFmtId="0" fontId="5" fillId="13" borderId="5" xfId="21" applyFont="1" applyFill="1" applyBorder="1" applyAlignment="1">
      <alignment vertical="top" textRotation="255"/>
    </xf>
    <xf numFmtId="0" fontId="5" fillId="13" borderId="9" xfId="21" applyFont="1" applyFill="1" applyBorder="1" applyAlignment="1">
      <alignment vertical="top" textRotation="255"/>
    </xf>
    <xf numFmtId="0" fontId="5" fillId="13" borderId="6" xfId="21" applyFont="1" applyFill="1" applyBorder="1" applyAlignment="1">
      <alignment vertical="top" textRotation="255"/>
    </xf>
    <xf numFmtId="0" fontId="32" fillId="11" borderId="5" xfId="19" applyFont="1" applyFill="1" applyBorder="1" applyAlignment="1">
      <alignment vertical="top" textRotation="255"/>
    </xf>
    <xf numFmtId="0" fontId="32" fillId="11" borderId="9" xfId="19" applyFont="1" applyFill="1" applyBorder="1" applyAlignment="1">
      <alignment vertical="top" textRotation="255"/>
    </xf>
    <xf numFmtId="0" fontId="38" fillId="12" borderId="5" xfId="22" applyFont="1" applyFill="1" applyBorder="1" applyAlignment="1">
      <alignment vertical="top" textRotation="255"/>
    </xf>
    <xf numFmtId="0" fontId="38" fillId="12" borderId="9" xfId="22" applyFont="1" applyFill="1" applyBorder="1" applyAlignment="1">
      <alignment vertical="top" textRotation="255"/>
    </xf>
    <xf numFmtId="166" fontId="0" fillId="0" borderId="28" xfId="1" applyNumberFormat="1" applyFont="1" applyFill="1" applyBorder="1" applyAlignment="1" applyProtection="1">
      <alignment vertical="center"/>
    </xf>
    <xf numFmtId="0" fontId="25" fillId="0" borderId="21" xfId="11" applyFont="1" applyBorder="1" applyAlignment="1">
      <alignment horizontal="right" vertical="center"/>
    </xf>
    <xf numFmtId="15" fontId="25" fillId="0" borderId="21" xfId="11" applyNumberFormat="1" applyFont="1" applyBorder="1" applyAlignment="1">
      <alignment horizontal="center" vertical="center"/>
    </xf>
    <xf numFmtId="0" fontId="24" fillId="0" borderId="21" xfId="11" applyFont="1" applyBorder="1" applyAlignment="1">
      <alignment horizontal="left" vertical="center" indent="7"/>
    </xf>
    <xf numFmtId="43" fontId="16" fillId="0" borderId="7" xfId="1" applyFont="1" applyFill="1" applyBorder="1" applyAlignment="1" applyProtection="1">
      <alignment horizontal="center" vertical="top"/>
      <protection locked="0"/>
    </xf>
    <xf numFmtId="43" fontId="16" fillId="0" borderId="33" xfId="1" applyFont="1" applyFill="1" applyBorder="1" applyAlignment="1" applyProtection="1">
      <alignment horizontal="center" vertical="top"/>
      <protection locked="0"/>
    </xf>
    <xf numFmtId="0" fontId="25" fillId="0" borderId="0" xfId="11" applyFont="1" applyBorder="1" applyAlignment="1" applyProtection="1">
      <alignment vertical="center"/>
    </xf>
    <xf numFmtId="169" fontId="2" fillId="0" borderId="0" xfId="2" applyNumberFormat="1" applyFont="1" applyAlignment="1" applyProtection="1">
      <alignment horizontal="center" vertical="center"/>
      <protection locked="0"/>
    </xf>
    <xf numFmtId="15" fontId="25" fillId="0" borderId="0" xfId="11" applyNumberFormat="1" applyFont="1" applyBorder="1" applyAlignment="1" applyProtection="1">
      <alignment horizontal="center"/>
    </xf>
    <xf numFmtId="0" fontId="25" fillId="0" borderId="0" xfId="11" applyFont="1" applyBorder="1" applyAlignment="1" applyProtection="1">
      <alignment horizontal="right"/>
    </xf>
    <xf numFmtId="0" fontId="25" fillId="0" borderId="0" xfId="11" applyFont="1" applyBorder="1" applyAlignment="1" applyProtection="1">
      <alignment horizontal="center"/>
    </xf>
    <xf numFmtId="0" fontId="25" fillId="0" borderId="23" xfId="11" applyFont="1" applyBorder="1" applyAlignment="1" applyProtection="1">
      <alignment horizontal="right"/>
    </xf>
    <xf numFmtId="15" fontId="25" fillId="0" borderId="23" xfId="11" applyNumberFormat="1" applyFont="1" applyBorder="1" applyAlignment="1" applyProtection="1"/>
    <xf numFmtId="15" fontId="25" fillId="0" borderId="0" xfId="11" applyNumberFormat="1" applyFont="1" applyBorder="1" applyAlignment="1" applyProtection="1"/>
    <xf numFmtId="0" fontId="24" fillId="0" borderId="0" xfId="11" applyFont="1" applyBorder="1" applyAlignment="1" applyProtection="1">
      <alignment horizontal="left" indent="8"/>
    </xf>
    <xf numFmtId="166" fontId="0" fillId="6" borderId="0" xfId="1" applyNumberFormat="1" applyFont="1" applyFill="1" applyBorder="1" applyProtection="1">
      <protection locked="0"/>
    </xf>
    <xf numFmtId="0" fontId="33" fillId="0" borderId="7" xfId="0" applyFont="1" applyBorder="1" applyAlignment="1">
      <alignment horizontal="center" vertical="center"/>
    </xf>
    <xf numFmtId="0" fontId="33" fillId="0" borderId="7" xfId="0" applyFont="1" applyBorder="1" applyAlignment="1" applyProtection="1">
      <alignment horizontal="justify" vertical="center" wrapText="1"/>
      <protection locked="0"/>
    </xf>
    <xf numFmtId="166" fontId="33" fillId="0" borderId="7" xfId="4" applyNumberFormat="1" applyFont="1" applyFill="1" applyBorder="1" applyAlignment="1" applyProtection="1">
      <alignment vertical="center"/>
      <protection locked="0"/>
    </xf>
    <xf numFmtId="166" fontId="33" fillId="0" borderId="7" xfId="4" applyNumberFormat="1" applyFont="1" applyFill="1" applyBorder="1" applyAlignment="1">
      <alignment vertical="center"/>
    </xf>
    <xf numFmtId="43" fontId="46" fillId="0" borderId="7" xfId="4" applyFont="1" applyFill="1" applyBorder="1" applyAlignment="1" applyProtection="1">
      <alignment vertical="top" wrapText="1"/>
      <protection locked="0"/>
    </xf>
    <xf numFmtId="0" fontId="33" fillId="0" borderId="8" xfId="0" applyFont="1" applyBorder="1" applyAlignment="1">
      <alignment horizontal="center" vertical="center"/>
    </xf>
    <xf numFmtId="0" fontId="33" fillId="0" borderId="8" xfId="0" applyFont="1" applyBorder="1" applyAlignment="1" applyProtection="1">
      <alignment horizontal="justify" vertical="center" wrapText="1"/>
      <protection locked="0"/>
    </xf>
    <xf numFmtId="166" fontId="33" fillId="0" borderId="8" xfId="4" applyNumberFormat="1" applyFont="1" applyFill="1" applyBorder="1" applyAlignment="1" applyProtection="1">
      <alignment vertical="center"/>
      <protection locked="0"/>
    </xf>
    <xf numFmtId="0" fontId="33" fillId="0" borderId="60" xfId="0" applyFont="1" applyBorder="1" applyAlignment="1">
      <alignment vertical="center"/>
    </xf>
    <xf numFmtId="0" fontId="33" fillId="0" borderId="60" xfId="0" applyFont="1" applyBorder="1" applyAlignment="1">
      <alignment horizontal="justify" vertical="center" wrapText="1"/>
    </xf>
    <xf numFmtId="0" fontId="6" fillId="0" borderId="0" xfId="0" applyFont="1"/>
    <xf numFmtId="0" fontId="11" fillId="0" borderId="40" xfId="0" applyFont="1" applyBorder="1" applyAlignment="1" applyProtection="1">
      <alignment vertical="top" wrapText="1"/>
      <protection locked="0"/>
    </xf>
    <xf numFmtId="0" fontId="16" fillId="0" borderId="101" xfId="0" applyFont="1" applyBorder="1" applyAlignment="1" applyProtection="1">
      <alignment vertical="center"/>
      <protection locked="0"/>
    </xf>
    <xf numFmtId="0" fontId="16" fillId="0" borderId="101" xfId="0" applyFont="1" applyBorder="1" applyAlignment="1" applyProtection="1">
      <alignment vertical="center" wrapText="1"/>
      <protection locked="0"/>
    </xf>
    <xf numFmtId="0" fontId="0" fillId="0" borderId="101" xfId="0" applyBorder="1" applyAlignment="1" applyProtection="1">
      <alignment vertical="center"/>
      <protection locked="0"/>
    </xf>
    <xf numFmtId="0" fontId="0" fillId="0" borderId="101" xfId="0" applyBorder="1" applyAlignment="1" applyProtection="1">
      <alignment horizontal="center" vertical="center"/>
      <protection locked="0"/>
    </xf>
    <xf numFmtId="0" fontId="11" fillId="0" borderId="103" xfId="0" applyFont="1" applyBorder="1" applyAlignment="1" applyProtection="1">
      <alignment vertical="top" wrapText="1"/>
      <protection locked="0"/>
    </xf>
    <xf numFmtId="0" fontId="0" fillId="0" borderId="100" xfId="0" applyBorder="1" applyAlignment="1">
      <alignment vertical="center"/>
    </xf>
    <xf numFmtId="0" fontId="32" fillId="0" borderId="100" xfId="0" applyFont="1" applyBorder="1" applyAlignment="1">
      <alignment vertical="center"/>
    </xf>
    <xf numFmtId="0" fontId="30" fillId="0" borderId="100" xfId="0" applyFont="1" applyBorder="1" applyAlignment="1">
      <alignment vertical="center"/>
    </xf>
    <xf numFmtId="0" fontId="33" fillId="0" borderId="100" xfId="0" applyFont="1" applyBorder="1" applyAlignment="1">
      <alignment vertical="center"/>
    </xf>
    <xf numFmtId="0" fontId="0" fillId="0" borderId="105" xfId="0" applyBorder="1"/>
    <xf numFmtId="0" fontId="8" fillId="0" borderId="0" xfId="0" applyFont="1"/>
    <xf numFmtId="0" fontId="7" fillId="0" borderId="0" xfId="0" applyFont="1" applyAlignment="1">
      <alignment horizontal="right"/>
    </xf>
    <xf numFmtId="166" fontId="0" fillId="0" borderId="28" xfId="1" applyNumberFormat="1" applyFont="1" applyFill="1" applyBorder="1" applyAlignment="1" applyProtection="1">
      <alignment vertical="center"/>
      <protection locked="0"/>
    </xf>
    <xf numFmtId="166" fontId="0" fillId="0" borderId="28" xfId="1" applyNumberFormat="1" applyFont="1" applyFill="1" applyBorder="1"/>
    <xf numFmtId="166" fontId="0" fillId="0" borderId="28" xfId="1" applyNumberFormat="1" applyFont="1" applyFill="1" applyBorder="1" applyProtection="1">
      <protection locked="0"/>
    </xf>
    <xf numFmtId="166" fontId="0" fillId="0" borderId="100" xfId="1" applyNumberFormat="1" applyFont="1" applyFill="1" applyBorder="1" applyProtection="1"/>
    <xf numFmtId="166" fontId="0" fillId="0" borderId="28" xfId="1" applyNumberFormat="1" applyFont="1" applyFill="1" applyBorder="1" applyProtection="1"/>
    <xf numFmtId="166" fontId="0" fillId="0" borderId="25" xfId="1" applyNumberFormat="1" applyFont="1" applyFill="1" applyBorder="1" applyProtection="1"/>
    <xf numFmtId="166" fontId="0" fillId="0" borderId="44" xfId="1" applyNumberFormat="1" applyFont="1" applyFill="1" applyBorder="1" applyProtection="1"/>
    <xf numFmtId="166" fontId="0" fillId="0" borderId="100" xfId="1" applyNumberFormat="1" applyFont="1" applyFill="1" applyBorder="1" applyAlignment="1" applyProtection="1">
      <alignment vertical="center"/>
    </xf>
    <xf numFmtId="166" fontId="0" fillId="0" borderId="73" xfId="1" applyNumberFormat="1" applyFont="1" applyFill="1" applyBorder="1" applyAlignment="1" applyProtection="1">
      <alignment vertical="center"/>
    </xf>
    <xf numFmtId="166" fontId="0" fillId="0" borderId="73" xfId="1" applyNumberFormat="1" applyFont="1" applyFill="1" applyBorder="1" applyProtection="1"/>
    <xf numFmtId="166" fontId="2" fillId="0" borderId="108" xfId="1" applyNumberFormat="1" applyFont="1" applyFill="1" applyBorder="1" applyProtection="1"/>
    <xf numFmtId="166" fontId="2" fillId="0" borderId="31" xfId="1" applyNumberFormat="1" applyFont="1" applyFill="1" applyBorder="1" applyProtection="1"/>
    <xf numFmtId="43" fontId="9" fillId="0" borderId="4" xfId="4" applyFont="1" applyFill="1" applyBorder="1" applyAlignment="1" applyProtection="1">
      <alignment horizontal="center" vertical="center" wrapText="1"/>
    </xf>
    <xf numFmtId="43" fontId="0" fillId="0" borderId="26" xfId="1" applyFont="1" applyFill="1" applyBorder="1" applyAlignment="1" applyProtection="1">
      <alignment vertical="top"/>
      <protection locked="0"/>
    </xf>
    <xf numFmtId="43" fontId="0" fillId="0" borderId="24" xfId="1" applyFont="1" applyFill="1" applyBorder="1" applyAlignment="1" applyProtection="1">
      <alignment vertical="top"/>
      <protection locked="0"/>
    </xf>
    <xf numFmtId="43" fontId="0" fillId="0" borderId="25" xfId="1" applyFont="1" applyFill="1" applyBorder="1" applyAlignment="1" applyProtection="1">
      <alignment vertical="top"/>
      <protection locked="0"/>
    </xf>
    <xf numFmtId="43" fontId="0" fillId="0" borderId="29" xfId="1" applyFont="1" applyFill="1" applyBorder="1" applyAlignment="1" applyProtection="1">
      <alignment vertical="top"/>
      <protection locked="0"/>
    </xf>
    <xf numFmtId="43" fontId="0" fillId="0" borderId="27" xfId="1" applyFont="1" applyFill="1" applyBorder="1" applyAlignment="1" applyProtection="1">
      <alignment vertical="top"/>
      <protection locked="0"/>
    </xf>
    <xf numFmtId="43" fontId="0" fillId="0" borderId="28" xfId="1" applyFont="1" applyFill="1" applyBorder="1" applyAlignment="1" applyProtection="1">
      <alignment vertical="top"/>
      <protection locked="0"/>
    </xf>
    <xf numFmtId="43" fontId="0" fillId="0" borderId="32" xfId="1" applyFont="1" applyFill="1" applyBorder="1" applyAlignment="1" applyProtection="1">
      <alignment vertical="top"/>
      <protection locked="0"/>
    </xf>
    <xf numFmtId="43" fontId="0" fillId="0" borderId="30" xfId="1" applyFont="1" applyFill="1" applyBorder="1" applyAlignment="1" applyProtection="1">
      <alignment vertical="top"/>
      <protection locked="0"/>
    </xf>
    <xf numFmtId="43" fontId="0" fillId="0" borderId="31" xfId="1" applyFont="1" applyFill="1" applyBorder="1" applyAlignment="1" applyProtection="1">
      <alignment vertical="top"/>
      <protection locked="0"/>
    </xf>
    <xf numFmtId="15" fontId="0" fillId="0" borderId="54" xfId="0" applyNumberFormat="1" applyBorder="1" applyAlignment="1" applyProtection="1">
      <alignment horizontal="center" vertical="top"/>
      <protection locked="0"/>
    </xf>
    <xf numFmtId="0" fontId="0" fillId="0" borderId="28" xfId="0" applyBorder="1" applyAlignment="1" applyProtection="1">
      <alignment horizontal="center" vertical="top"/>
      <protection locked="0"/>
    </xf>
    <xf numFmtId="166" fontId="0" fillId="0" borderId="28" xfId="1" applyNumberFormat="1" applyFont="1" applyFill="1" applyBorder="1" applyAlignment="1" applyProtection="1">
      <alignment vertical="top"/>
      <protection locked="0"/>
    </xf>
    <xf numFmtId="15" fontId="0" fillId="0" borderId="56" xfId="0" applyNumberFormat="1" applyBorder="1" applyAlignment="1" applyProtection="1">
      <alignment horizontal="center" vertical="top"/>
      <protection locked="0"/>
    </xf>
    <xf numFmtId="0" fontId="0" fillId="0" borderId="51" xfId="0" applyBorder="1" applyAlignment="1" applyProtection="1">
      <alignment horizontal="center" vertical="top"/>
      <protection locked="0"/>
    </xf>
    <xf numFmtId="166" fontId="0" fillId="0" borderId="51" xfId="1" applyNumberFormat="1" applyFont="1" applyFill="1" applyBorder="1" applyAlignment="1" applyProtection="1">
      <alignment vertical="top"/>
      <protection locked="0"/>
    </xf>
    <xf numFmtId="0" fontId="16" fillId="0" borderId="28" xfId="15" applyFont="1" applyBorder="1" applyAlignment="1" applyProtection="1">
      <alignment horizontal="left" vertical="center"/>
      <protection locked="0"/>
    </xf>
    <xf numFmtId="0" fontId="16" fillId="0" borderId="28" xfId="15" applyFont="1" applyBorder="1" applyAlignment="1" applyProtection="1">
      <alignment horizontal="left" vertical="center" wrapText="1"/>
      <protection locked="0"/>
    </xf>
    <xf numFmtId="0" fontId="16" fillId="0" borderId="41" xfId="15" applyFont="1" applyBorder="1" applyAlignment="1" applyProtection="1">
      <alignment horizontal="left" vertical="center"/>
      <protection locked="0"/>
    </xf>
    <xf numFmtId="0" fontId="16" fillId="0" borderId="27" xfId="15" applyFont="1" applyBorder="1" applyAlignment="1" applyProtection="1">
      <alignment horizontal="left" vertical="center"/>
      <protection locked="0"/>
    </xf>
    <xf numFmtId="43" fontId="16" fillId="0" borderId="28" xfId="14" applyFont="1" applyBorder="1" applyAlignment="1" applyProtection="1">
      <alignment horizontal="left" vertical="center" wrapText="1"/>
      <protection locked="0"/>
    </xf>
    <xf numFmtId="49" fontId="16" fillId="0" borderId="24" xfId="13" applyNumberFormat="1" applyFont="1" applyBorder="1" applyAlignment="1" applyProtection="1">
      <alignment horizontal="left"/>
      <protection locked="0"/>
    </xf>
    <xf numFmtId="49" fontId="16" fillId="0" borderId="81" xfId="13" applyNumberFormat="1" applyFont="1" applyBorder="1" applyAlignment="1" applyProtection="1">
      <alignment horizontal="left"/>
      <protection locked="0"/>
    </xf>
    <xf numFmtId="49" fontId="16" fillId="0" borderId="30" xfId="0" applyNumberFormat="1" applyFont="1" applyBorder="1" applyAlignment="1" applyProtection="1">
      <alignment horizontal="left"/>
      <protection locked="0"/>
    </xf>
    <xf numFmtId="49" fontId="16" fillId="0" borderId="107" xfId="0" applyNumberFormat="1" applyFont="1" applyBorder="1" applyAlignment="1" applyProtection="1">
      <alignment horizontal="left"/>
      <protection locked="0"/>
    </xf>
    <xf numFmtId="0" fontId="16" fillId="0" borderId="31" xfId="0" applyFont="1" applyBorder="1" applyAlignment="1" applyProtection="1">
      <alignment horizontal="left"/>
      <protection locked="0"/>
    </xf>
    <xf numFmtId="10" fontId="0" fillId="0" borderId="0" xfId="2" applyNumberFormat="1" applyFont="1" applyFill="1" applyAlignment="1" applyProtection="1">
      <alignment vertical="center"/>
      <protection locked="0"/>
    </xf>
    <xf numFmtId="166" fontId="16" fillId="0" borderId="42" xfId="16" applyNumberFormat="1" applyFont="1" applyFill="1" applyBorder="1" applyAlignment="1" applyProtection="1">
      <alignment vertical="center"/>
      <protection locked="0"/>
    </xf>
    <xf numFmtId="166" fontId="16" fillId="0" borderId="99" xfId="16" applyNumberFormat="1" applyFont="1" applyFill="1" applyBorder="1" applyAlignment="1" applyProtection="1">
      <alignment vertical="center"/>
    </xf>
    <xf numFmtId="166" fontId="16" fillId="0" borderId="54" xfId="16" applyNumberFormat="1" applyFont="1" applyFill="1" applyBorder="1" applyAlignment="1" applyProtection="1">
      <alignment vertical="center"/>
      <protection locked="0"/>
    </xf>
    <xf numFmtId="166" fontId="16" fillId="0" borderId="28" xfId="16" applyNumberFormat="1" applyFont="1" applyFill="1" applyBorder="1" applyAlignment="1" applyProtection="1">
      <alignment vertical="center"/>
      <protection locked="0"/>
    </xf>
    <xf numFmtId="166" fontId="16" fillId="0" borderId="55" xfId="16" applyNumberFormat="1" applyFont="1" applyFill="1" applyBorder="1" applyAlignment="1" applyProtection="1">
      <alignment vertical="center"/>
    </xf>
    <xf numFmtId="166" fontId="2" fillId="0" borderId="61" xfId="0" applyNumberFormat="1" applyFont="1" applyBorder="1" applyAlignment="1">
      <alignment horizontal="right"/>
    </xf>
    <xf numFmtId="166" fontId="2" fillId="0" borderId="62" xfId="0" applyNumberFormat="1" applyFont="1" applyBorder="1" applyAlignment="1">
      <alignment horizontal="right"/>
    </xf>
    <xf numFmtId="43" fontId="56" fillId="0" borderId="0" xfId="0" applyNumberFormat="1" applyFont="1" applyAlignment="1">
      <alignment horizontal="center" vertical="top"/>
    </xf>
    <xf numFmtId="0" fontId="20" fillId="0" borderId="0" xfId="0" applyFont="1" applyAlignment="1">
      <alignment vertical="top"/>
    </xf>
    <xf numFmtId="0" fontId="49" fillId="16" borderId="4" xfId="20" applyFill="1" applyBorder="1" applyAlignment="1">
      <alignment vertical="top"/>
    </xf>
    <xf numFmtId="173" fontId="57" fillId="0" borderId="0" xfId="1" applyNumberFormat="1" applyFont="1" applyAlignment="1" applyProtection="1">
      <alignment vertical="top"/>
    </xf>
    <xf numFmtId="0" fontId="2" fillId="0" borderId="27" xfId="0" applyFont="1" applyBorder="1" applyAlignment="1">
      <alignment horizontal="left" vertical="top"/>
    </xf>
    <xf numFmtId="49" fontId="16" fillId="0" borderId="48" xfId="13" applyNumberFormat="1" applyFont="1" applyBorder="1" applyAlignment="1" applyProtection="1">
      <alignment horizontal="left"/>
      <protection locked="0"/>
    </xf>
    <xf numFmtId="49" fontId="16" fillId="0" borderId="79" xfId="13" applyNumberFormat="1" applyFont="1" applyBorder="1" applyAlignment="1" applyProtection="1">
      <alignment horizontal="left"/>
      <protection locked="0"/>
    </xf>
    <xf numFmtId="0" fontId="16" fillId="0" borderId="44" xfId="13" applyFont="1" applyBorder="1" applyAlignment="1" applyProtection="1">
      <alignment horizontal="left" wrapText="1"/>
      <protection locked="0"/>
    </xf>
    <xf numFmtId="15" fontId="3" fillId="0" borderId="4" xfId="17" applyNumberFormat="1" applyFont="1" applyBorder="1" applyAlignment="1" applyProtection="1">
      <alignment horizontal="center" vertical="center" wrapText="1"/>
      <protection locked="0"/>
    </xf>
    <xf numFmtId="0" fontId="3" fillId="0" borderId="4" xfId="17" applyFont="1" applyBorder="1" applyAlignment="1" applyProtection="1">
      <alignment horizontal="left" vertical="center" wrapText="1"/>
      <protection locked="0"/>
    </xf>
    <xf numFmtId="0" fontId="3" fillId="0" borderId="4" xfId="17" applyFont="1" applyBorder="1" applyAlignment="1" applyProtection="1">
      <alignment horizontal="center" vertical="center" wrapText="1"/>
      <protection locked="0"/>
    </xf>
    <xf numFmtId="0" fontId="0" fillId="0" borderId="4" xfId="0" applyBorder="1" applyAlignment="1" applyProtection="1">
      <alignment vertical="center"/>
      <protection locked="0"/>
    </xf>
    <xf numFmtId="15" fontId="3" fillId="0" borderId="4" xfId="18" applyNumberFormat="1" applyFont="1" applyBorder="1" applyAlignment="1" applyProtection="1">
      <alignment horizontal="center" vertical="center" wrapText="1"/>
      <protection locked="0"/>
    </xf>
    <xf numFmtId="0" fontId="3" fillId="0" borderId="4" xfId="18" applyFont="1" applyBorder="1" applyAlignment="1" applyProtection="1">
      <alignment horizontal="left" vertical="center" wrapText="1"/>
      <protection locked="0"/>
    </xf>
    <xf numFmtId="0" fontId="3" fillId="0" borderId="4" xfId="18" applyFont="1" applyBorder="1" applyAlignment="1" applyProtection="1">
      <alignment horizontal="center" vertical="center" wrapText="1"/>
      <protection locked="0"/>
    </xf>
    <xf numFmtId="15" fontId="0" fillId="0" borderId="4" xfId="0" applyNumberFormat="1" applyBorder="1" applyAlignment="1" applyProtection="1">
      <alignment horizontal="center" vertical="center"/>
      <protection locked="0"/>
    </xf>
    <xf numFmtId="0" fontId="0" fillId="0" borderId="4" xfId="0" applyBorder="1" applyAlignment="1" applyProtection="1">
      <alignment horizontal="center" vertical="center"/>
      <protection locked="0"/>
    </xf>
    <xf numFmtId="166" fontId="20" fillId="0" borderId="25" xfId="1" applyNumberFormat="1" applyFont="1" applyFill="1" applyBorder="1" applyAlignment="1" applyProtection="1">
      <alignment horizontal="right" vertical="top"/>
    </xf>
    <xf numFmtId="168" fontId="16" fillId="0" borderId="25" xfId="1" applyNumberFormat="1" applyFont="1" applyFill="1" applyBorder="1" applyAlignment="1" applyProtection="1">
      <alignment horizontal="right" vertical="center" wrapText="1"/>
      <protection locked="0"/>
    </xf>
    <xf numFmtId="43" fontId="16" fillId="0" borderId="42" xfId="1" applyFont="1" applyFill="1" applyBorder="1" applyAlignment="1" applyProtection="1">
      <alignment horizontal="center" vertical="center" wrapText="1"/>
    </xf>
    <xf numFmtId="43" fontId="16" fillId="0" borderId="47" xfId="1" applyFont="1" applyBorder="1" applyAlignment="1" applyProtection="1">
      <alignment horizontal="left" vertical="center"/>
      <protection locked="0"/>
    </xf>
    <xf numFmtId="43" fontId="16" fillId="0" borderId="76" xfId="1" applyFont="1" applyBorder="1" applyAlignment="1" applyProtection="1">
      <alignment horizontal="left" vertical="center"/>
      <protection locked="0"/>
    </xf>
    <xf numFmtId="43" fontId="16" fillId="0" borderId="28" xfId="1" applyFont="1" applyFill="1" applyBorder="1" applyAlignment="1" applyProtection="1">
      <alignment horizontal="center" vertical="center" wrapText="1"/>
    </xf>
    <xf numFmtId="0" fontId="16" fillId="0" borderId="47" xfId="13" applyFont="1" applyBorder="1" applyAlignment="1" applyProtection="1">
      <alignment horizontal="left" vertical="center" wrapText="1"/>
      <protection locked="0"/>
    </xf>
    <xf numFmtId="43" fontId="16" fillId="0" borderId="47" xfId="1" applyFont="1" applyBorder="1" applyAlignment="1" applyProtection="1">
      <alignment horizontal="left" vertical="center" wrapText="1"/>
      <protection locked="0"/>
    </xf>
    <xf numFmtId="43" fontId="16" fillId="0" borderId="76" xfId="1" applyFont="1" applyFill="1" applyBorder="1" applyAlignment="1" applyProtection="1">
      <alignment horizontal="left" vertical="center"/>
      <protection locked="0"/>
    </xf>
    <xf numFmtId="0" fontId="16" fillId="0" borderId="44" xfId="13" applyFont="1" applyBorder="1" applyAlignment="1" applyProtection="1">
      <alignment horizontal="left" vertical="center" wrapText="1"/>
      <protection locked="0"/>
    </xf>
    <xf numFmtId="165" fontId="16" fillId="0" borderId="44" xfId="0" applyNumberFormat="1" applyFont="1" applyBorder="1" applyAlignment="1" applyProtection="1">
      <alignment horizontal="left" vertical="center" wrapText="1"/>
      <protection locked="0"/>
    </xf>
    <xf numFmtId="43" fontId="16" fillId="0" borderId="44" xfId="1" applyFont="1" applyBorder="1" applyAlignment="1" applyProtection="1">
      <alignment horizontal="left" vertical="center" wrapText="1"/>
      <protection locked="0"/>
    </xf>
    <xf numFmtId="43" fontId="16" fillId="0" borderId="44" xfId="1" applyFont="1" applyFill="1" applyBorder="1" applyAlignment="1" applyProtection="1">
      <alignment horizontal="left" vertical="center" wrapText="1"/>
      <protection locked="0"/>
    </xf>
    <xf numFmtId="43" fontId="16" fillId="0" borderId="44" xfId="1" applyFont="1" applyFill="1" applyBorder="1" applyAlignment="1" applyProtection="1">
      <alignment horizontal="left" vertical="center"/>
      <protection locked="0"/>
    </xf>
    <xf numFmtId="0" fontId="16" fillId="0" borderId="31" xfId="0" applyFont="1" applyBorder="1" applyAlignment="1" applyProtection="1">
      <alignment horizontal="left" vertical="center"/>
      <protection locked="0"/>
    </xf>
    <xf numFmtId="43" fontId="16" fillId="0" borderId="31" xfId="1" applyFont="1" applyBorder="1" applyAlignment="1" applyProtection="1">
      <alignment horizontal="left" vertical="center"/>
      <protection locked="0"/>
    </xf>
    <xf numFmtId="43" fontId="9" fillId="0" borderId="5" xfId="4" applyFont="1" applyFill="1" applyBorder="1" applyAlignment="1" applyProtection="1">
      <alignment vertical="center"/>
      <protection locked="0"/>
    </xf>
    <xf numFmtId="0" fontId="49" fillId="0" borderId="0" xfId="20" applyFill="1" applyBorder="1" applyAlignment="1">
      <alignment vertical="top"/>
    </xf>
    <xf numFmtId="43" fontId="9" fillId="0" borderId="5" xfId="4" applyFont="1" applyFill="1" applyBorder="1" applyAlignment="1" applyProtection="1">
      <alignment vertical="center"/>
    </xf>
    <xf numFmtId="43" fontId="9" fillId="0" borderId="5" xfId="3" applyFont="1" applyFill="1" applyBorder="1" applyAlignment="1" applyProtection="1">
      <alignment horizontal="center" vertical="center" wrapText="1"/>
    </xf>
    <xf numFmtId="0" fontId="20" fillId="13" borderId="4" xfId="21" applyFont="1" applyFill="1" applyBorder="1" applyAlignment="1">
      <alignment horizontal="center" vertical="center" wrapText="1"/>
    </xf>
    <xf numFmtId="0" fontId="15" fillId="11" borderId="4" xfId="19" applyFont="1" applyFill="1" applyBorder="1" applyAlignment="1">
      <alignment horizontal="center" vertical="center"/>
    </xf>
    <xf numFmtId="0" fontId="38" fillId="12" borderId="4" xfId="22" applyFont="1" applyFill="1" applyBorder="1" applyAlignment="1">
      <alignment horizontal="center" vertical="center" wrapText="1"/>
    </xf>
    <xf numFmtId="0" fontId="38" fillId="15" borderId="4" xfId="20" applyFont="1" applyFill="1" applyBorder="1" applyAlignment="1">
      <alignment horizontal="center" vertical="center" wrapText="1"/>
    </xf>
    <xf numFmtId="0" fontId="38" fillId="14" borderId="4" xfId="20" applyFont="1" applyFill="1" applyBorder="1" applyAlignment="1">
      <alignment horizontal="center" vertical="center" wrapText="1"/>
    </xf>
    <xf numFmtId="0" fontId="15" fillId="16" borderId="4" xfId="20" applyFont="1" applyFill="1" applyBorder="1" applyAlignment="1">
      <alignment horizontal="center" vertical="center" wrapText="1"/>
    </xf>
    <xf numFmtId="0" fontId="20" fillId="0" borderId="45" xfId="0" applyFont="1" applyBorder="1" applyAlignment="1">
      <alignment horizontal="center" vertical="center" wrapText="1"/>
    </xf>
    <xf numFmtId="0" fontId="20" fillId="0" borderId="123" xfId="0" applyFont="1" applyBorder="1" applyAlignment="1">
      <alignment horizontal="center" vertical="center" wrapText="1"/>
    </xf>
    <xf numFmtId="166" fontId="20" fillId="0" borderId="45" xfId="1" applyNumberFormat="1" applyFont="1" applyFill="1" applyBorder="1" applyAlignment="1" applyProtection="1">
      <alignment horizontal="center" vertical="center" wrapText="1"/>
    </xf>
    <xf numFmtId="166" fontId="20" fillId="0" borderId="117" xfId="1" applyNumberFormat="1" applyFont="1" applyBorder="1" applyAlignment="1" applyProtection="1">
      <alignment horizontal="center" vertical="center" wrapText="1"/>
    </xf>
    <xf numFmtId="0" fontId="20" fillId="0" borderId="119" xfId="0" applyFont="1" applyBorder="1" applyAlignment="1">
      <alignment horizontal="center" vertical="center" wrapText="1"/>
    </xf>
    <xf numFmtId="4" fontId="16" fillId="0" borderId="9" xfId="1" applyNumberFormat="1" applyFont="1" applyBorder="1" applyAlignment="1" applyProtection="1">
      <alignment horizontal="center" vertical="top"/>
      <protection locked="0"/>
    </xf>
    <xf numFmtId="165" fontId="16" fillId="0" borderId="12" xfId="5" applyNumberFormat="1" applyFont="1" applyBorder="1" applyAlignment="1" applyProtection="1">
      <alignment horizontal="left" vertical="top" wrapText="1"/>
      <protection locked="0"/>
    </xf>
    <xf numFmtId="4" fontId="16" fillId="0" borderId="9" xfId="0" applyNumberFormat="1" applyFont="1" applyBorder="1" applyAlignment="1" applyProtection="1">
      <alignment horizontal="left" vertical="top" wrapText="1"/>
      <protection locked="0"/>
    </xf>
    <xf numFmtId="4" fontId="15" fillId="0" borderId="9" xfId="1" applyNumberFormat="1" applyFont="1" applyBorder="1" applyAlignment="1" applyProtection="1">
      <alignment horizontal="center" vertical="top"/>
      <protection locked="0"/>
    </xf>
    <xf numFmtId="4" fontId="16" fillId="0" borderId="127" xfId="1" applyNumberFormat="1" applyFont="1" applyBorder="1" applyAlignment="1" applyProtection="1">
      <alignment horizontal="center" vertical="top"/>
      <protection locked="0"/>
    </xf>
    <xf numFmtId="166" fontId="16" fillId="0" borderId="127" xfId="1" applyNumberFormat="1" applyFont="1" applyBorder="1" applyAlignment="1" applyProtection="1">
      <alignment horizontal="center" vertical="top"/>
      <protection locked="0"/>
    </xf>
    <xf numFmtId="166" fontId="16" fillId="0" borderId="127" xfId="9" applyNumberFormat="1" applyFont="1" applyFill="1" applyBorder="1" applyAlignment="1" applyProtection="1">
      <alignment horizontal="center" vertical="top"/>
      <protection locked="0"/>
    </xf>
    <xf numFmtId="166" fontId="2" fillId="0" borderId="73" xfId="1" applyNumberFormat="1" applyFont="1" applyBorder="1" applyAlignment="1" applyProtection="1">
      <alignment vertical="top"/>
    </xf>
    <xf numFmtId="43" fontId="0" fillId="0" borderId="76" xfId="1" applyFont="1" applyBorder="1" applyAlignment="1" applyProtection="1">
      <alignment vertical="top"/>
      <protection locked="0"/>
    </xf>
    <xf numFmtId="9" fontId="0" fillId="0" borderId="7" xfId="2" applyFont="1" applyBorder="1" applyAlignment="1" applyProtection="1">
      <alignment vertical="top" wrapText="1"/>
      <protection locked="0"/>
    </xf>
    <xf numFmtId="0" fontId="16" fillId="0" borderId="43" xfId="13" applyFont="1" applyBorder="1" applyAlignment="1" applyProtection="1">
      <alignment horizontal="left" vertical="center" wrapText="1"/>
      <protection locked="0"/>
    </xf>
    <xf numFmtId="0" fontId="16" fillId="0" borderId="29" xfId="13" applyFont="1" applyBorder="1" applyAlignment="1" applyProtection="1">
      <alignment horizontal="left" vertical="center" wrapText="1"/>
      <protection locked="0"/>
    </xf>
    <xf numFmtId="0" fontId="39" fillId="0" borderId="29" xfId="13" applyFont="1" applyBorder="1" applyAlignment="1" applyProtection="1">
      <alignment horizontal="left" vertical="center" wrapText="1"/>
      <protection locked="0"/>
    </xf>
    <xf numFmtId="0" fontId="58" fillId="0" borderId="0" xfId="0" applyFont="1"/>
    <xf numFmtId="0" fontId="17" fillId="0" borderId="59" xfId="0" applyFont="1" applyBorder="1" applyAlignment="1">
      <alignment horizontal="center" vertical="center" wrapText="1"/>
    </xf>
    <xf numFmtId="0" fontId="17" fillId="0" borderId="59" xfId="0" applyFont="1" applyBorder="1" applyAlignment="1">
      <alignment horizontal="left" vertical="center" wrapText="1"/>
    </xf>
    <xf numFmtId="0" fontId="33" fillId="0" borderId="112" xfId="0" applyFont="1" applyBorder="1" applyAlignment="1">
      <alignment horizontal="center" vertical="center"/>
    </xf>
    <xf numFmtId="0" fontId="33" fillId="0" borderId="112" xfId="0" applyFont="1" applyBorder="1" applyAlignment="1" applyProtection="1">
      <alignment horizontal="justify" vertical="center" wrapText="1"/>
      <protection locked="0"/>
    </xf>
    <xf numFmtId="43" fontId="46" fillId="0" borderId="112" xfId="4" applyFont="1" applyFill="1" applyBorder="1" applyAlignment="1" applyProtection="1">
      <alignment vertical="top" wrapText="1"/>
      <protection locked="0"/>
    </xf>
    <xf numFmtId="0" fontId="0" fillId="0" borderId="128" xfId="0" applyBorder="1" applyAlignment="1" applyProtection="1">
      <alignment vertical="top"/>
      <protection locked="0"/>
    </xf>
    <xf numFmtId="10" fontId="0" fillId="6" borderId="0" xfId="2" applyNumberFormat="1" applyFont="1" applyFill="1" applyBorder="1" applyProtection="1">
      <protection locked="0"/>
    </xf>
    <xf numFmtId="0" fontId="39" fillId="3" borderId="94" xfId="0" applyFont="1" applyFill="1" applyBorder="1" applyAlignment="1">
      <alignment horizontal="center" vertical="center"/>
    </xf>
    <xf numFmtId="0" fontId="39" fillId="3" borderId="42" xfId="0" applyFont="1" applyFill="1" applyBorder="1" applyAlignment="1">
      <alignment horizontal="left" vertical="center" wrapText="1" indent="1"/>
    </xf>
    <xf numFmtId="164" fontId="16" fillId="3" borderId="42" xfId="16" applyNumberFormat="1" applyFont="1" applyFill="1" applyBorder="1" applyProtection="1"/>
    <xf numFmtId="164" fontId="16" fillId="3" borderId="93" xfId="16" applyNumberFormat="1" applyFont="1" applyFill="1" applyBorder="1" applyAlignment="1" applyProtection="1">
      <alignment vertical="center"/>
    </xf>
    <xf numFmtId="43" fontId="16" fillId="3" borderId="97" xfId="16" applyFont="1" applyFill="1" applyBorder="1" applyAlignment="1" applyProtection="1">
      <alignment vertical="center"/>
    </xf>
    <xf numFmtId="43" fontId="16" fillId="3" borderId="97" xfId="16" applyFont="1" applyFill="1" applyBorder="1" applyProtection="1"/>
    <xf numFmtId="43" fontId="16" fillId="3" borderId="80" xfId="16" applyFont="1" applyFill="1" applyBorder="1" applyProtection="1"/>
    <xf numFmtId="0" fontId="38" fillId="3" borderId="96" xfId="0" applyFont="1" applyFill="1" applyBorder="1" applyAlignment="1">
      <alignment horizontal="left" vertical="center" wrapText="1"/>
    </xf>
    <xf numFmtId="15" fontId="40" fillId="3" borderId="43" xfId="0" applyNumberFormat="1" applyFont="1" applyFill="1" applyBorder="1" applyAlignment="1">
      <alignment horizontal="center" vertical="center" wrapText="1"/>
    </xf>
    <xf numFmtId="43" fontId="16" fillId="3" borderId="69" xfId="16" applyFont="1" applyFill="1" applyBorder="1" applyAlignment="1" applyProtection="1">
      <alignment vertical="center"/>
    </xf>
    <xf numFmtId="166" fontId="2" fillId="0" borderId="28" xfId="1" applyNumberFormat="1" applyFont="1" applyFill="1" applyBorder="1" applyAlignment="1" applyProtection="1">
      <alignment vertical="top"/>
    </xf>
    <xf numFmtId="0" fontId="13" fillId="0" borderId="9" xfId="0" applyFont="1" applyBorder="1" applyAlignment="1">
      <alignment horizontal="justify" vertical="top" wrapText="1"/>
    </xf>
    <xf numFmtId="0" fontId="15" fillId="0" borderId="0" xfId="5" applyFont="1" applyAlignment="1">
      <alignment vertical="top"/>
    </xf>
    <xf numFmtId="0" fontId="42" fillId="0" borderId="0" xfId="0" applyFont="1" applyAlignment="1">
      <alignment horizontal="right" vertical="top"/>
    </xf>
    <xf numFmtId="0" fontId="16" fillId="0" borderId="0" xfId="5" applyFont="1" applyAlignment="1">
      <alignment horizontal="center" vertical="top"/>
    </xf>
    <xf numFmtId="0" fontId="17" fillId="0" borderId="0" xfId="5" applyFont="1" applyAlignment="1">
      <alignment horizontal="left" vertical="top"/>
    </xf>
    <xf numFmtId="166" fontId="1" fillId="0" borderId="0" xfId="0" applyNumberFormat="1" applyFont="1" applyAlignment="1">
      <alignment horizontal="center" vertical="top"/>
    </xf>
    <xf numFmtId="0" fontId="18" fillId="0" borderId="0" xfId="5" applyFont="1" applyAlignment="1">
      <alignment vertical="top"/>
    </xf>
    <xf numFmtId="166" fontId="16" fillId="0" borderId="7" xfId="1" applyNumberFormat="1" applyFont="1" applyBorder="1" applyAlignment="1" applyProtection="1">
      <alignment vertical="top"/>
      <protection locked="0"/>
    </xf>
    <xf numFmtId="9" fontId="16" fillId="0" borderId="127" xfId="2" applyFont="1" applyBorder="1" applyAlignment="1" applyProtection="1">
      <alignment vertical="top"/>
    </xf>
    <xf numFmtId="9" fontId="16" fillId="0" borderId="7" xfId="2" applyFont="1" applyBorder="1" applyAlignment="1" applyProtection="1">
      <alignment vertical="top" wrapText="1"/>
      <protection locked="0"/>
    </xf>
    <xf numFmtId="9" fontId="16" fillId="0" borderId="7" xfId="2" applyFont="1" applyBorder="1" applyAlignment="1" applyProtection="1">
      <alignment horizontal="center" vertical="top"/>
      <protection locked="0"/>
    </xf>
    <xf numFmtId="43" fontId="16" fillId="0" borderId="7" xfId="1" applyFont="1" applyBorder="1" applyAlignment="1" applyProtection="1">
      <alignment vertical="center"/>
      <protection locked="0"/>
    </xf>
    <xf numFmtId="43" fontId="16" fillId="0" borderId="7" xfId="1" applyFont="1" applyBorder="1" applyAlignment="1" applyProtection="1">
      <alignment horizontal="center" vertical="center" wrapText="1"/>
      <protection locked="0"/>
    </xf>
    <xf numFmtId="166" fontId="16" fillId="0" borderId="7" xfId="1" applyNumberFormat="1" applyFont="1" applyBorder="1" applyAlignment="1" applyProtection="1">
      <alignment vertical="center"/>
      <protection locked="0"/>
    </xf>
    <xf numFmtId="166" fontId="16" fillId="0" borderId="7" xfId="7" applyNumberFormat="1" applyFont="1" applyFill="1" applyBorder="1" applyAlignment="1" applyProtection="1">
      <alignment vertical="center"/>
      <protection locked="0"/>
    </xf>
    <xf numFmtId="166" fontId="16" fillId="0" borderId="7" xfId="1" applyNumberFormat="1" applyFont="1" applyBorder="1" applyAlignment="1" applyProtection="1">
      <alignment vertical="center"/>
    </xf>
    <xf numFmtId="9" fontId="16" fillId="0" borderId="7" xfId="2" applyFont="1" applyBorder="1" applyAlignment="1" applyProtection="1">
      <alignment vertical="center"/>
    </xf>
    <xf numFmtId="0" fontId="8" fillId="0" borderId="0" xfId="0" applyFont="1" applyAlignment="1">
      <alignment horizontal="left" vertical="center"/>
    </xf>
    <xf numFmtId="0" fontId="16" fillId="0" borderId="0" xfId="0" applyFont="1" applyAlignment="1">
      <alignment horizontal="center" vertical="top"/>
    </xf>
    <xf numFmtId="0" fontId="16" fillId="0" borderId="0" xfId="0" applyFont="1" applyAlignment="1">
      <alignment vertical="top"/>
    </xf>
    <xf numFmtId="0" fontId="16" fillId="0" borderId="7" xfId="0" applyFont="1" applyBorder="1" applyAlignment="1" applyProtection="1">
      <alignment horizontal="center" vertical="top"/>
      <protection locked="0"/>
    </xf>
    <xf numFmtId="2" fontId="16" fillId="0" borderId="7" xfId="0" applyNumberFormat="1" applyFont="1" applyBorder="1" applyAlignment="1" applyProtection="1">
      <alignment horizontal="center" vertical="top"/>
      <protection locked="0"/>
    </xf>
    <xf numFmtId="0" fontId="15" fillId="0" borderId="3" xfId="5" applyFont="1" applyBorder="1" applyAlignment="1">
      <alignment vertical="top" wrapText="1"/>
    </xf>
    <xf numFmtId="0" fontId="16" fillId="0" borderId="4" xfId="0" applyFont="1" applyBorder="1" applyAlignment="1">
      <alignment vertical="top"/>
    </xf>
    <xf numFmtId="166" fontId="16" fillId="0" borderId="4" xfId="1" applyNumberFormat="1" applyFont="1" applyBorder="1" applyAlignment="1" applyProtection="1">
      <alignment vertical="top"/>
    </xf>
    <xf numFmtId="166" fontId="16" fillId="0" borderId="4" xfId="0" applyNumberFormat="1" applyFont="1" applyBorder="1" applyAlignment="1">
      <alignment vertical="top"/>
    </xf>
    <xf numFmtId="43" fontId="16" fillId="0" borderId="4" xfId="1" applyFont="1" applyBorder="1" applyAlignment="1" applyProtection="1">
      <alignment vertical="top"/>
    </xf>
    <xf numFmtId="166" fontId="15" fillId="0" borderId="4" xfId="1" applyNumberFormat="1" applyFont="1" applyBorder="1" applyAlignment="1" applyProtection="1">
      <alignment vertical="top"/>
    </xf>
    <xf numFmtId="9" fontId="15" fillId="0" borderId="4" xfId="2" applyFont="1" applyBorder="1" applyAlignment="1" applyProtection="1">
      <alignment vertical="top"/>
    </xf>
    <xf numFmtId="0" fontId="16" fillId="0" borderId="0" xfId="5" applyFont="1" applyAlignment="1">
      <alignment horizontal="center" vertical="top" wrapText="1"/>
    </xf>
    <xf numFmtId="4" fontId="16" fillId="0" borderId="9" xfId="0" applyNumberFormat="1" applyFont="1" applyBorder="1" applyAlignment="1" applyProtection="1">
      <alignment horizontal="center" vertical="top"/>
      <protection locked="0"/>
    </xf>
    <xf numFmtId="166" fontId="16" fillId="0" borderId="9" xfId="1" applyNumberFormat="1" applyFont="1" applyBorder="1" applyAlignment="1" applyProtection="1">
      <alignment vertical="top"/>
      <protection locked="0"/>
    </xf>
    <xf numFmtId="166" fontId="16" fillId="0" borderId="9" xfId="0" applyNumberFormat="1" applyFont="1" applyBorder="1" applyAlignment="1" applyProtection="1">
      <alignment vertical="top"/>
      <protection locked="0"/>
    </xf>
    <xf numFmtId="166" fontId="16" fillId="0" borderId="9" xfId="1" applyNumberFormat="1" applyFont="1" applyBorder="1" applyAlignment="1" applyProtection="1">
      <alignment vertical="top"/>
    </xf>
    <xf numFmtId="166" fontId="16" fillId="0" borderId="9" xfId="7" applyNumberFormat="1" applyFont="1" applyFill="1" applyBorder="1" applyAlignment="1" applyProtection="1">
      <alignment vertical="top"/>
    </xf>
    <xf numFmtId="9" fontId="16" fillId="0" borderId="9" xfId="2" applyFont="1" applyBorder="1" applyAlignment="1" applyProtection="1">
      <alignment vertical="top"/>
    </xf>
    <xf numFmtId="43" fontId="16" fillId="6" borderId="7" xfId="1" applyFont="1" applyFill="1" applyBorder="1" applyAlignment="1" applyProtection="1">
      <alignment vertical="center"/>
      <protection locked="0"/>
    </xf>
    <xf numFmtId="43" fontId="16" fillId="0" borderId="7" xfId="1" applyFont="1" applyBorder="1" applyAlignment="1" applyProtection="1">
      <alignment horizontal="center" vertical="center" wrapText="1"/>
    </xf>
    <xf numFmtId="166" fontId="16" fillId="0" borderId="7" xfId="7" applyNumberFormat="1" applyFont="1" applyFill="1" applyBorder="1" applyAlignment="1" applyProtection="1">
      <alignment vertical="center"/>
    </xf>
    <xf numFmtId="0" fontId="8" fillId="0" borderId="0" xfId="0" applyFont="1" applyAlignment="1">
      <alignment horizontal="left" vertical="center" wrapText="1"/>
    </xf>
    <xf numFmtId="3" fontId="8" fillId="0" borderId="0" xfId="0" applyNumberFormat="1" applyFont="1" applyAlignment="1">
      <alignment horizontal="left" vertical="center"/>
    </xf>
    <xf numFmtId="43" fontId="16" fillId="6" borderId="9" xfId="1" applyFont="1" applyFill="1" applyBorder="1" applyAlignment="1" applyProtection="1">
      <alignment vertical="center"/>
      <protection locked="0"/>
    </xf>
    <xf numFmtId="43" fontId="16" fillId="0" borderId="9" xfId="1" applyFont="1" applyBorder="1" applyAlignment="1" applyProtection="1">
      <alignment horizontal="center" vertical="center" wrapText="1"/>
    </xf>
    <xf numFmtId="166" fontId="16" fillId="0" borderId="9" xfId="1" applyNumberFormat="1" applyFont="1" applyBorder="1" applyAlignment="1" applyProtection="1">
      <alignment horizontal="left" vertical="center" wrapText="1"/>
      <protection locked="0"/>
    </xf>
    <xf numFmtId="166" fontId="16" fillId="0" borderId="9" xfId="1" applyNumberFormat="1" applyFont="1" applyBorder="1" applyAlignment="1" applyProtection="1">
      <alignment vertical="center"/>
    </xf>
    <xf numFmtId="166" fontId="16" fillId="0" borderId="9" xfId="7" applyNumberFormat="1" applyFont="1" applyFill="1" applyBorder="1" applyAlignment="1" applyProtection="1">
      <alignment vertical="center"/>
    </xf>
    <xf numFmtId="9" fontId="16" fillId="0" borderId="9" xfId="2" applyFont="1" applyBorder="1" applyAlignment="1" applyProtection="1">
      <alignment vertical="center"/>
    </xf>
    <xf numFmtId="0" fontId="15" fillId="0" borderId="3" xfId="5" applyFont="1" applyBorder="1" applyAlignment="1">
      <alignment horizontal="left" vertical="top" wrapText="1"/>
    </xf>
    <xf numFmtId="4" fontId="16" fillId="0" borderId="4" xfId="0" applyNumberFormat="1" applyFont="1" applyBorder="1" applyAlignment="1">
      <alignment horizontal="left" vertical="top" wrapText="1"/>
    </xf>
    <xf numFmtId="166" fontId="15" fillId="0" borderId="4" xfId="0" applyNumberFormat="1" applyFont="1" applyBorder="1" applyAlignment="1">
      <alignment vertical="top"/>
    </xf>
    <xf numFmtId="0" fontId="16" fillId="0" borderId="4" xfId="0" applyFont="1" applyBorder="1" applyAlignment="1">
      <alignment horizontal="left" vertical="top" wrapText="1"/>
    </xf>
    <xf numFmtId="166" fontId="15" fillId="0" borderId="3" xfId="1" applyNumberFormat="1" applyFont="1" applyBorder="1" applyAlignment="1" applyProtection="1">
      <alignment vertical="top"/>
    </xf>
    <xf numFmtId="0" fontId="15" fillId="0" borderId="0" xfId="5" applyFont="1" applyAlignment="1">
      <alignment horizontal="center" vertical="top"/>
    </xf>
    <xf numFmtId="0" fontId="18" fillId="0" borderId="0" xfId="5" applyFont="1" applyAlignment="1">
      <alignment horizontal="left" vertical="top" wrapText="1"/>
    </xf>
    <xf numFmtId="9" fontId="16" fillId="0" borderId="7" xfId="2" applyFont="1" applyBorder="1" applyAlignment="1" applyProtection="1">
      <alignment vertical="top"/>
    </xf>
    <xf numFmtId="166" fontId="16" fillId="0" borderId="33" xfId="1" applyNumberFormat="1" applyFont="1" applyBorder="1" applyAlignment="1" applyProtection="1">
      <alignment vertical="top"/>
      <protection locked="0"/>
    </xf>
    <xf numFmtId="9" fontId="16" fillId="0" borderId="33" xfId="2" applyFont="1" applyBorder="1" applyAlignment="1" applyProtection="1">
      <alignment vertical="top"/>
    </xf>
    <xf numFmtId="43" fontId="16" fillId="0" borderId="13" xfId="1" applyFont="1" applyBorder="1" applyAlignment="1" applyProtection="1">
      <alignment horizontal="left" vertical="top"/>
    </xf>
    <xf numFmtId="0" fontId="16" fillId="0" borderId="0" xfId="0" applyFont="1" applyAlignment="1">
      <alignment horizontal="center" vertical="top" wrapText="1"/>
    </xf>
    <xf numFmtId="39" fontId="16" fillId="0" borderId="5" xfId="1" applyNumberFormat="1" applyFont="1" applyBorder="1" applyAlignment="1" applyProtection="1">
      <alignment horizontal="center" vertical="center"/>
    </xf>
    <xf numFmtId="9" fontId="16" fillId="0" borderId="17" xfId="0" applyNumberFormat="1" applyFont="1" applyBorder="1" applyAlignment="1">
      <alignment vertical="center" wrapText="1"/>
    </xf>
    <xf numFmtId="0" fontId="16" fillId="0" borderId="18" xfId="0" applyFont="1" applyBorder="1" applyAlignment="1">
      <alignment vertical="center"/>
    </xf>
    <xf numFmtId="166" fontId="16" fillId="0" borderId="10" xfId="1" applyNumberFormat="1" applyFont="1" applyBorder="1" applyAlignment="1" applyProtection="1">
      <alignment vertical="center"/>
    </xf>
    <xf numFmtId="166" fontId="16" fillId="0" borderId="5" xfId="1" applyNumberFormat="1" applyFont="1" applyBorder="1" applyAlignment="1" applyProtection="1">
      <alignment horizontal="right" vertical="center"/>
    </xf>
    <xf numFmtId="9" fontId="16" fillId="0" borderId="5" xfId="2" applyFont="1" applyBorder="1" applyAlignment="1" applyProtection="1">
      <alignment vertical="center"/>
    </xf>
    <xf numFmtId="0" fontId="16" fillId="0" borderId="47" xfId="0" applyFont="1" applyBorder="1" applyAlignment="1">
      <alignment vertical="center"/>
    </xf>
    <xf numFmtId="166" fontId="16" fillId="0" borderId="110" xfId="1" applyNumberFormat="1" applyFont="1" applyBorder="1" applyAlignment="1" applyProtection="1">
      <alignment vertical="center"/>
    </xf>
    <xf numFmtId="166" fontId="16" fillId="0" borderId="7" xfId="1" applyNumberFormat="1" applyFont="1" applyBorder="1" applyAlignment="1" applyProtection="1">
      <alignment horizontal="right" vertical="center"/>
    </xf>
    <xf numFmtId="166" fontId="16" fillId="0" borderId="33" xfId="1" applyNumberFormat="1" applyFont="1" applyBorder="1" applyAlignment="1" applyProtection="1">
      <alignment horizontal="right" vertical="center"/>
    </xf>
    <xf numFmtId="9" fontId="16" fillId="0" borderId="33" xfId="2" applyFont="1" applyBorder="1" applyAlignment="1" applyProtection="1">
      <alignment vertical="center"/>
    </xf>
    <xf numFmtId="0" fontId="15" fillId="0" borderId="111" xfId="0" applyFont="1" applyBorder="1" applyAlignment="1">
      <alignment vertical="center" wrapText="1"/>
    </xf>
    <xf numFmtId="166" fontId="15" fillId="0" borderId="8" xfId="1" applyNumberFormat="1" applyFont="1" applyBorder="1" applyAlignment="1" applyProtection="1">
      <alignment horizontal="right" vertical="center" shrinkToFit="1"/>
    </xf>
    <xf numFmtId="166" fontId="15" fillId="0" borderId="8" xfId="1" applyNumberFormat="1" applyFont="1" applyFill="1" applyBorder="1" applyAlignment="1" applyProtection="1">
      <alignment horizontal="right" vertical="center" shrinkToFit="1"/>
    </xf>
    <xf numFmtId="9" fontId="15" fillId="0" borderId="8" xfId="2" applyFont="1" applyBorder="1" applyAlignment="1" applyProtection="1">
      <alignment vertical="center"/>
    </xf>
    <xf numFmtId="0" fontId="16" fillId="0" borderId="116" xfId="0" applyFont="1" applyBorder="1" applyAlignment="1">
      <alignment vertical="center" wrapText="1"/>
    </xf>
    <xf numFmtId="9" fontId="16" fillId="0" borderId="98" xfId="2" applyFont="1" applyBorder="1" applyAlignment="1" applyProtection="1">
      <alignment vertical="center"/>
    </xf>
    <xf numFmtId="166" fontId="16" fillId="0" borderId="98" xfId="0" applyNumberFormat="1" applyFont="1" applyBorder="1" applyAlignment="1">
      <alignment horizontal="center" vertical="center"/>
    </xf>
    <xf numFmtId="166" fontId="16" fillId="0" borderId="115" xfId="1" applyNumberFormat="1" applyFont="1" applyBorder="1" applyAlignment="1" applyProtection="1">
      <alignment vertical="center"/>
    </xf>
    <xf numFmtId="43" fontId="16" fillId="0" borderId="8" xfId="1" applyFont="1" applyBorder="1" applyAlignment="1" applyProtection="1">
      <alignment horizontal="left" vertical="center"/>
    </xf>
    <xf numFmtId="0" fontId="15" fillId="0" borderId="113" xfId="0" applyFont="1" applyBorder="1" applyAlignment="1">
      <alignment vertical="center" wrapText="1"/>
    </xf>
    <xf numFmtId="0" fontId="16" fillId="0" borderId="80" xfId="0" applyFont="1" applyBorder="1" applyAlignment="1">
      <alignment vertical="center"/>
    </xf>
    <xf numFmtId="166" fontId="16" fillId="0" borderId="80" xfId="0" applyNumberFormat="1" applyFont="1" applyBorder="1" applyAlignment="1">
      <alignment horizontal="center" vertical="center"/>
    </xf>
    <xf numFmtId="166" fontId="16" fillId="0" borderId="114" xfId="1" applyNumberFormat="1" applyFont="1" applyBorder="1" applyAlignment="1" applyProtection="1">
      <alignment vertical="center"/>
    </xf>
    <xf numFmtId="166" fontId="15" fillId="0" borderId="8" xfId="1" applyNumberFormat="1" applyFont="1" applyBorder="1" applyAlignment="1" applyProtection="1">
      <alignment horizontal="right" vertical="center"/>
    </xf>
    <xf numFmtId="166" fontId="15" fillId="0" borderId="8" xfId="1" applyNumberFormat="1" applyFont="1" applyFill="1" applyBorder="1" applyAlignment="1" applyProtection="1">
      <alignment horizontal="right" vertical="center"/>
    </xf>
    <xf numFmtId="0" fontId="16" fillId="0" borderId="19" xfId="0" applyFont="1" applyBorder="1" applyAlignment="1">
      <alignment vertical="center" wrapText="1"/>
    </xf>
    <xf numFmtId="0" fontId="16" fillId="0" borderId="1" xfId="0" applyFont="1" applyBorder="1" applyAlignment="1">
      <alignment vertical="center"/>
    </xf>
    <xf numFmtId="166" fontId="16" fillId="0" borderId="1" xfId="0" applyNumberFormat="1" applyFont="1" applyBorder="1" applyAlignment="1">
      <alignment horizontal="center" vertical="center"/>
    </xf>
    <xf numFmtId="166" fontId="16" fillId="0" borderId="11" xfId="1" applyNumberFormat="1" applyFont="1" applyBorder="1" applyAlignment="1" applyProtection="1">
      <alignment vertical="center"/>
    </xf>
    <xf numFmtId="166" fontId="16" fillId="0" borderId="6" xfId="1" applyNumberFormat="1" applyFont="1" applyBorder="1" applyAlignment="1" applyProtection="1">
      <alignment horizontal="right" vertical="center"/>
    </xf>
    <xf numFmtId="0" fontId="15" fillId="0" borderId="2" xfId="0" applyFont="1" applyBorder="1" applyAlignment="1">
      <alignment vertical="center" wrapText="1"/>
    </xf>
    <xf numFmtId="0" fontId="16" fillId="0" borderId="109" xfId="0" applyFont="1" applyBorder="1" applyAlignment="1">
      <alignment vertical="center"/>
    </xf>
    <xf numFmtId="166" fontId="16" fillId="0" borderId="3" xfId="1" applyNumberFormat="1" applyFont="1" applyBorder="1" applyAlignment="1" applyProtection="1">
      <alignment vertical="center"/>
    </xf>
    <xf numFmtId="166" fontId="15" fillId="0" borderId="58" xfId="1" applyNumberFormat="1" applyFont="1" applyBorder="1" applyAlignment="1" applyProtection="1">
      <alignment horizontal="right" vertical="center"/>
    </xf>
    <xf numFmtId="9" fontId="15" fillId="0" borderId="58" xfId="2" applyFont="1" applyBorder="1" applyAlignment="1" applyProtection="1">
      <alignment vertical="center"/>
    </xf>
    <xf numFmtId="0" fontId="18" fillId="0" borderId="0" xfId="5" applyFont="1" applyAlignment="1">
      <alignment horizontal="center" vertical="top" wrapText="1"/>
    </xf>
    <xf numFmtId="0" fontId="67" fillId="0" borderId="0" xfId="0" applyFont="1" applyAlignment="1">
      <alignment horizontal="center" vertical="top"/>
    </xf>
    <xf numFmtId="0" fontId="16" fillId="0" borderId="0" xfId="0" applyFont="1" applyAlignment="1" applyProtection="1">
      <alignment horizontal="center" vertical="top"/>
      <protection locked="0"/>
    </xf>
    <xf numFmtId="0" fontId="24" fillId="0" borderId="21" xfId="11" applyFont="1" applyBorder="1" applyAlignment="1" applyProtection="1">
      <alignment horizontal="left" vertical="center" indent="7"/>
    </xf>
    <xf numFmtId="0" fontId="24" fillId="0" borderId="21" xfId="11" applyFont="1" applyBorder="1" applyAlignment="1" applyProtection="1">
      <alignment horizontal="left" vertical="center"/>
    </xf>
    <xf numFmtId="0" fontId="25" fillId="0" borderId="21" xfId="11" applyFont="1" applyBorder="1" applyAlignment="1" applyProtection="1">
      <alignment vertical="center"/>
    </xf>
    <xf numFmtId="0" fontId="26" fillId="0" borderId="21" xfId="11" applyFont="1" applyFill="1" applyBorder="1" applyAlignment="1" applyProtection="1">
      <alignment horizontal="center" vertical="center"/>
    </xf>
    <xf numFmtId="0" fontId="68" fillId="0" borderId="0" xfId="0" applyFont="1" applyAlignment="1">
      <alignment vertical="top"/>
    </xf>
    <xf numFmtId="0" fontId="25" fillId="0" borderId="20" xfId="12" applyFont="1" applyBorder="1" applyAlignment="1" applyProtection="1">
      <alignment vertical="center"/>
    </xf>
    <xf numFmtId="0" fontId="22" fillId="0" borderId="20" xfId="12" applyBorder="1" applyAlignment="1" applyProtection="1">
      <alignment vertical="center"/>
    </xf>
    <xf numFmtId="0" fontId="27" fillId="0" borderId="47" xfId="0" applyFont="1" applyBorder="1" applyAlignment="1">
      <alignment vertical="center"/>
    </xf>
    <xf numFmtId="166" fontId="27" fillId="0" borderId="47" xfId="1" applyNumberFormat="1" applyFont="1" applyBorder="1" applyAlignment="1" applyProtection="1">
      <alignment horizontal="right" vertical="center"/>
      <protection locked="0"/>
    </xf>
    <xf numFmtId="0" fontId="27" fillId="0" borderId="47" xfId="0" applyFont="1" applyBorder="1" applyAlignment="1">
      <alignment horizontal="center" vertical="center"/>
    </xf>
    <xf numFmtId="0" fontId="0" fillId="0" borderId="47" xfId="0" applyBorder="1" applyAlignment="1">
      <alignment vertical="center"/>
    </xf>
    <xf numFmtId="166" fontId="27" fillId="0" borderId="47" xfId="0" applyNumberFormat="1" applyFont="1" applyBorder="1" applyAlignment="1">
      <alignment horizontal="right" vertical="center"/>
    </xf>
    <xf numFmtId="0" fontId="27" fillId="0" borderId="47" xfId="0" applyFont="1" applyBorder="1" applyAlignment="1">
      <alignment horizontal="right" vertical="center"/>
    </xf>
    <xf numFmtId="0" fontId="27" fillId="0" borderId="47" xfId="0" applyFont="1" applyBorder="1" applyAlignment="1" applyProtection="1">
      <alignment horizontal="left" vertical="center"/>
      <protection locked="0"/>
    </xf>
    <xf numFmtId="0" fontId="20" fillId="0" borderId="0" xfId="0" quotePrefix="1" applyFont="1" applyAlignment="1">
      <alignment vertical="center"/>
    </xf>
    <xf numFmtId="0" fontId="2" fillId="0" borderId="0" xfId="0" applyFont="1" applyAlignment="1">
      <alignment vertical="center"/>
    </xf>
    <xf numFmtId="0" fontId="52" fillId="0" borderId="133" xfId="0" applyFont="1" applyBorder="1" applyAlignment="1">
      <alignment vertical="center"/>
    </xf>
    <xf numFmtId="0" fontId="0" fillId="0" borderId="97" xfId="0" applyBorder="1" applyAlignment="1">
      <alignment vertical="center"/>
    </xf>
    <xf numFmtId="15" fontId="2" fillId="0" borderId="134" xfId="0" applyNumberFormat="1" applyFont="1" applyBorder="1" applyAlignment="1" applyProtection="1">
      <alignment horizontal="center" vertical="center"/>
      <protection locked="0"/>
    </xf>
    <xf numFmtId="0" fontId="0" fillId="0" borderId="13"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15" fontId="0" fillId="0" borderId="18" xfId="0" applyNumberFormat="1" applyBorder="1" applyAlignment="1">
      <alignment horizontal="center" vertical="center"/>
    </xf>
    <xf numFmtId="15" fontId="2" fillId="0" borderId="10" xfId="0" applyNumberFormat="1" applyFont="1" applyBorder="1" applyAlignment="1" applyProtection="1">
      <alignment horizontal="center" vertical="center"/>
      <protection locked="0"/>
    </xf>
    <xf numFmtId="0" fontId="52" fillId="0" borderId="113" xfId="0" applyFont="1" applyBorder="1" applyAlignment="1">
      <alignment vertical="center"/>
    </xf>
    <xf numFmtId="0" fontId="0" fillId="0" borderId="80" xfId="0" applyBorder="1" applyAlignment="1">
      <alignment vertical="center"/>
    </xf>
    <xf numFmtId="15" fontId="2" fillId="0" borderId="114" xfId="0" applyNumberFormat="1" applyFont="1" applyBorder="1" applyAlignment="1" applyProtection="1">
      <alignment horizontal="center" vertical="center"/>
      <protection locked="0"/>
    </xf>
    <xf numFmtId="0" fontId="2" fillId="0" borderId="9" xfId="0" applyFont="1" applyBorder="1" applyAlignment="1">
      <alignment vertical="center"/>
    </xf>
    <xf numFmtId="0" fontId="0" fillId="0" borderId="12" xfId="0" applyBorder="1" applyAlignment="1">
      <alignment vertical="center"/>
    </xf>
    <xf numFmtId="0" fontId="52" fillId="0" borderId="111" xfId="0" applyFont="1" applyBorder="1" applyAlignment="1">
      <alignment vertical="center"/>
    </xf>
    <xf numFmtId="0" fontId="2" fillId="0" borderId="110" xfId="0" applyFont="1" applyBorder="1" applyAlignment="1" applyProtection="1">
      <alignment horizontal="center" vertical="center"/>
      <protection locked="0"/>
    </xf>
    <xf numFmtId="0" fontId="2" fillId="0" borderId="9" xfId="0" applyFont="1" applyBorder="1" applyAlignment="1">
      <alignment horizontal="center" vertical="center"/>
    </xf>
    <xf numFmtId="0" fontId="0" fillId="0" borderId="135" xfId="0" applyBorder="1" applyAlignment="1">
      <alignment horizontal="left" vertical="center"/>
    </xf>
    <xf numFmtId="0" fontId="0" fillId="0" borderId="77" xfId="0" applyBorder="1" applyAlignment="1">
      <alignment vertical="center"/>
    </xf>
    <xf numFmtId="179" fontId="15" fillId="0" borderId="136" xfId="0" applyNumberFormat="1" applyFont="1" applyBorder="1" applyAlignment="1">
      <alignment horizontal="center" vertical="center"/>
    </xf>
    <xf numFmtId="15" fontId="2" fillId="0" borderId="110" xfId="0" applyNumberFormat="1" applyFont="1" applyBorder="1" applyAlignment="1">
      <alignment horizontal="center" vertical="center"/>
    </xf>
    <xf numFmtId="0" fontId="0" fillId="0" borderId="9" xfId="0" applyBorder="1" applyAlignment="1">
      <alignment vertical="center"/>
    </xf>
    <xf numFmtId="0" fontId="0" fillId="0" borderId="113" xfId="0" applyBorder="1" applyAlignment="1">
      <alignment vertical="center"/>
    </xf>
    <xf numFmtId="0" fontId="0" fillId="0" borderId="114" xfId="0" applyBorder="1" applyAlignment="1">
      <alignment vertical="center"/>
    </xf>
    <xf numFmtId="0" fontId="2" fillId="0" borderId="0" xfId="0" applyFont="1" applyAlignment="1">
      <alignment horizontal="left" vertical="top"/>
    </xf>
    <xf numFmtId="0" fontId="2" fillId="0" borderId="110" xfId="0" applyFont="1" applyBorder="1" applyAlignment="1">
      <alignment horizontal="center" vertical="center"/>
    </xf>
    <xf numFmtId="0" fontId="0" fillId="0" borderId="13" xfId="0" applyBorder="1" applyAlignment="1">
      <alignment horizontal="left" vertical="center"/>
    </xf>
    <xf numFmtId="179" fontId="15" fillId="0" borderId="12" xfId="0" applyNumberFormat="1" applyFont="1" applyBorder="1" applyAlignment="1">
      <alignment horizontal="center" vertical="center"/>
    </xf>
    <xf numFmtId="180" fontId="2" fillId="0" borderId="110" xfId="0" applyNumberFormat="1" applyFont="1" applyBorder="1" applyAlignment="1">
      <alignment horizontal="center" vertical="center"/>
    </xf>
    <xf numFmtId="180" fontId="2" fillId="0" borderId="136" xfId="0" applyNumberFormat="1" applyFont="1" applyBorder="1" applyAlignment="1">
      <alignment horizontal="center" vertical="center"/>
    </xf>
    <xf numFmtId="0" fontId="52" fillId="0" borderId="116" xfId="0" applyFont="1" applyBorder="1" applyAlignment="1">
      <alignment vertical="center"/>
    </xf>
    <xf numFmtId="0" fontId="0" fillId="0" borderId="98" xfId="0" applyBorder="1" applyAlignment="1">
      <alignment vertical="center"/>
    </xf>
    <xf numFmtId="15" fontId="2" fillId="0" borderId="115" xfId="0" applyNumberFormat="1" applyFont="1" applyBorder="1" applyAlignment="1">
      <alignment horizontal="center" vertical="center"/>
    </xf>
    <xf numFmtId="0" fontId="0" fillId="0" borderId="19" xfId="0" applyBorder="1" applyAlignment="1">
      <alignment vertical="center"/>
    </xf>
    <xf numFmtId="0" fontId="0" fillId="0" borderId="1" xfId="0" applyBorder="1" applyAlignment="1">
      <alignment vertical="center"/>
    </xf>
    <xf numFmtId="0" fontId="0" fillId="0" borderId="11" xfId="0" applyBorder="1" applyAlignment="1">
      <alignment vertical="center"/>
    </xf>
    <xf numFmtId="0" fontId="20" fillId="0" borderId="0" xfId="0" applyFont="1" applyAlignment="1">
      <alignment horizontal="center" vertical="center"/>
    </xf>
    <xf numFmtId="0" fontId="22" fillId="0" borderId="20" xfId="12" applyBorder="1" applyAlignment="1" applyProtection="1">
      <alignment horizontal="center" vertical="center"/>
    </xf>
    <xf numFmtId="0" fontId="23" fillId="0" borderId="0" xfId="0" applyFont="1" applyAlignment="1">
      <alignment vertical="center"/>
    </xf>
    <xf numFmtId="0" fontId="23" fillId="0" borderId="0" xfId="0" applyFont="1" applyAlignment="1">
      <alignment vertical="top"/>
    </xf>
    <xf numFmtId="0" fontId="5" fillId="0" borderId="0" xfId="0" applyFont="1" applyAlignment="1">
      <alignment vertical="center"/>
    </xf>
    <xf numFmtId="0" fontId="52" fillId="0" borderId="0" xfId="0" applyFont="1" applyAlignment="1">
      <alignment vertical="center"/>
    </xf>
    <xf numFmtId="166" fontId="0" fillId="0" borderId="0" xfId="1" applyNumberFormat="1" applyFont="1" applyFill="1" applyBorder="1" applyAlignment="1" applyProtection="1">
      <alignment vertical="center"/>
    </xf>
    <xf numFmtId="9" fontId="0" fillId="0" borderId="0" xfId="2" applyFont="1" applyFill="1" applyAlignment="1" applyProtection="1">
      <alignment vertical="center"/>
    </xf>
    <xf numFmtId="43" fontId="0" fillId="3" borderId="4" xfId="0" applyNumberFormat="1" applyFill="1" applyBorder="1" applyAlignment="1">
      <alignment vertical="top"/>
    </xf>
    <xf numFmtId="166" fontId="0" fillId="0" borderId="1" xfId="1" applyNumberFormat="1" applyFont="1" applyFill="1" applyBorder="1" applyAlignment="1" applyProtection="1">
      <alignment vertical="center"/>
    </xf>
    <xf numFmtId="166" fontId="0" fillId="0" borderId="0" xfId="0" applyNumberFormat="1" applyAlignment="1">
      <alignment vertical="center"/>
    </xf>
    <xf numFmtId="9" fontId="2" fillId="0" borderId="0" xfId="2" applyFont="1" applyFill="1" applyAlignment="1" applyProtection="1">
      <alignment vertical="center"/>
    </xf>
    <xf numFmtId="166" fontId="2" fillId="0" borderId="0" xfId="0" applyNumberFormat="1" applyFont="1" applyAlignment="1">
      <alignment vertical="center"/>
    </xf>
    <xf numFmtId="9" fontId="2" fillId="0" borderId="0" xfId="2" applyFont="1" applyFill="1" applyAlignment="1" applyProtection="1">
      <alignment horizontal="center" vertical="center"/>
    </xf>
    <xf numFmtId="43" fontId="0" fillId="0" borderId="0" xfId="0" applyNumberFormat="1" applyAlignment="1">
      <alignment vertical="top"/>
    </xf>
    <xf numFmtId="0" fontId="52" fillId="0" borderId="1" xfId="0" applyFont="1" applyBorder="1" applyAlignment="1">
      <alignment vertical="center"/>
    </xf>
    <xf numFmtId="166" fontId="0" fillId="0" borderId="1" xfId="0" applyNumberFormat="1" applyBorder="1" applyAlignment="1">
      <alignment vertical="center"/>
    </xf>
    <xf numFmtId="166" fontId="20" fillId="0" borderId="0" xfId="0" applyNumberFormat="1" applyFont="1" applyAlignment="1">
      <alignment vertical="center"/>
    </xf>
    <xf numFmtId="0" fontId="69" fillId="0" borderId="0" xfId="0" applyFont="1" applyAlignment="1">
      <alignment horizontal="right" vertical="center"/>
    </xf>
    <xf numFmtId="166" fontId="0" fillId="0" borderId="0" xfId="1" applyNumberFormat="1" applyFont="1" applyFill="1" applyAlignment="1" applyProtection="1">
      <alignment vertical="center"/>
    </xf>
    <xf numFmtId="9" fontId="0" fillId="0" borderId="0" xfId="2" applyFont="1" applyAlignment="1" applyProtection="1">
      <alignment vertical="center"/>
    </xf>
    <xf numFmtId="0" fontId="4" fillId="0" borderId="0" xfId="0" applyFont="1" applyAlignment="1">
      <alignment vertical="center"/>
    </xf>
    <xf numFmtId="9" fontId="2" fillId="0" borderId="0" xfId="2" applyFont="1" applyAlignment="1" applyProtection="1">
      <alignment horizontal="left" vertical="center"/>
    </xf>
    <xf numFmtId="0" fontId="20" fillId="0" borderId="20" xfId="0" applyFont="1" applyBorder="1" applyAlignment="1">
      <alignment vertical="center" wrapText="1"/>
    </xf>
    <xf numFmtId="0" fontId="70" fillId="0" borderId="0" xfId="12" applyFont="1" applyBorder="1" applyAlignment="1" applyProtection="1">
      <alignment vertical="center"/>
    </xf>
    <xf numFmtId="0" fontId="70" fillId="0" borderId="0" xfId="12" applyFont="1" applyBorder="1" applyAlignment="1" applyProtection="1">
      <alignment horizontal="center" vertical="center"/>
    </xf>
    <xf numFmtId="0" fontId="69" fillId="0" borderId="0" xfId="0" applyFont="1" applyAlignment="1">
      <alignment horizontal="center" vertical="center"/>
    </xf>
    <xf numFmtId="0" fontId="0" fillId="0" borderId="0" xfId="0" applyAlignment="1">
      <alignment horizontal="left" vertical="center"/>
    </xf>
    <xf numFmtId="9" fontId="0" fillId="0" borderId="0" xfId="2" applyFont="1" applyAlignment="1" applyProtection="1">
      <alignment horizontal="center" vertical="center"/>
    </xf>
    <xf numFmtId="166" fontId="0" fillId="0" borderId="16" xfId="1" applyNumberFormat="1" applyFont="1" applyBorder="1" applyAlignment="1" applyProtection="1">
      <alignment vertical="center"/>
    </xf>
    <xf numFmtId="9" fontId="0" fillId="0" borderId="16" xfId="2" applyFont="1" applyBorder="1" applyAlignment="1" applyProtection="1">
      <alignment horizontal="center" vertical="center"/>
    </xf>
    <xf numFmtId="0" fontId="2" fillId="0" borderId="0" xfId="0" applyFont="1" applyAlignment="1">
      <alignment horizontal="left" vertical="center"/>
    </xf>
    <xf numFmtId="166" fontId="2" fillId="0" borderId="0" xfId="1" applyNumberFormat="1" applyFont="1" applyFill="1" applyAlignment="1" applyProtection="1">
      <alignment vertical="center"/>
    </xf>
    <xf numFmtId="0" fontId="20" fillId="0" borderId="0" xfId="0" applyFont="1" applyAlignment="1">
      <alignment vertical="center"/>
    </xf>
    <xf numFmtId="0" fontId="20" fillId="0" borderId="0" xfId="0" applyFont="1" applyAlignment="1">
      <alignment vertical="top" wrapText="1"/>
    </xf>
    <xf numFmtId="0" fontId="11" fillId="0" borderId="0" xfId="0" applyFont="1" applyAlignment="1">
      <alignment horizontal="left" vertical="center" wrapText="1"/>
    </xf>
    <xf numFmtId="0" fontId="0" fillId="0" borderId="0" xfId="0" applyAlignment="1">
      <alignment horizontal="center" vertical="center"/>
    </xf>
    <xf numFmtId="0" fontId="20" fillId="0" borderId="0" xfId="0" applyFont="1" applyAlignment="1">
      <alignment horizontal="right" vertical="center"/>
    </xf>
    <xf numFmtId="15" fontId="2" fillId="0" borderId="28" xfId="0" applyNumberFormat="1" applyFont="1" applyBorder="1" applyAlignment="1" applyProtection="1">
      <alignment horizontal="center" vertical="center"/>
      <protection locked="0"/>
    </xf>
    <xf numFmtId="14" fontId="0" fillId="0" borderId="0" xfId="0" applyNumberFormat="1" applyAlignment="1">
      <alignment vertical="top"/>
    </xf>
    <xf numFmtId="0" fontId="25" fillId="0" borderId="20" xfId="12" applyFont="1" applyFill="1" applyBorder="1" applyAlignment="1" applyProtection="1">
      <alignment vertical="center"/>
    </xf>
    <xf numFmtId="166" fontId="22" fillId="0" borderId="20" xfId="12" applyNumberFormat="1" applyFill="1" applyBorder="1" applyAlignment="1" applyProtection="1">
      <alignment vertical="center"/>
    </xf>
    <xf numFmtId="0" fontId="22" fillId="0" borderId="20" xfId="12" applyFill="1" applyBorder="1" applyAlignment="1" applyProtection="1">
      <alignment vertical="center"/>
    </xf>
    <xf numFmtId="0" fontId="0" fillId="0" borderId="0" xfId="0" applyAlignment="1">
      <alignment horizontal="left" vertical="center" wrapText="1"/>
    </xf>
    <xf numFmtId="3" fontId="0" fillId="0" borderId="0" xfId="0" applyNumberFormat="1" applyAlignment="1">
      <alignment horizontal="right" vertical="center" wrapText="1"/>
    </xf>
    <xf numFmtId="0" fontId="0" fillId="0" borderId="0" xfId="0" applyAlignment="1">
      <alignment horizontal="left" vertical="center" indent="1"/>
    </xf>
    <xf numFmtId="9" fontId="0" fillId="0" borderId="0" xfId="2" applyFont="1" applyAlignment="1" applyProtection="1">
      <alignment vertical="top"/>
    </xf>
    <xf numFmtId="9" fontId="0" fillId="0" borderId="1" xfId="2" applyFont="1" applyBorder="1" applyAlignment="1" applyProtection="1">
      <alignment vertical="top"/>
    </xf>
    <xf numFmtId="9" fontId="2" fillId="0" borderId="0" xfId="2" applyFont="1" applyAlignment="1" applyProtection="1">
      <alignment vertical="top"/>
    </xf>
    <xf numFmtId="9" fontId="0" fillId="0" borderId="0" xfId="2" applyFont="1" applyFill="1" applyAlignment="1" applyProtection="1">
      <alignment horizontal="center" vertical="center"/>
    </xf>
    <xf numFmtId="0" fontId="69" fillId="0" borderId="0" xfId="0" applyFont="1" applyAlignment="1">
      <alignment vertical="center"/>
    </xf>
    <xf numFmtId="0" fontId="2" fillId="0" borderId="0" xfId="0" applyFont="1" applyAlignment="1">
      <alignment horizontal="center" vertical="center"/>
    </xf>
    <xf numFmtId="166" fontId="0" fillId="0" borderId="0" xfId="1" applyNumberFormat="1" applyFont="1" applyFill="1" applyAlignment="1" applyProtection="1">
      <alignment vertical="center"/>
      <protection locked="0"/>
    </xf>
    <xf numFmtId="0" fontId="64" fillId="0" borderId="0" xfId="0" applyFont="1" applyAlignment="1">
      <alignment horizontal="left" vertical="top" wrapText="1"/>
    </xf>
    <xf numFmtId="0" fontId="1" fillId="0" borderId="0" xfId="0" applyFont="1" applyAlignment="1">
      <alignment horizontal="center" vertical="top" wrapText="1"/>
    </xf>
    <xf numFmtId="0" fontId="71" fillId="0" borderId="0" xfId="0" applyFont="1" applyAlignment="1">
      <alignment horizontal="left" vertical="top" wrapText="1"/>
    </xf>
    <xf numFmtId="0" fontId="9" fillId="0" borderId="0" xfId="0" applyFont="1" applyAlignment="1">
      <alignment vertical="center"/>
    </xf>
    <xf numFmtId="0" fontId="19" fillId="0" borderId="23" xfId="0" applyFont="1" applyBorder="1" applyAlignment="1">
      <alignment vertical="center"/>
    </xf>
    <xf numFmtId="0" fontId="9" fillId="0" borderId="23" xfId="0" applyFont="1" applyBorder="1" applyAlignment="1">
      <alignment vertical="center"/>
    </xf>
    <xf numFmtId="0" fontId="43" fillId="0" borderId="106" xfId="0" applyFont="1" applyBorder="1" applyAlignment="1">
      <alignment horizontal="left" vertical="center" wrapText="1"/>
    </xf>
    <xf numFmtId="0" fontId="43" fillId="0" borderId="92" xfId="0" applyFont="1" applyBorder="1" applyAlignment="1">
      <alignment horizontal="left" vertical="center" wrapText="1"/>
    </xf>
    <xf numFmtId="0" fontId="43" fillId="0" borderId="92" xfId="0" applyFont="1" applyBorder="1" applyAlignment="1">
      <alignment horizontal="center" vertical="center" wrapText="1"/>
    </xf>
    <xf numFmtId="0" fontId="43" fillId="0" borderId="50" xfId="0" applyFont="1" applyBorder="1" applyAlignment="1">
      <alignment horizontal="center" vertical="center" wrapText="1"/>
    </xf>
    <xf numFmtId="0" fontId="0" fillId="0" borderId="28" xfId="0" applyBorder="1" applyAlignment="1" applyProtection="1">
      <alignment horizontal="center" vertical="center"/>
      <protection locked="0"/>
    </xf>
    <xf numFmtId="0" fontId="53" fillId="0" borderId="28" xfId="0" applyFont="1" applyBorder="1" applyAlignment="1" applyProtection="1">
      <alignment horizontal="center" vertical="center"/>
      <protection locked="0"/>
    </xf>
    <xf numFmtId="43" fontId="16" fillId="0" borderId="28" xfId="0" applyNumberFormat="1" applyFont="1" applyBorder="1" applyAlignment="1" applyProtection="1">
      <alignment horizontal="center" vertical="center"/>
      <protection locked="0"/>
    </xf>
    <xf numFmtId="43" fontId="16" fillId="0" borderId="28" xfId="0" applyNumberFormat="1" applyFont="1" applyBorder="1" applyAlignment="1">
      <alignment horizontal="center" vertical="center"/>
    </xf>
    <xf numFmtId="14" fontId="39" fillId="0" borderId="29" xfId="0" applyNumberFormat="1" applyFont="1" applyBorder="1" applyAlignment="1" applyProtection="1">
      <alignment horizontal="center" vertical="center" wrapText="1"/>
      <protection locked="0"/>
    </xf>
    <xf numFmtId="0" fontId="54" fillId="0" borderId="28" xfId="0" applyFont="1" applyBorder="1" applyAlignment="1" applyProtection="1">
      <alignment horizontal="center" vertical="center"/>
      <protection locked="0"/>
    </xf>
    <xf numFmtId="0" fontId="0" fillId="0" borderId="28" xfId="0" applyBorder="1" applyAlignment="1" applyProtection="1">
      <alignment horizontal="left" vertical="center"/>
      <protection locked="0"/>
    </xf>
    <xf numFmtId="0" fontId="0" fillId="0" borderId="137" xfId="0" applyBorder="1" applyAlignment="1">
      <alignment vertical="center"/>
    </xf>
    <xf numFmtId="0" fontId="2" fillId="0" borderId="122" xfId="0" applyFont="1" applyBorder="1" applyAlignment="1">
      <alignment horizontal="right" vertical="center"/>
    </xf>
    <xf numFmtId="166" fontId="1" fillId="0" borderId="122" xfId="1" applyNumberFormat="1" applyFont="1" applyFill="1" applyBorder="1" applyAlignment="1" applyProtection="1">
      <alignment horizontal="center" vertical="center"/>
    </xf>
    <xf numFmtId="0" fontId="0" fillId="0" borderId="122" xfId="0" applyBorder="1" applyAlignment="1">
      <alignment horizontal="center" vertical="center"/>
    </xf>
    <xf numFmtId="43" fontId="2" fillId="0" borderId="122" xfId="0" applyNumberFormat="1" applyFont="1" applyBorder="1" applyAlignment="1">
      <alignment horizontal="center" vertical="center"/>
    </xf>
    <xf numFmtId="0" fontId="11" fillId="0" borderId="122" xfId="0" applyFont="1" applyBorder="1" applyAlignment="1">
      <alignment horizontal="left" vertical="center"/>
    </xf>
    <xf numFmtId="0" fontId="13" fillId="0" borderId="122" xfId="0" applyFont="1" applyBorder="1" applyAlignment="1">
      <alignment horizontal="left" vertical="center"/>
    </xf>
    <xf numFmtId="0" fontId="11" fillId="0" borderId="138" xfId="0" applyFont="1" applyBorder="1" applyAlignment="1">
      <alignment horizontal="left" vertical="center"/>
    </xf>
    <xf numFmtId="43" fontId="0" fillId="0" borderId="0" xfId="0" applyNumberFormat="1" applyAlignment="1">
      <alignment vertical="center"/>
    </xf>
    <xf numFmtId="43" fontId="0" fillId="0" borderId="1" xfId="0" applyNumberFormat="1" applyBorder="1" applyAlignment="1">
      <alignment vertical="center"/>
    </xf>
    <xf numFmtId="43" fontId="0" fillId="0" borderId="16" xfId="0" applyNumberFormat="1" applyBorder="1" applyAlignment="1">
      <alignment vertical="center"/>
    </xf>
    <xf numFmtId="0" fontId="27" fillId="0" borderId="61" xfId="0" applyFont="1" applyBorder="1" applyAlignment="1">
      <alignment horizontal="left" vertical="center" indent="7"/>
    </xf>
    <xf numFmtId="0" fontId="27" fillId="0" borderId="63" xfId="0" applyFont="1" applyBorder="1" applyAlignment="1">
      <alignment horizontal="right" vertical="center"/>
    </xf>
    <xf numFmtId="0" fontId="0" fillId="0" borderId="63" xfId="0" applyBorder="1"/>
    <xf numFmtId="171" fontId="27" fillId="0" borderId="63" xfId="0" applyNumberFormat="1" applyFont="1" applyBorder="1" applyAlignment="1" applyProtection="1">
      <alignment horizontal="left" vertical="center"/>
      <protection locked="0"/>
    </xf>
    <xf numFmtId="0" fontId="2" fillId="0" borderId="49" xfId="0" applyFont="1" applyBorder="1" applyAlignment="1">
      <alignment vertical="center"/>
    </xf>
    <xf numFmtId="0" fontId="20" fillId="0" borderId="49" xfId="0" applyFont="1" applyBorder="1" applyAlignment="1">
      <alignment horizontal="center" vertical="center"/>
    </xf>
    <xf numFmtId="0" fontId="37" fillId="0" borderId="49" xfId="0" applyFont="1" applyBorder="1" applyAlignment="1">
      <alignment horizontal="center" vertical="center"/>
    </xf>
    <xf numFmtId="0" fontId="20" fillId="0" borderId="49" xfId="0" applyFont="1" applyBorder="1" applyAlignment="1">
      <alignment horizontal="center" vertical="center" wrapText="1"/>
    </xf>
    <xf numFmtId="0" fontId="2" fillId="0" borderId="49" xfId="0" applyFont="1" applyBorder="1" applyAlignment="1">
      <alignment horizontal="center" vertical="center" wrapText="1"/>
    </xf>
    <xf numFmtId="0" fontId="0" fillId="0" borderId="28" xfId="0" applyBorder="1"/>
    <xf numFmtId="166" fontId="0" fillId="0" borderId="76" xfId="1" applyNumberFormat="1" applyFont="1" applyFill="1" applyBorder="1"/>
    <xf numFmtId="0" fontId="0" fillId="0" borderId="28" xfId="0" applyBorder="1" applyProtection="1">
      <protection locked="0"/>
    </xf>
    <xf numFmtId="0" fontId="0" fillId="0" borderId="73" xfId="0" applyBorder="1"/>
    <xf numFmtId="0" fontId="2" fillId="0" borderId="44" xfId="0" applyFont="1" applyBorder="1"/>
    <xf numFmtId="0" fontId="0" fillId="0" borderId="44" xfId="0" applyBorder="1"/>
    <xf numFmtId="166" fontId="0" fillId="0" borderId="44" xfId="1" applyNumberFormat="1" applyFont="1" applyFill="1" applyBorder="1" applyAlignment="1" applyProtection="1">
      <alignment vertical="center"/>
    </xf>
    <xf numFmtId="0" fontId="0" fillId="0" borderId="111" xfId="0" applyBorder="1" applyAlignment="1" applyProtection="1">
      <alignment horizontal="center" vertical="center"/>
      <protection locked="0"/>
    </xf>
    <xf numFmtId="0" fontId="0" fillId="0" borderId="47" xfId="0" applyBorder="1" applyAlignment="1" applyProtection="1">
      <alignment horizontal="left"/>
      <protection locked="0"/>
    </xf>
    <xf numFmtId="0" fontId="0" fillId="0" borderId="47" xfId="0" applyBorder="1" applyAlignment="1" applyProtection="1">
      <alignment horizontal="center"/>
      <protection locked="0"/>
    </xf>
    <xf numFmtId="0" fontId="0" fillId="0" borderId="0" xfId="0" applyAlignment="1" applyProtection="1">
      <alignment horizontal="center" vertical="center"/>
      <protection locked="0"/>
    </xf>
    <xf numFmtId="0" fontId="0" fillId="0" borderId="0" xfId="0" applyAlignment="1" applyProtection="1">
      <alignment horizontal="center"/>
      <protection locked="0"/>
    </xf>
    <xf numFmtId="0" fontId="0" fillId="0" borderId="25" xfId="0" applyBorder="1" applyProtection="1">
      <protection locked="0"/>
    </xf>
    <xf numFmtId="0" fontId="4" fillId="0" borderId="31" xfId="0" applyFont="1" applyBorder="1"/>
    <xf numFmtId="0" fontId="0" fillId="0" borderId="31" xfId="0" applyBorder="1"/>
    <xf numFmtId="0" fontId="9" fillId="0" borderId="0" xfId="0" applyFont="1" applyAlignment="1">
      <alignment horizontal="left" vertical="center" indent="2"/>
    </xf>
    <xf numFmtId="0" fontId="19" fillId="0" borderId="23" xfId="0" applyFont="1" applyBorder="1" applyAlignment="1">
      <alignment horizontal="left" vertical="center" indent="2"/>
    </xf>
    <xf numFmtId="0" fontId="31" fillId="0" borderId="59" xfId="0" applyFont="1" applyBorder="1" applyAlignment="1">
      <alignment horizontal="center" vertical="center" wrapText="1"/>
    </xf>
    <xf numFmtId="0" fontId="31" fillId="0" borderId="6" xfId="0" applyFont="1" applyBorder="1" applyAlignment="1">
      <alignment horizontal="left" vertical="center" wrapText="1"/>
    </xf>
    <xf numFmtId="0" fontId="31" fillId="0" borderId="6" xfId="0" applyFont="1" applyBorder="1" applyAlignment="1">
      <alignment horizontal="center" vertical="center" wrapText="1"/>
    </xf>
    <xf numFmtId="0" fontId="31" fillId="0" borderId="59" xfId="0" applyFont="1" applyBorder="1" applyAlignment="1">
      <alignment horizontal="left" vertical="center" wrapText="1"/>
    </xf>
    <xf numFmtId="0" fontId="10" fillId="0" borderId="4" xfId="0" applyFont="1" applyBorder="1" applyAlignment="1">
      <alignment horizontal="left" vertical="center"/>
    </xf>
    <xf numFmtId="0" fontId="9" fillId="0" borderId="4" xfId="0" applyFont="1" applyBorder="1" applyAlignment="1">
      <alignment horizontal="justify" vertical="center" wrapText="1"/>
    </xf>
    <xf numFmtId="0" fontId="9" fillId="0" borderId="4" xfId="0" applyFont="1" applyBorder="1" applyAlignment="1">
      <alignment horizontal="left" vertical="center" wrapText="1"/>
    </xf>
    <xf numFmtId="0" fontId="9" fillId="0" borderId="4" xfId="0" applyFont="1" applyBorder="1" applyAlignment="1">
      <alignment vertical="center"/>
    </xf>
    <xf numFmtId="0" fontId="9" fillId="5" borderId="4" xfId="0" applyFont="1" applyFill="1" applyBorder="1" applyAlignment="1">
      <alignment horizontal="center" vertical="center"/>
    </xf>
    <xf numFmtId="0" fontId="9" fillId="5" borderId="4" xfId="0" applyFont="1" applyFill="1" applyBorder="1" applyAlignment="1">
      <alignment horizontal="justify" vertical="center" wrapText="1"/>
    </xf>
    <xf numFmtId="0" fontId="9" fillId="5" borderId="4" xfId="0" applyFont="1" applyFill="1" applyBorder="1" applyAlignment="1">
      <alignment horizontal="left" vertical="center" wrapText="1"/>
    </xf>
    <xf numFmtId="0" fontId="9" fillId="5" borderId="4" xfId="0" applyFont="1" applyFill="1" applyBorder="1" applyAlignment="1">
      <alignment vertical="center"/>
    </xf>
    <xf numFmtId="0" fontId="9" fillId="5" borderId="4" xfId="0" applyFont="1" applyFill="1" applyBorder="1" applyAlignment="1">
      <alignment horizontal="center" vertical="center" wrapText="1"/>
    </xf>
    <xf numFmtId="0" fontId="9" fillId="0" borderId="4" xfId="0" applyFont="1" applyBorder="1" applyAlignment="1" applyProtection="1">
      <alignment horizontal="left" vertical="center" wrapText="1"/>
      <protection locked="0"/>
    </xf>
    <xf numFmtId="4" fontId="9" fillId="0" borderId="4" xfId="4" applyNumberFormat="1" applyFont="1" applyFill="1" applyBorder="1" applyAlignment="1" applyProtection="1">
      <alignment vertical="center"/>
      <protection locked="0"/>
    </xf>
    <xf numFmtId="0" fontId="9" fillId="0" borderId="4" xfId="0" applyFont="1" applyBorder="1" applyAlignment="1">
      <alignment horizontal="center" vertical="center" wrapText="1"/>
    </xf>
    <xf numFmtId="43" fontId="9" fillId="17" borderId="4" xfId="4" applyFont="1" applyFill="1" applyBorder="1" applyAlignment="1" applyProtection="1">
      <alignment horizontal="center" vertical="center" wrapText="1"/>
      <protection locked="0"/>
    </xf>
    <xf numFmtId="0" fontId="9" fillId="5" borderId="6" xfId="0" applyFont="1" applyFill="1" applyBorder="1" applyAlignment="1">
      <alignment vertical="center"/>
    </xf>
    <xf numFmtId="0" fontId="10" fillId="0" borderId="6" xfId="0" applyFont="1" applyBorder="1" applyAlignment="1">
      <alignment horizontal="left" vertical="center"/>
    </xf>
    <xf numFmtId="0" fontId="9" fillId="0" borderId="6" xfId="0" applyFont="1" applyBorder="1" applyAlignment="1">
      <alignment horizontal="justify" vertical="center" wrapText="1"/>
    </xf>
    <xf numFmtId="0" fontId="9" fillId="0" borderId="6" xfId="0" applyFont="1" applyBorder="1" applyAlignment="1">
      <alignment horizontal="left" vertical="center" wrapText="1"/>
    </xf>
    <xf numFmtId="0" fontId="9" fillId="0" borderId="6" xfId="0" applyFont="1" applyBorder="1" applyAlignment="1">
      <alignment vertical="center"/>
    </xf>
    <xf numFmtId="0" fontId="9" fillId="0" borderId="6" xfId="0" applyFont="1" applyBorder="1" applyAlignment="1">
      <alignment horizontal="center" vertical="center" wrapText="1"/>
    </xf>
    <xf numFmtId="0" fontId="9" fillId="0" borderId="5" xfId="0" applyFont="1" applyBorder="1" applyAlignment="1">
      <alignment horizontal="justify" vertical="center" wrapText="1"/>
    </xf>
    <xf numFmtId="0" fontId="9" fillId="0" borderId="5" xfId="0" applyFont="1" applyBorder="1" applyAlignment="1">
      <alignment horizontal="left" vertical="center" wrapText="1"/>
    </xf>
    <xf numFmtId="0" fontId="9" fillId="0" borderId="5" xfId="0" applyFont="1" applyBorder="1" applyAlignment="1">
      <alignment vertical="center"/>
    </xf>
    <xf numFmtId="0" fontId="10" fillId="0" borderId="58" xfId="0" applyFont="1" applyBorder="1" applyAlignment="1">
      <alignment horizontal="justify" vertical="center" wrapText="1"/>
    </xf>
    <xf numFmtId="0" fontId="9" fillId="0" borderId="58" xfId="0" applyFont="1" applyBorder="1" applyAlignment="1">
      <alignment vertical="center"/>
    </xf>
    <xf numFmtId="0" fontId="12" fillId="0" borderId="0" xfId="0" applyFont="1" applyAlignment="1">
      <alignment vertical="top"/>
    </xf>
    <xf numFmtId="43" fontId="9" fillId="0" borderId="0" xfId="0" applyNumberFormat="1" applyFont="1" applyAlignment="1">
      <alignment vertical="top"/>
    </xf>
    <xf numFmtId="172" fontId="9" fillId="0" borderId="0" xfId="0" applyNumberFormat="1" applyFont="1" applyAlignment="1">
      <alignment vertical="top"/>
    </xf>
    <xf numFmtId="0" fontId="55" fillId="0" borderId="0" xfId="0" applyFont="1" applyAlignment="1">
      <alignment horizontal="center" vertical="top"/>
    </xf>
    <xf numFmtId="0" fontId="49" fillId="14" borderId="0" xfId="20" applyFill="1" applyBorder="1" applyAlignment="1">
      <alignment vertical="top"/>
    </xf>
    <xf numFmtId="0" fontId="9" fillId="0" borderId="6" xfId="0" applyFont="1" applyBorder="1" applyAlignment="1" applyProtection="1">
      <alignment horizontal="left" vertical="center" wrapText="1"/>
      <protection locked="0"/>
    </xf>
    <xf numFmtId="0" fontId="0" fillId="0" borderId="37" xfId="0" applyBorder="1" applyAlignment="1">
      <alignment vertical="top"/>
    </xf>
    <xf numFmtId="0" fontId="20" fillId="0" borderId="30" xfId="0" applyFont="1" applyBorder="1" applyAlignment="1">
      <alignment vertical="center"/>
    </xf>
    <xf numFmtId="0" fontId="20" fillId="0" borderId="31" xfId="0" applyFont="1" applyBorder="1" applyAlignment="1">
      <alignment vertical="center"/>
    </xf>
    <xf numFmtId="0" fontId="20" fillId="0" borderId="32" xfId="0" applyFont="1" applyBorder="1" applyAlignment="1">
      <alignment horizontal="center" vertical="center" wrapText="1"/>
    </xf>
    <xf numFmtId="0" fontId="20" fillId="0" borderId="30" xfId="0" applyFont="1" applyBorder="1" applyAlignment="1">
      <alignment horizontal="center" vertical="center"/>
    </xf>
    <xf numFmtId="0" fontId="20" fillId="0" borderId="31" xfId="0" applyFont="1" applyBorder="1" applyAlignment="1">
      <alignment horizontal="center" vertical="center"/>
    </xf>
    <xf numFmtId="0" fontId="20" fillId="0" borderId="32" xfId="0" applyFont="1" applyBorder="1" applyAlignment="1">
      <alignment horizontal="center" vertical="center"/>
    </xf>
    <xf numFmtId="0" fontId="20" fillId="0" borderId="33" xfId="0" applyFont="1" applyBorder="1" applyAlignment="1">
      <alignment horizontal="center" vertical="top"/>
    </xf>
    <xf numFmtId="0" fontId="20" fillId="0" borderId="13" xfId="0" applyFont="1" applyBorder="1" applyAlignment="1">
      <alignment horizontal="center" vertical="top" wrapText="1"/>
    </xf>
    <xf numFmtId="0" fontId="20" fillId="0" borderId="0" xfId="0" applyFont="1" applyAlignment="1">
      <alignment horizontal="center" vertical="top" wrapText="1"/>
    </xf>
    <xf numFmtId="0" fontId="20" fillId="0" borderId="12" xfId="0" applyFont="1" applyBorder="1" applyAlignment="1">
      <alignment horizontal="center" vertical="top" wrapText="1"/>
    </xf>
    <xf numFmtId="15" fontId="0" fillId="0" borderId="24" xfId="0" quotePrefix="1" applyNumberFormat="1" applyBorder="1" applyAlignment="1" applyProtection="1">
      <alignment horizontal="center" vertical="top"/>
      <protection locked="0"/>
    </xf>
    <xf numFmtId="0" fontId="11" fillId="0" borderId="25" xfId="0" applyFont="1" applyBorder="1" applyAlignment="1" applyProtection="1">
      <alignment vertical="top"/>
      <protection locked="0"/>
    </xf>
    <xf numFmtId="0" fontId="2" fillId="0" borderId="25" xfId="0" applyFont="1" applyBorder="1" applyAlignment="1" applyProtection="1">
      <alignment vertical="top"/>
      <protection locked="0"/>
    </xf>
    <xf numFmtId="15" fontId="0" fillId="0" borderId="27" xfId="0" quotePrefix="1" applyNumberFormat="1" applyBorder="1" applyAlignment="1" applyProtection="1">
      <alignment horizontal="center" vertical="top"/>
      <protection locked="0"/>
    </xf>
    <xf numFmtId="0" fontId="11" fillId="0" borderId="28" xfId="0" applyFont="1" applyBorder="1" applyAlignment="1" applyProtection="1">
      <alignment vertical="top"/>
      <protection locked="0"/>
    </xf>
    <xf numFmtId="0" fontId="2" fillId="0" borderId="28" xfId="0" applyFont="1" applyBorder="1" applyAlignment="1" applyProtection="1">
      <alignment vertical="top"/>
      <protection locked="0"/>
    </xf>
    <xf numFmtId="15" fontId="0" fillId="0" borderId="27" xfId="0" applyNumberFormat="1" applyBorder="1" applyAlignment="1" applyProtection="1">
      <alignment horizontal="center" vertical="top"/>
      <protection locked="0"/>
    </xf>
    <xf numFmtId="15" fontId="0" fillId="0" borderId="30" xfId="0" applyNumberFormat="1" applyBorder="1" applyAlignment="1" applyProtection="1">
      <alignment horizontal="center" vertical="top"/>
      <protection locked="0"/>
    </xf>
    <xf numFmtId="0" fontId="11" fillId="0" borderId="31" xfId="0" applyFont="1" applyBorder="1" applyAlignment="1" applyProtection="1">
      <alignment vertical="top"/>
      <protection locked="0"/>
    </xf>
    <xf numFmtId="0" fontId="2" fillId="0" borderId="31" xfId="0" applyFont="1" applyBorder="1" applyAlignment="1" applyProtection="1">
      <alignment vertical="top"/>
      <protection locked="0"/>
    </xf>
    <xf numFmtId="15" fontId="2" fillId="0" borderId="16" xfId="0" applyNumberFormat="1" applyFont="1" applyBorder="1" applyAlignment="1">
      <alignment vertical="top"/>
    </xf>
    <xf numFmtId="0" fontId="2" fillId="0" borderId="16" xfId="0" applyFont="1" applyBorder="1" applyAlignment="1">
      <alignment vertical="top"/>
    </xf>
    <xf numFmtId="4" fontId="15" fillId="0" borderId="0" xfId="1" applyNumberFormat="1" applyFont="1" applyAlignment="1" applyProtection="1">
      <alignment vertical="top"/>
    </xf>
    <xf numFmtId="4" fontId="16" fillId="0" borderId="0" xfId="1" applyNumberFormat="1" applyFont="1" applyBorder="1" applyAlignment="1" applyProtection="1">
      <alignment horizontal="center" vertical="top"/>
    </xf>
    <xf numFmtId="4" fontId="16" fillId="0" borderId="127" xfId="1" applyNumberFormat="1" applyFont="1" applyBorder="1" applyAlignment="1" applyProtection="1">
      <alignment horizontal="right" vertical="top"/>
      <protection locked="0"/>
    </xf>
    <xf numFmtId="4" fontId="16" fillId="0" borderId="7" xfId="1" applyNumberFormat="1" applyFont="1" applyBorder="1" applyAlignment="1" applyProtection="1">
      <alignment horizontal="right" vertical="center"/>
      <protection locked="0"/>
    </xf>
    <xf numFmtId="4" fontId="16" fillId="0" borderId="4" xfId="1" applyNumberFormat="1" applyFont="1" applyBorder="1" applyAlignment="1" applyProtection="1">
      <alignment horizontal="right" vertical="top"/>
    </xf>
    <xf numFmtId="4" fontId="16" fillId="0" borderId="0" xfId="1" applyNumberFormat="1" applyFont="1" applyBorder="1" applyAlignment="1" applyProtection="1">
      <alignment horizontal="right" vertical="top"/>
    </xf>
    <xf numFmtId="4" fontId="16" fillId="0" borderId="9" xfId="1" applyNumberFormat="1" applyFont="1" applyBorder="1" applyAlignment="1" applyProtection="1">
      <alignment horizontal="right" vertical="top"/>
      <protection locked="0"/>
    </xf>
    <xf numFmtId="4" fontId="16" fillId="0" borderId="9" xfId="1" applyNumberFormat="1" applyFont="1" applyBorder="1" applyAlignment="1" applyProtection="1">
      <alignment horizontal="right" vertical="center" wrapText="1"/>
      <protection locked="0"/>
    </xf>
    <xf numFmtId="4" fontId="16" fillId="0" borderId="4" xfId="1" applyNumberFormat="1" applyFont="1" applyBorder="1" applyAlignment="1" applyProtection="1">
      <alignment horizontal="right" vertical="top" wrapText="1"/>
    </xf>
    <xf numFmtId="4" fontId="16" fillId="0" borderId="0" xfId="1" applyNumberFormat="1" applyFont="1" applyBorder="1" applyAlignment="1" applyProtection="1">
      <alignment horizontal="right" vertical="top" wrapText="1"/>
    </xf>
    <xf numFmtId="4" fontId="18" fillId="0" borderId="0" xfId="1" applyNumberFormat="1" applyFont="1" applyBorder="1" applyAlignment="1" applyProtection="1">
      <alignment horizontal="right" vertical="top" wrapText="1"/>
    </xf>
    <xf numFmtId="4" fontId="16" fillId="0" borderId="7" xfId="1" applyNumberFormat="1" applyFont="1" applyBorder="1" applyAlignment="1" applyProtection="1">
      <alignment horizontal="right" vertical="top" wrapText="1"/>
      <protection locked="0"/>
    </xf>
    <xf numFmtId="4" fontId="16" fillId="0" borderId="33" xfId="1" applyNumberFormat="1" applyFont="1" applyBorder="1" applyAlignment="1" applyProtection="1">
      <alignment horizontal="right" vertical="top" wrapText="1"/>
      <protection locked="0"/>
    </xf>
    <xf numFmtId="4" fontId="16" fillId="0" borderId="18" xfId="1" applyNumberFormat="1" applyFont="1" applyBorder="1" applyAlignment="1" applyProtection="1">
      <alignment vertical="center"/>
    </xf>
    <xf numFmtId="4" fontId="16" fillId="0" borderId="47" xfId="1" applyNumberFormat="1" applyFont="1" applyBorder="1" applyAlignment="1" applyProtection="1">
      <alignment vertical="center"/>
    </xf>
    <xf numFmtId="4" fontId="16" fillId="0" borderId="98" xfId="2" applyNumberFormat="1" applyFont="1" applyBorder="1" applyAlignment="1" applyProtection="1">
      <alignment vertical="center"/>
    </xf>
    <xf numFmtId="4" fontId="16" fillId="0" borderId="80" xfId="2" applyNumberFormat="1" applyFont="1" applyBorder="1" applyAlignment="1" applyProtection="1">
      <alignment vertical="center"/>
    </xf>
    <xf numFmtId="4" fontId="16" fillId="0" borderId="1" xfId="2" applyNumberFormat="1" applyFont="1" applyBorder="1" applyAlignment="1" applyProtection="1">
      <alignment vertical="center"/>
    </xf>
    <xf numFmtId="4" fontId="16" fillId="0" borderId="109" xfId="1" applyNumberFormat="1" applyFont="1" applyBorder="1" applyAlignment="1" applyProtection="1">
      <alignment vertical="center"/>
    </xf>
    <xf numFmtId="4" fontId="15" fillId="0" borderId="0" xfId="1" applyNumberFormat="1" applyFont="1" applyAlignment="1" applyProtection="1">
      <alignment horizontal="center" vertical="top"/>
    </xf>
    <xf numFmtId="4" fontId="16" fillId="0" borderId="0" xfId="1" applyNumberFormat="1" applyFont="1" applyAlignment="1" applyProtection="1">
      <alignment horizontal="center" vertical="top"/>
      <protection locked="0"/>
    </xf>
    <xf numFmtId="4" fontId="16" fillId="0" borderId="0" xfId="1" applyNumberFormat="1" applyFont="1" applyAlignment="1" applyProtection="1">
      <alignment horizontal="center" vertical="top"/>
    </xf>
    <xf numFmtId="0" fontId="15" fillId="0" borderId="0" xfId="5" applyFont="1" applyAlignment="1">
      <alignment horizontal="left" vertical="top" wrapText="1"/>
    </xf>
    <xf numFmtId="166" fontId="16" fillId="0" borderId="0" xfId="1" applyNumberFormat="1" applyFont="1" applyBorder="1" applyAlignment="1" applyProtection="1">
      <alignment horizontal="left" vertical="top" wrapText="1"/>
    </xf>
    <xf numFmtId="166" fontId="15" fillId="0" borderId="0" xfId="1" applyNumberFormat="1" applyFont="1" applyBorder="1" applyAlignment="1" applyProtection="1">
      <alignment vertical="top"/>
    </xf>
    <xf numFmtId="166" fontId="15" fillId="0" borderId="0" xfId="0" applyNumberFormat="1" applyFont="1" applyAlignment="1">
      <alignment vertical="top"/>
    </xf>
    <xf numFmtId="9" fontId="15" fillId="0" borderId="0" xfId="2" applyFont="1" applyBorder="1" applyAlignment="1" applyProtection="1">
      <alignment vertical="top"/>
    </xf>
    <xf numFmtId="4" fontId="1" fillId="0" borderId="0" xfId="1" applyNumberFormat="1" applyFont="1" applyAlignment="1" applyProtection="1">
      <alignment horizontal="center" vertical="top"/>
    </xf>
    <xf numFmtId="164" fontId="0" fillId="0" borderId="0" xfId="0" applyNumberFormat="1" applyAlignment="1">
      <alignment vertical="top"/>
    </xf>
    <xf numFmtId="43" fontId="18" fillId="0" borderId="1" xfId="1" applyFont="1" applyBorder="1" applyAlignment="1" applyProtection="1">
      <alignment vertical="top"/>
    </xf>
    <xf numFmtId="166" fontId="16" fillId="0" borderId="18" xfId="0" applyNumberFormat="1" applyFont="1" applyBorder="1" applyAlignment="1">
      <alignment vertical="top"/>
    </xf>
    <xf numFmtId="166" fontId="16" fillId="0" borderId="18" xfId="1" applyNumberFormat="1" applyFont="1" applyBorder="1" applyAlignment="1" applyProtection="1">
      <alignment vertical="top"/>
    </xf>
    <xf numFmtId="166" fontId="16" fillId="0" borderId="18" xfId="1" applyNumberFormat="1" applyFont="1" applyBorder="1" applyAlignment="1" applyProtection="1">
      <alignment horizontal="left" vertical="top" wrapText="1"/>
    </xf>
    <xf numFmtId="4" fontId="16" fillId="0" borderId="18" xfId="1" applyNumberFormat="1" applyFont="1" applyBorder="1" applyAlignment="1" applyProtection="1">
      <alignment horizontal="right" vertical="top" wrapText="1"/>
    </xf>
    <xf numFmtId="4" fontId="15" fillId="0" borderId="18" xfId="1" applyNumberFormat="1" applyFont="1" applyBorder="1" applyAlignment="1" applyProtection="1">
      <alignment horizontal="left" vertical="top"/>
    </xf>
    <xf numFmtId="0" fontId="16" fillId="0" borderId="18" xfId="0" applyFont="1" applyBorder="1" applyAlignment="1">
      <alignment horizontal="left" vertical="top" wrapText="1"/>
    </xf>
    <xf numFmtId="0" fontId="18" fillId="0" borderId="1" xfId="5" applyFont="1" applyBorder="1" applyAlignment="1">
      <alignment horizontal="left" vertical="top" wrapText="1"/>
    </xf>
    <xf numFmtId="0" fontId="0" fillId="0" borderId="139" xfId="0" applyBorder="1" applyAlignment="1" applyProtection="1">
      <alignment horizontal="center" vertical="center"/>
      <protection locked="0"/>
    </xf>
    <xf numFmtId="0" fontId="0" fillId="0" borderId="73" xfId="0" applyBorder="1" applyAlignment="1" applyProtection="1">
      <alignment horizontal="left" vertical="center"/>
      <protection locked="0"/>
    </xf>
    <xf numFmtId="166" fontId="16" fillId="0" borderId="73" xfId="1" applyNumberFormat="1" applyFont="1" applyFill="1" applyBorder="1" applyAlignment="1" applyProtection="1">
      <alignment horizontal="center" vertical="center" wrapText="1"/>
      <protection locked="0"/>
    </xf>
    <xf numFmtId="166" fontId="16" fillId="0" borderId="73" xfId="1" applyNumberFormat="1" applyFont="1" applyFill="1" applyBorder="1" applyAlignment="1" applyProtection="1">
      <alignment horizontal="center" vertical="center"/>
      <protection locked="0"/>
    </xf>
    <xf numFmtId="43" fontId="16" fillId="0" borderId="73" xfId="0" applyNumberFormat="1" applyFont="1" applyBorder="1" applyAlignment="1" applyProtection="1">
      <alignment horizontal="center" vertical="center"/>
      <protection locked="0"/>
    </xf>
    <xf numFmtId="43" fontId="16" fillId="0" borderId="73" xfId="0" applyNumberFormat="1" applyFont="1" applyBorder="1" applyAlignment="1">
      <alignment horizontal="center" vertical="center"/>
    </xf>
    <xf numFmtId="0" fontId="39" fillId="0" borderId="73" xfId="0" applyFont="1" applyBorder="1" applyAlignment="1" applyProtection="1">
      <alignment horizontal="left" vertical="center"/>
      <protection locked="0"/>
    </xf>
    <xf numFmtId="14" fontId="39" fillId="0" borderId="140" xfId="0" applyNumberFormat="1" applyFont="1" applyBorder="1" applyAlignment="1" applyProtection="1">
      <alignment horizontal="left" vertical="center" wrapText="1"/>
      <protection locked="0"/>
    </xf>
    <xf numFmtId="0" fontId="15" fillId="0" borderId="9" xfId="5" applyFont="1" applyBorder="1" applyAlignment="1">
      <alignment horizontal="center" vertical="center"/>
    </xf>
    <xf numFmtId="0" fontId="15" fillId="0" borderId="9" xfId="5" applyFont="1" applyBorder="1" applyAlignment="1">
      <alignment horizontal="center" vertical="center" wrapText="1"/>
    </xf>
    <xf numFmtId="4" fontId="16" fillId="0" borderId="0" xfId="0" applyNumberFormat="1" applyFont="1" applyAlignment="1">
      <alignment horizontal="left" vertical="top" wrapText="1"/>
    </xf>
    <xf numFmtId="0" fontId="15" fillId="0" borderId="12" xfId="5" applyFont="1" applyBorder="1" applyAlignment="1">
      <alignment horizontal="center" vertical="center"/>
    </xf>
    <xf numFmtId="4" fontId="16" fillId="0" borderId="12" xfId="0" applyNumberFormat="1" applyFont="1" applyBorder="1" applyAlignment="1" applyProtection="1">
      <alignment horizontal="center" vertical="top"/>
      <protection locked="0"/>
    </xf>
    <xf numFmtId="4" fontId="16" fillId="0" borderId="12" xfId="0" applyNumberFormat="1" applyFont="1" applyBorder="1" applyAlignment="1" applyProtection="1">
      <alignment horizontal="left" vertical="top" wrapText="1"/>
      <protection locked="0"/>
    </xf>
    <xf numFmtId="0" fontId="0" fillId="0" borderId="46" xfId="0" applyBorder="1" applyAlignment="1">
      <alignment horizontal="center" vertical="center"/>
    </xf>
    <xf numFmtId="0" fontId="15" fillId="0" borderId="18" xfId="5" applyFont="1" applyBorder="1" applyAlignment="1">
      <alignment horizontal="left" vertical="top" wrapText="1"/>
    </xf>
    <xf numFmtId="4" fontId="16" fillId="0" borderId="18" xfId="0" applyNumberFormat="1" applyFont="1" applyBorder="1" applyAlignment="1">
      <alignment horizontal="left" vertical="top" wrapText="1"/>
    </xf>
    <xf numFmtId="166" fontId="15" fillId="0" borderId="18" xfId="1" applyNumberFormat="1" applyFont="1" applyBorder="1" applyAlignment="1" applyProtection="1">
      <alignment vertical="top"/>
    </xf>
    <xf numFmtId="166" fontId="15" fillId="0" borderId="18" xfId="0" applyNumberFormat="1" applyFont="1" applyBorder="1" applyAlignment="1">
      <alignment vertical="top"/>
    </xf>
    <xf numFmtId="9" fontId="15" fillId="0" borderId="18" xfId="2" applyFont="1" applyBorder="1" applyAlignment="1" applyProtection="1">
      <alignment vertical="top"/>
    </xf>
    <xf numFmtId="166" fontId="16" fillId="0" borderId="7" xfId="1" applyNumberFormat="1" applyFont="1" applyBorder="1" applyAlignment="1" applyProtection="1">
      <alignment vertical="top"/>
    </xf>
    <xf numFmtId="39" fontId="16" fillId="0" borderId="9" xfId="1" applyNumberFormat="1" applyFont="1" applyBorder="1" applyAlignment="1" applyProtection="1">
      <alignment horizontal="center" vertical="center"/>
    </xf>
    <xf numFmtId="0" fontId="16" fillId="0" borderId="0" xfId="0" applyFont="1" applyAlignment="1">
      <alignment vertical="center"/>
    </xf>
    <xf numFmtId="4" fontId="16" fillId="0" borderId="0" xfId="1" applyNumberFormat="1" applyFont="1" applyBorder="1" applyAlignment="1" applyProtection="1">
      <alignment vertical="center"/>
    </xf>
    <xf numFmtId="166" fontId="16" fillId="0" borderId="0" xfId="1" applyNumberFormat="1" applyFont="1" applyBorder="1" applyAlignment="1" applyProtection="1">
      <alignment horizontal="center" vertical="center"/>
    </xf>
    <xf numFmtId="166" fontId="16" fillId="0" borderId="0" xfId="9" applyNumberFormat="1" applyFont="1" applyBorder="1" applyAlignment="1" applyProtection="1">
      <alignment horizontal="center" vertical="center"/>
    </xf>
    <xf numFmtId="166" fontId="16" fillId="0" borderId="12" xfId="1" applyNumberFormat="1" applyFont="1" applyBorder="1" applyAlignment="1" applyProtection="1">
      <alignment vertical="center"/>
    </xf>
    <xf numFmtId="166" fontId="16" fillId="0" borderId="9" xfId="1" applyNumberFormat="1" applyFont="1" applyBorder="1" applyAlignment="1" applyProtection="1">
      <alignment horizontal="right" vertical="center"/>
    </xf>
    <xf numFmtId="166" fontId="0" fillId="0" borderId="0" xfId="1" applyNumberFormat="1" applyFont="1" applyFill="1" applyAlignment="1" applyProtection="1">
      <alignment horizontal="center" vertical="center"/>
    </xf>
    <xf numFmtId="0" fontId="75" fillId="0" borderId="0" xfId="0" applyFont="1" applyAlignment="1">
      <alignment vertical="center"/>
    </xf>
    <xf numFmtId="4" fontId="16" fillId="0" borderId="9" xfId="1" applyNumberFormat="1" applyFont="1" applyBorder="1" applyAlignment="1" applyProtection="1">
      <alignment horizontal="right" vertical="center" wrapText="1"/>
    </xf>
    <xf numFmtId="4" fontId="75" fillId="0" borderId="9" xfId="0" applyNumberFormat="1" applyFont="1" applyBorder="1" applyAlignment="1">
      <alignment vertical="center"/>
    </xf>
    <xf numFmtId="4" fontId="75" fillId="0" borderId="9" xfId="0" applyNumberFormat="1" applyFont="1" applyBorder="1" applyAlignment="1">
      <alignment horizontal="right" vertical="center"/>
    </xf>
    <xf numFmtId="4" fontId="75" fillId="0" borderId="9" xfId="0" applyNumberFormat="1" applyFont="1" applyBorder="1" applyAlignment="1">
      <alignment horizontal="center" vertical="center"/>
    </xf>
    <xf numFmtId="4" fontId="16" fillId="0" borderId="13" xfId="1" applyNumberFormat="1" applyFont="1" applyBorder="1" applyAlignment="1" applyProtection="1">
      <alignment horizontal="center" vertical="center"/>
    </xf>
    <xf numFmtId="166" fontId="16" fillId="0" borderId="7" xfId="1" applyNumberFormat="1" applyFont="1" applyBorder="1" applyAlignment="1" applyProtection="1">
      <alignment horizontal="left" vertical="top" wrapText="1"/>
    </xf>
    <xf numFmtId="0" fontId="33" fillId="0" borderId="0" xfId="0" applyFont="1" applyAlignment="1">
      <alignment vertical="center"/>
    </xf>
    <xf numFmtId="0" fontId="33" fillId="0" borderId="0" xfId="0" applyFont="1" applyAlignment="1">
      <alignment horizontal="justify" vertical="center" wrapText="1"/>
    </xf>
    <xf numFmtId="166" fontId="33" fillId="0" borderId="0" xfId="4" applyNumberFormat="1" applyFont="1" applyFill="1" applyBorder="1" applyAlignment="1">
      <alignment vertical="center"/>
    </xf>
    <xf numFmtId="43" fontId="33" fillId="0" borderId="0" xfId="4" applyFont="1" applyFill="1" applyBorder="1" applyAlignment="1">
      <alignment vertical="center"/>
    </xf>
    <xf numFmtId="0" fontId="8" fillId="0" borderId="0" xfId="0" applyFont="1" applyProtection="1">
      <protection locked="0"/>
    </xf>
    <xf numFmtId="0" fontId="59" fillId="0" borderId="0" xfId="0" applyFont="1" applyAlignment="1" applyProtection="1">
      <alignment horizontal="left" vertical="center"/>
      <protection locked="0"/>
    </xf>
    <xf numFmtId="0" fontId="59" fillId="0" borderId="0" xfId="0" applyFont="1" applyAlignment="1" applyProtection="1">
      <alignment horizontal="left" vertical="center" wrapText="1"/>
      <protection locked="0"/>
    </xf>
    <xf numFmtId="43" fontId="16" fillId="0" borderId="7" xfId="1" applyFont="1" applyBorder="1" applyAlignment="1" applyProtection="1">
      <alignment horizontal="left" vertical="top" wrapText="1"/>
    </xf>
    <xf numFmtId="43" fontId="0" fillId="0" borderId="101" xfId="1" applyFont="1" applyFill="1" applyBorder="1" applyAlignment="1" applyProtection="1">
      <alignment horizontal="center" vertical="center"/>
      <protection locked="0"/>
    </xf>
    <xf numFmtId="0" fontId="9" fillId="5" borderId="4" xfId="0" applyFont="1" applyFill="1" applyBorder="1" applyAlignment="1" applyProtection="1">
      <alignment horizontal="center" vertical="center" wrapText="1"/>
      <protection locked="0"/>
    </xf>
    <xf numFmtId="0" fontId="0" fillId="0" borderId="27" xfId="0" applyBorder="1" applyAlignment="1" applyProtection="1">
      <alignment horizontal="left" vertical="center"/>
      <protection locked="0"/>
    </xf>
    <xf numFmtId="0" fontId="0" fillId="0" borderId="111" xfId="0" applyBorder="1" applyAlignment="1" applyProtection="1">
      <alignment horizontal="left" vertical="center"/>
      <protection locked="0"/>
    </xf>
    <xf numFmtId="43" fontId="16" fillId="0" borderId="28" xfId="1" applyFont="1" applyBorder="1" applyAlignment="1" applyProtection="1">
      <alignment horizontal="center" vertical="center"/>
      <protection locked="0"/>
    </xf>
    <xf numFmtId="43" fontId="0" fillId="0" borderId="43" xfId="1" applyFont="1" applyFill="1" applyBorder="1" applyAlignment="1" applyProtection="1">
      <alignment vertical="top"/>
    </xf>
    <xf numFmtId="43" fontId="0" fillId="0" borderId="25" xfId="1" applyFont="1" applyBorder="1" applyAlignment="1" applyProtection="1">
      <alignment vertical="top"/>
      <protection locked="0"/>
    </xf>
    <xf numFmtId="166" fontId="0" fillId="0" borderId="25" xfId="1" applyNumberFormat="1" applyFont="1" applyFill="1" applyBorder="1" applyAlignment="1" applyProtection="1">
      <alignment vertical="center"/>
    </xf>
    <xf numFmtId="166" fontId="0" fillId="0" borderId="25" xfId="1" applyNumberFormat="1" applyFont="1" applyFill="1" applyBorder="1" applyAlignment="1" applyProtection="1">
      <alignment vertical="center"/>
      <protection locked="0"/>
    </xf>
    <xf numFmtId="4" fontId="15" fillId="0" borderId="127" xfId="1" applyNumberFormat="1" applyFont="1" applyBorder="1" applyAlignment="1" applyProtection="1">
      <alignment horizontal="center" vertical="center"/>
    </xf>
    <xf numFmtId="0" fontId="15" fillId="0" borderId="127" xfId="5" applyFont="1" applyBorder="1" applyAlignment="1">
      <alignment horizontal="left" vertical="center" wrapText="1"/>
    </xf>
    <xf numFmtId="0" fontId="15" fillId="0" borderId="127" xfId="5" applyFont="1" applyBorder="1" applyAlignment="1">
      <alignment horizontal="center" vertical="center"/>
    </xf>
    <xf numFmtId="4" fontId="16" fillId="0" borderId="127" xfId="1" applyNumberFormat="1" applyFont="1" applyBorder="1" applyAlignment="1" applyProtection="1">
      <alignment horizontal="right" vertical="center" wrapText="1"/>
    </xf>
    <xf numFmtId="0" fontId="75" fillId="0" borderId="7" xfId="0" applyFont="1" applyBorder="1" applyAlignment="1">
      <alignment vertical="center" wrapText="1"/>
    </xf>
    <xf numFmtId="0" fontId="16" fillId="0" borderId="7" xfId="5" applyFont="1" applyBorder="1" applyAlignment="1">
      <alignment horizontal="center" vertical="center"/>
    </xf>
    <xf numFmtId="4" fontId="16" fillId="0" borderId="7" xfId="1" applyNumberFormat="1" applyFont="1" applyBorder="1" applyAlignment="1" applyProtection="1">
      <alignment horizontal="right" vertical="center" wrapText="1"/>
    </xf>
    <xf numFmtId="0" fontId="15" fillId="0" borderId="109" xfId="5" applyFont="1" applyBorder="1" applyAlignment="1">
      <alignment horizontal="left" vertical="top" wrapText="1"/>
    </xf>
    <xf numFmtId="0" fontId="73" fillId="0" borderId="8" xfId="0" applyFont="1" applyBorder="1" applyAlignment="1">
      <alignment vertical="center" wrapText="1"/>
    </xf>
    <xf numFmtId="4" fontId="75" fillId="0" borderId="8" xfId="0" applyNumberFormat="1" applyFont="1" applyBorder="1" applyAlignment="1">
      <alignment vertical="center"/>
    </xf>
    <xf numFmtId="0" fontId="75" fillId="0" borderId="111" xfId="0" applyFont="1" applyBorder="1" applyAlignment="1">
      <alignment vertical="center" wrapText="1"/>
    </xf>
    <xf numFmtId="4" fontId="75" fillId="0" borderId="7" xfId="0" applyNumberFormat="1" applyFont="1" applyBorder="1" applyAlignment="1">
      <alignment horizontal="center" vertical="center"/>
    </xf>
    <xf numFmtId="4" fontId="75" fillId="0" borderId="7" xfId="0" applyNumberFormat="1" applyFont="1" applyBorder="1" applyAlignment="1">
      <alignment horizontal="right" vertical="center"/>
    </xf>
    <xf numFmtId="4" fontId="75" fillId="0" borderId="7" xfId="0" applyNumberFormat="1" applyFont="1" applyBorder="1" applyAlignment="1">
      <alignment vertical="center"/>
    </xf>
    <xf numFmtId="0" fontId="2" fillId="0" borderId="127" xfId="0" applyFont="1" applyBorder="1" applyAlignment="1">
      <alignment vertical="center"/>
    </xf>
    <xf numFmtId="4" fontId="16" fillId="0" borderId="127" xfId="0" applyNumberFormat="1" applyFont="1" applyBorder="1" applyAlignment="1" applyProtection="1">
      <alignment horizontal="center" vertical="top"/>
      <protection locked="0"/>
    </xf>
    <xf numFmtId="0" fontId="75" fillId="0" borderId="47" xfId="0" applyFont="1" applyBorder="1" applyAlignment="1">
      <alignment vertical="center" wrapText="1"/>
    </xf>
    <xf numFmtId="165" fontId="16" fillId="0" borderId="115" xfId="5" applyNumberFormat="1" applyFont="1" applyBorder="1" applyAlignment="1" applyProtection="1">
      <alignment horizontal="left" vertical="top" wrapText="1"/>
      <protection locked="0"/>
    </xf>
    <xf numFmtId="4" fontId="16" fillId="0" borderId="33" xfId="0" applyNumberFormat="1" applyFont="1" applyBorder="1" applyAlignment="1" applyProtection="1">
      <alignment horizontal="left" vertical="top" wrapText="1"/>
      <protection locked="0"/>
    </xf>
    <xf numFmtId="0" fontId="75" fillId="0" borderId="80" xfId="0" applyFont="1" applyBorder="1" applyAlignment="1">
      <alignment vertical="center" wrapText="1"/>
    </xf>
    <xf numFmtId="4" fontId="16" fillId="0" borderId="33" xfId="1" applyNumberFormat="1" applyFont="1" applyBorder="1" applyAlignment="1" applyProtection="1">
      <alignment horizontal="right" vertical="center" wrapText="1"/>
      <protection locked="0"/>
    </xf>
    <xf numFmtId="4" fontId="16" fillId="0" borderId="134" xfId="0" applyNumberFormat="1" applyFont="1" applyBorder="1" applyAlignment="1" applyProtection="1">
      <alignment horizontal="center" vertical="top"/>
      <protection locked="0"/>
    </xf>
    <xf numFmtId="0" fontId="73" fillId="0" borderId="33" xfId="0" applyFont="1" applyBorder="1" applyAlignment="1">
      <alignment vertical="center" wrapText="1"/>
    </xf>
    <xf numFmtId="4" fontId="16" fillId="0" borderId="115" xfId="0" applyNumberFormat="1" applyFont="1" applyBorder="1" applyAlignment="1" applyProtection="1">
      <alignment horizontal="left" vertical="top" wrapText="1"/>
      <protection locked="0"/>
    </xf>
    <xf numFmtId="0" fontId="2" fillId="0" borderId="134" xfId="0" applyFont="1" applyBorder="1" applyAlignment="1">
      <alignment vertical="center"/>
    </xf>
    <xf numFmtId="4" fontId="15" fillId="0" borderId="5" xfId="1" applyNumberFormat="1" applyFont="1" applyBorder="1" applyAlignment="1" applyProtection="1">
      <alignment horizontal="center" vertical="top"/>
      <protection locked="0"/>
    </xf>
    <xf numFmtId="0" fontId="16" fillId="2" borderId="110" xfId="0" applyFont="1" applyFill="1" applyBorder="1" applyAlignment="1" applyProtection="1">
      <alignment horizontal="justify" vertical="top" wrapText="1"/>
      <protection locked="0"/>
    </xf>
    <xf numFmtId="0" fontId="77" fillId="0" borderId="28" xfId="0" applyFont="1" applyBorder="1"/>
    <xf numFmtId="0" fontId="77" fillId="0" borderId="28" xfId="0" applyFont="1" applyBorder="1" applyAlignment="1">
      <alignment horizontal="center"/>
    </xf>
    <xf numFmtId="0" fontId="53" fillId="0" borderId="44" xfId="0" applyFont="1" applyBorder="1" applyAlignment="1" applyProtection="1">
      <alignment horizontal="center" vertical="center"/>
      <protection locked="0"/>
    </xf>
    <xf numFmtId="43" fontId="16" fillId="0" borderId="44" xfId="0" applyNumberFormat="1" applyFont="1" applyBorder="1" applyAlignment="1" applyProtection="1">
      <alignment horizontal="center" vertical="center"/>
      <protection locked="0"/>
    </xf>
    <xf numFmtId="43" fontId="16" fillId="0" borderId="44" xfId="0" applyNumberFormat="1" applyFont="1" applyBorder="1" applyAlignment="1">
      <alignment horizontal="center" vertical="center"/>
    </xf>
    <xf numFmtId="0" fontId="73" fillId="0" borderId="28" xfId="0" applyFont="1" applyBorder="1" applyAlignment="1">
      <alignment horizontal="center" vertical="center"/>
    </xf>
    <xf numFmtId="181" fontId="28" fillId="0" borderId="4" xfId="0" applyNumberFormat="1" applyFont="1" applyBorder="1" applyAlignment="1">
      <alignment horizontal="right" vertical="center"/>
    </xf>
    <xf numFmtId="181" fontId="9" fillId="0" borderId="4" xfId="4" applyNumberFormat="1" applyFont="1" applyFill="1" applyBorder="1" applyAlignment="1" applyProtection="1">
      <alignment vertical="center"/>
      <protection locked="0"/>
    </xf>
    <xf numFmtId="43" fontId="0" fillId="0" borderId="28" xfId="1" applyFont="1" applyBorder="1" applyAlignment="1" applyProtection="1">
      <protection locked="0"/>
    </xf>
    <xf numFmtId="0" fontId="0" fillId="3" borderId="0" xfId="0" applyFill="1" applyAlignment="1">
      <alignment vertical="top"/>
    </xf>
    <xf numFmtId="0" fontId="10" fillId="3" borderId="4" xfId="0" applyFont="1" applyFill="1" applyBorder="1" applyAlignment="1">
      <alignment horizontal="left" vertical="center"/>
    </xf>
    <xf numFmtId="0" fontId="9" fillId="3" borderId="4" xfId="0" applyFont="1" applyFill="1" applyBorder="1" applyAlignment="1">
      <alignment horizontal="justify" vertical="center" wrapText="1"/>
    </xf>
    <xf numFmtId="0" fontId="9" fillId="3" borderId="4" xfId="0" applyFont="1" applyFill="1" applyBorder="1" applyAlignment="1">
      <alignment horizontal="left" vertical="center" wrapText="1"/>
    </xf>
    <xf numFmtId="0" fontId="9" fillId="3" borderId="4" xfId="0" applyFont="1" applyFill="1" applyBorder="1" applyAlignment="1">
      <alignment vertical="center"/>
    </xf>
    <xf numFmtId="43" fontId="9" fillId="3" borderId="4" xfId="4" applyFont="1" applyFill="1" applyBorder="1" applyAlignment="1" applyProtection="1">
      <alignment vertical="center"/>
    </xf>
    <xf numFmtId="43" fontId="9" fillId="15" borderId="4" xfId="3" applyFont="1" applyFill="1" applyBorder="1" applyAlignment="1" applyProtection="1">
      <alignment horizontal="center" vertical="center" wrapText="1"/>
    </xf>
    <xf numFmtId="43" fontId="9" fillId="15" borderId="4" xfId="4" applyFont="1" applyFill="1" applyBorder="1" applyAlignment="1" applyProtection="1">
      <alignment horizontal="center" vertical="center" wrapText="1"/>
    </xf>
    <xf numFmtId="166" fontId="0" fillId="0" borderId="31" xfId="1" applyNumberFormat="1" applyFont="1" applyFill="1" applyBorder="1" applyAlignment="1" applyProtection="1">
      <alignment vertical="center"/>
      <protection locked="0"/>
    </xf>
    <xf numFmtId="43" fontId="64" fillId="0" borderId="58" xfId="13" applyNumberFormat="1" applyFont="1" applyBorder="1" applyAlignment="1">
      <alignment vertical="center"/>
    </xf>
    <xf numFmtId="4" fontId="78" fillId="0" borderId="18" xfId="0" applyNumberFormat="1" applyFont="1" applyBorder="1" applyAlignment="1">
      <alignment horizontal="right" vertical="center"/>
    </xf>
    <xf numFmtId="166" fontId="0" fillId="0" borderId="0" xfId="1" applyNumberFormat="1" applyFont="1" applyFill="1" applyAlignment="1" applyProtection="1">
      <alignment horizontal="center" vertical="center"/>
    </xf>
    <xf numFmtId="15" fontId="25" fillId="0" borderId="129" xfId="11" applyNumberFormat="1" applyFont="1" applyFill="1" applyBorder="1" applyAlignment="1" applyProtection="1">
      <alignment horizontal="center" vertical="center"/>
      <protection locked="0"/>
    </xf>
    <xf numFmtId="15" fontId="25" fillId="0" borderId="130" xfId="11" applyNumberFormat="1" applyFont="1" applyFill="1" applyBorder="1" applyAlignment="1" applyProtection="1">
      <alignment horizontal="center" vertical="center"/>
      <protection locked="0"/>
    </xf>
    <xf numFmtId="0" fontId="27" fillId="0" borderId="131" xfId="0" applyFont="1" applyBorder="1" applyAlignment="1" applyProtection="1">
      <alignment horizontal="left" vertical="center"/>
      <protection locked="0"/>
    </xf>
    <xf numFmtId="0" fontId="27" fillId="0" borderId="132" xfId="0" applyFont="1" applyBorder="1" applyAlignment="1" applyProtection="1">
      <alignment horizontal="left" vertical="center"/>
      <protection locked="0"/>
    </xf>
    <xf numFmtId="0" fontId="27" fillId="0" borderId="47" xfId="0" applyFont="1" applyBorder="1" applyAlignment="1" applyProtection="1">
      <alignment horizontal="left" vertical="center" wrapText="1"/>
      <protection locked="0"/>
    </xf>
    <xf numFmtId="0" fontId="27" fillId="0" borderId="76" xfId="0" applyFont="1" applyBorder="1" applyAlignment="1" applyProtection="1">
      <alignment horizontal="left" vertical="center" wrapText="1"/>
      <protection locked="0"/>
    </xf>
    <xf numFmtId="43" fontId="0" fillId="3" borderId="2" xfId="0" applyNumberFormat="1" applyFill="1" applyBorder="1" applyAlignment="1">
      <alignment horizontal="center" vertical="top"/>
    </xf>
    <xf numFmtId="43" fontId="0" fillId="3" borderId="3" xfId="0" applyNumberFormat="1" applyFill="1" applyBorder="1" applyAlignment="1">
      <alignment horizontal="center" vertical="top"/>
    </xf>
    <xf numFmtId="0" fontId="20" fillId="0" borderId="0" xfId="0" applyFont="1" applyAlignment="1">
      <alignment horizontal="center" vertical="center"/>
    </xf>
    <xf numFmtId="166" fontId="2" fillId="0" borderId="0" xfId="1" applyNumberFormat="1" applyFont="1" applyFill="1" applyAlignment="1" applyProtection="1">
      <alignment horizontal="center" vertical="center"/>
    </xf>
    <xf numFmtId="166" fontId="0" fillId="0" borderId="16" xfId="1" applyNumberFormat="1" applyFont="1" applyBorder="1" applyAlignment="1" applyProtection="1">
      <alignment horizontal="center" vertical="center"/>
    </xf>
    <xf numFmtId="3" fontId="0" fillId="0" borderId="0" xfId="0" applyNumberFormat="1" applyAlignment="1">
      <alignment horizontal="right" vertical="center" wrapText="1"/>
    </xf>
    <xf numFmtId="0" fontId="20" fillId="0" borderId="0" xfId="0" applyFont="1" applyAlignment="1">
      <alignment horizontal="center" vertical="top"/>
    </xf>
    <xf numFmtId="166" fontId="0" fillId="0" borderId="1" xfId="1" applyNumberFormat="1" applyFont="1" applyFill="1" applyBorder="1" applyAlignment="1" applyProtection="1">
      <alignment horizontal="center" vertical="center"/>
    </xf>
    <xf numFmtId="166" fontId="0" fillId="0" borderId="0" xfId="1" applyNumberFormat="1" applyFont="1" applyFill="1" applyAlignment="1" applyProtection="1">
      <alignment horizontal="center" vertical="center"/>
      <protection locked="0"/>
    </xf>
    <xf numFmtId="9" fontId="2" fillId="0" borderId="0" xfId="2" applyFont="1" applyFill="1" applyAlignment="1" applyProtection="1">
      <alignment horizontal="right" vertical="center"/>
    </xf>
    <xf numFmtId="0" fontId="2" fillId="0" borderId="0" xfId="0" applyFont="1" applyAlignment="1">
      <alignment horizontal="center" vertical="center"/>
    </xf>
    <xf numFmtId="0" fontId="29" fillId="0" borderId="0" xfId="0" applyFont="1" applyAlignment="1">
      <alignment horizontal="center" vertical="top"/>
    </xf>
    <xf numFmtId="0" fontId="16" fillId="0" borderId="0" xfId="0" applyFont="1" applyAlignment="1" applyProtection="1">
      <alignment horizontal="left" vertical="top"/>
      <protection locked="0"/>
    </xf>
    <xf numFmtId="0" fontId="18" fillId="0" borderId="0" xfId="0" applyFont="1" applyAlignment="1" applyProtection="1">
      <alignment horizontal="left" vertical="top"/>
      <protection locked="0"/>
    </xf>
    <xf numFmtId="0" fontId="15" fillId="0" borderId="0" xfId="0" applyFont="1" applyAlignment="1" applyProtection="1">
      <alignment horizontal="left" vertical="top"/>
      <protection locked="0"/>
    </xf>
    <xf numFmtId="0" fontId="15" fillId="0" borderId="5" xfId="5" applyFont="1" applyBorder="1" applyAlignment="1">
      <alignment horizontal="center" vertical="center" wrapText="1"/>
    </xf>
    <xf numFmtId="0" fontId="15" fillId="0" borderId="6" xfId="5" applyFont="1" applyBorder="1" applyAlignment="1">
      <alignment horizontal="center" vertical="center" wrapText="1"/>
    </xf>
    <xf numFmtId="4" fontId="15" fillId="0" borderId="5" xfId="1" applyNumberFormat="1" applyFont="1" applyBorder="1" applyAlignment="1" applyProtection="1">
      <alignment horizontal="center" vertical="center"/>
    </xf>
    <xf numFmtId="4" fontId="15" fillId="0" borderId="6" xfId="1" applyNumberFormat="1" applyFont="1" applyBorder="1" applyAlignment="1" applyProtection="1">
      <alignment horizontal="center" vertical="center"/>
    </xf>
    <xf numFmtId="0" fontId="15" fillId="0" borderId="5" xfId="5" applyFont="1" applyBorder="1" applyAlignment="1">
      <alignment horizontal="left" vertical="center" wrapText="1"/>
    </xf>
    <xf numFmtId="0" fontId="15" fillId="0" borderId="6" xfId="5" applyFont="1" applyBorder="1" applyAlignment="1">
      <alignment horizontal="left" vertical="center" wrapText="1"/>
    </xf>
    <xf numFmtId="0" fontId="15" fillId="0" borderId="10" xfId="5" applyFont="1" applyBorder="1" applyAlignment="1">
      <alignment horizontal="center" vertical="center"/>
    </xf>
    <xf numFmtId="0" fontId="15" fillId="0" borderId="11" xfId="5" applyFont="1" applyBorder="1" applyAlignment="1">
      <alignment horizontal="center" vertical="center"/>
    </xf>
    <xf numFmtId="4" fontId="15" fillId="0" borderId="5" xfId="1" applyNumberFormat="1" applyFont="1" applyBorder="1" applyAlignment="1" applyProtection="1">
      <alignment horizontal="center" vertical="center" wrapText="1"/>
    </xf>
    <xf numFmtId="4" fontId="15" fillId="0" borderId="6" xfId="1" applyNumberFormat="1" applyFont="1" applyBorder="1" applyAlignment="1" applyProtection="1">
      <alignment horizontal="center" vertical="center" wrapText="1"/>
    </xf>
    <xf numFmtId="0" fontId="15" fillId="0" borderId="5" xfId="5" applyFont="1" applyBorder="1" applyAlignment="1">
      <alignment horizontal="center" vertical="center"/>
    </xf>
    <xf numFmtId="0" fontId="15" fillId="0" borderId="6" xfId="5" applyFont="1" applyBorder="1" applyAlignment="1">
      <alignment horizontal="center" vertical="center"/>
    </xf>
    <xf numFmtId="0" fontId="2" fillId="0" borderId="17" xfId="0" applyFont="1" applyBorder="1" applyAlignment="1">
      <alignment horizontal="center" vertical="top"/>
    </xf>
    <xf numFmtId="0" fontId="2" fillId="0" borderId="18" xfId="0" applyFont="1" applyBorder="1" applyAlignment="1">
      <alignment horizontal="center" vertical="top"/>
    </xf>
    <xf numFmtId="0" fontId="2" fillId="0" borderId="10" xfId="0" applyFont="1" applyBorder="1" applyAlignment="1">
      <alignment horizontal="center" vertical="top"/>
    </xf>
    <xf numFmtId="0" fontId="2" fillId="0" borderId="34" xfId="0" applyFont="1" applyBorder="1" applyAlignment="1">
      <alignment horizontal="center" vertical="top"/>
    </xf>
    <xf numFmtId="0" fontId="2" fillId="0" borderId="35" xfId="0" applyFont="1" applyBorder="1" applyAlignment="1">
      <alignment horizontal="center" vertical="top"/>
    </xf>
    <xf numFmtId="0" fontId="2" fillId="0" borderId="36" xfId="0" applyFont="1" applyBorder="1" applyAlignment="1">
      <alignment horizontal="center" vertical="top"/>
    </xf>
    <xf numFmtId="15" fontId="27" fillId="0" borderId="0" xfId="0" applyNumberFormat="1" applyFont="1" applyAlignment="1">
      <alignment horizontal="center" vertical="center"/>
    </xf>
    <xf numFmtId="171" fontId="27" fillId="0" borderId="63" xfId="0" applyNumberFormat="1" applyFont="1" applyBorder="1" applyAlignment="1" applyProtection="1">
      <alignment horizontal="center" vertical="center"/>
      <protection locked="0"/>
    </xf>
    <xf numFmtId="171" fontId="27" fillId="0" borderId="63" xfId="0" applyNumberFormat="1" applyFont="1" applyBorder="1" applyAlignment="1">
      <alignment horizontal="center" vertical="center"/>
    </xf>
    <xf numFmtId="171" fontId="27" fillId="0" borderId="67" xfId="0" applyNumberFormat="1" applyFont="1" applyBorder="1" applyAlignment="1">
      <alignment horizontal="center" vertical="center"/>
    </xf>
    <xf numFmtId="15" fontId="32" fillId="0" borderId="34" xfId="11" applyNumberFormat="1" applyFont="1" applyFill="1" applyBorder="1" applyAlignment="1" applyProtection="1">
      <alignment horizontal="center" vertical="top"/>
    </xf>
    <xf numFmtId="15" fontId="32" fillId="0" borderId="35" xfId="11" applyNumberFormat="1" applyFont="1" applyFill="1" applyBorder="1" applyAlignment="1" applyProtection="1">
      <alignment horizontal="center" vertical="top"/>
    </xf>
    <xf numFmtId="0" fontId="10" fillId="0" borderId="23" xfId="0" applyFont="1" applyBorder="1" applyAlignment="1">
      <alignment horizontal="left" vertical="center" wrapText="1" indent="7"/>
    </xf>
    <xf numFmtId="0" fontId="43" fillId="0" borderId="4" xfId="0" applyFont="1" applyBorder="1" applyAlignment="1">
      <alignment horizontal="center" vertical="top"/>
    </xf>
    <xf numFmtId="0" fontId="44" fillId="0" borderId="61" xfId="0" applyFont="1" applyBorder="1" applyAlignment="1">
      <alignment horizontal="center" wrapText="1"/>
    </xf>
    <xf numFmtId="0" fontId="44" fillId="0" borderId="63" xfId="0" applyFont="1" applyBorder="1" applyAlignment="1">
      <alignment horizontal="center" wrapText="1"/>
    </xf>
    <xf numFmtId="0" fontId="44" fillId="0" borderId="88" xfId="0" applyFont="1" applyBorder="1" applyAlignment="1">
      <alignment horizontal="center" wrapText="1"/>
    </xf>
    <xf numFmtId="0" fontId="44" fillId="0" borderId="35" xfId="0" applyFont="1" applyBorder="1" applyAlignment="1">
      <alignment horizontal="center" vertical="center" wrapText="1"/>
    </xf>
    <xf numFmtId="0" fontId="44" fillId="0" borderId="0" xfId="0" applyFont="1" applyAlignment="1">
      <alignment horizontal="center" vertical="center" wrapText="1"/>
    </xf>
    <xf numFmtId="0" fontId="44" fillId="0" borderId="83" xfId="0" applyFont="1" applyBorder="1" applyAlignment="1">
      <alignment horizontal="center" vertical="center" wrapText="1"/>
    </xf>
    <xf numFmtId="0" fontId="44" fillId="0" borderId="85" xfId="0" applyFont="1" applyBorder="1" applyAlignment="1">
      <alignment horizontal="center" vertical="center" wrapText="1"/>
    </xf>
    <xf numFmtId="0" fontId="47" fillId="0" borderId="82" xfId="0" applyFont="1" applyBorder="1" applyAlignment="1">
      <alignment horizontal="left" vertical="top" wrapText="1"/>
    </xf>
    <xf numFmtId="0" fontId="47" fillId="0" borderId="84" xfId="0" applyFont="1" applyBorder="1" applyAlignment="1">
      <alignment horizontal="left" vertical="top" wrapText="1"/>
    </xf>
    <xf numFmtId="0" fontId="47" fillId="0" borderId="86" xfId="0" applyFont="1" applyBorder="1" applyAlignment="1">
      <alignment horizontal="left" vertical="top" wrapText="1"/>
    </xf>
    <xf numFmtId="0" fontId="44" fillId="0" borderId="90" xfId="0" applyFont="1" applyBorder="1" applyAlignment="1">
      <alignment horizontal="center" vertical="center" wrapText="1"/>
    </xf>
    <xf numFmtId="0" fontId="44" fillId="0" borderId="71" xfId="0" applyFont="1" applyBorder="1" applyAlignment="1">
      <alignment horizontal="center" vertical="center" wrapText="1"/>
    </xf>
    <xf numFmtId="0" fontId="44" fillId="0" borderId="89" xfId="0" applyFont="1" applyBorder="1" applyAlignment="1">
      <alignment horizontal="center" vertical="center" wrapText="1"/>
    </xf>
    <xf numFmtId="0" fontId="44" fillId="0" borderId="63" xfId="0" applyFont="1" applyBorder="1" applyAlignment="1">
      <alignment horizontal="center" vertical="center" wrapText="1"/>
    </xf>
    <xf numFmtId="0" fontId="44" fillId="0" borderId="88" xfId="0" applyFont="1" applyBorder="1" applyAlignment="1">
      <alignment horizontal="center" vertical="center" wrapText="1"/>
    </xf>
  </cellXfs>
  <cellStyles count="47">
    <cellStyle name="40% - Accent5" xfId="21" builtinId="47"/>
    <cellStyle name="60% - Accent2" xfId="19" builtinId="36"/>
    <cellStyle name="60% - Accent4" xfId="20" builtinId="44"/>
    <cellStyle name="60% - Accent6" xfId="22" builtinId="52"/>
    <cellStyle name="Comma" xfId="1" builtinId="3"/>
    <cellStyle name="Comma 10" xfId="4" xr:uid="{00000000-0005-0000-0000-000005000000}"/>
    <cellStyle name="Comma 13" xfId="14" xr:uid="{00000000-0005-0000-0000-000006000000}"/>
    <cellStyle name="Comma 2" xfId="7" xr:uid="{00000000-0005-0000-0000-000007000000}"/>
    <cellStyle name="Comma 2 2" xfId="10" xr:uid="{00000000-0005-0000-0000-000008000000}"/>
    <cellStyle name="Comma 2 2 2" xfId="8" xr:uid="{00000000-0005-0000-0000-000009000000}"/>
    <cellStyle name="Comma 2 2 3" xfId="16" xr:uid="{00000000-0005-0000-0000-00000A000000}"/>
    <cellStyle name="Comma 2 2 4" xfId="25" xr:uid="{00000000-0005-0000-0000-00000B000000}"/>
    <cellStyle name="Comma 2 3" xfId="27" xr:uid="{00000000-0005-0000-0000-00000C000000}"/>
    <cellStyle name="Comma 2 4" xfId="28" xr:uid="{00000000-0005-0000-0000-00000D000000}"/>
    <cellStyle name="Comma 2 5" xfId="29" xr:uid="{00000000-0005-0000-0000-00000E000000}"/>
    <cellStyle name="Comma 2 6" xfId="26" xr:uid="{00000000-0005-0000-0000-00000F000000}"/>
    <cellStyle name="Comma 3" xfId="9" xr:uid="{00000000-0005-0000-0000-000010000000}"/>
    <cellStyle name="Comma 3 2" xfId="31" xr:uid="{00000000-0005-0000-0000-000011000000}"/>
    <cellStyle name="Comma 3 3" xfId="32" xr:uid="{00000000-0005-0000-0000-000012000000}"/>
    <cellStyle name="Comma 3 4" xfId="30" xr:uid="{00000000-0005-0000-0000-000013000000}"/>
    <cellStyle name="Comma 4" xfId="33" xr:uid="{00000000-0005-0000-0000-000014000000}"/>
    <cellStyle name="Comma 4 2" xfId="34" xr:uid="{00000000-0005-0000-0000-000015000000}"/>
    <cellStyle name="Comma 5" xfId="35" xr:uid="{00000000-0005-0000-0000-000016000000}"/>
    <cellStyle name="Comma 6" xfId="36" xr:uid="{00000000-0005-0000-0000-000017000000}"/>
    <cellStyle name="Comma 7" xfId="24" xr:uid="{00000000-0005-0000-0000-000018000000}"/>
    <cellStyle name="Comma 9" xfId="3" xr:uid="{00000000-0005-0000-0000-000019000000}"/>
    <cellStyle name="Excel Built-in Comma" xfId="37" xr:uid="{00000000-0005-0000-0000-00001A000000}"/>
    <cellStyle name="Excel Built-in Normal" xfId="38" xr:uid="{00000000-0005-0000-0000-00001B000000}"/>
    <cellStyle name="Heading 1" xfId="11" builtinId="16"/>
    <cellStyle name="Heading 2" xfId="12" builtinId="17"/>
    <cellStyle name="Normal" xfId="0" builtinId="0"/>
    <cellStyle name="Normal 13" xfId="45" xr:uid="{00000000-0005-0000-0000-00001F000000}"/>
    <cellStyle name="Normal 2" xfId="15" xr:uid="{00000000-0005-0000-0000-000020000000}"/>
    <cellStyle name="Normal 2 2" xfId="13" xr:uid="{00000000-0005-0000-0000-000021000000}"/>
    <cellStyle name="Normal 2 2 2" xfId="39" xr:uid="{00000000-0005-0000-0000-000022000000}"/>
    <cellStyle name="Normal 2 2 3" xfId="46" xr:uid="{00000000-0005-0000-0000-000023000000}"/>
    <cellStyle name="Normal 2 3" xfId="40" xr:uid="{00000000-0005-0000-0000-000024000000}"/>
    <cellStyle name="Normal 2 3 2" xfId="41" xr:uid="{00000000-0005-0000-0000-000025000000}"/>
    <cellStyle name="Normal 3" xfId="42" xr:uid="{00000000-0005-0000-0000-000026000000}"/>
    <cellStyle name="Normal 4" xfId="5" xr:uid="{00000000-0005-0000-0000-000027000000}"/>
    <cellStyle name="Normal 4 2" xfId="43" xr:uid="{00000000-0005-0000-0000-000028000000}"/>
    <cellStyle name="Normal 5" xfId="6" xr:uid="{00000000-0005-0000-0000-000029000000}"/>
    <cellStyle name="Normal 6" xfId="23" xr:uid="{00000000-0005-0000-0000-00002A000000}"/>
    <cellStyle name="Normal_glover" xfId="17" xr:uid="{00000000-0005-0000-0000-00002B000000}"/>
    <cellStyle name="Normal_Sheet1" xfId="18" xr:uid="{00000000-0005-0000-0000-00002C000000}"/>
    <cellStyle name="Percent" xfId="2" builtinId="5"/>
    <cellStyle name="Style 1" xfId="44" xr:uid="{00000000-0005-0000-0000-00002E000000}"/>
  </cellStyles>
  <dxfs count="10">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CC0000"/>
      <color rgb="FFFFFFCC"/>
      <color rgb="FFFFFFFF"/>
      <color rgb="FFFF9999"/>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3.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editAs="oneCell">
    <xdr:from>
      <xdr:col>0</xdr:col>
      <xdr:colOff>19049</xdr:colOff>
      <xdr:row>0</xdr:row>
      <xdr:rowOff>28576</xdr:rowOff>
    </xdr:from>
    <xdr:to>
      <xdr:col>1</xdr:col>
      <xdr:colOff>395377</xdr:colOff>
      <xdr:row>0</xdr:row>
      <xdr:rowOff>530166</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 y="28576"/>
          <a:ext cx="574017" cy="50159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0</xdr:row>
      <xdr:rowOff>28576</xdr:rowOff>
    </xdr:from>
    <xdr:to>
      <xdr:col>1</xdr:col>
      <xdr:colOff>409575</xdr:colOff>
      <xdr:row>0</xdr:row>
      <xdr:rowOff>542926</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28576"/>
          <a:ext cx="581025" cy="51435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47625</xdr:rowOff>
    </xdr:from>
    <xdr:to>
      <xdr:col>0</xdr:col>
      <xdr:colOff>638174</xdr:colOff>
      <xdr:row>2</xdr:row>
      <xdr:rowOff>180975</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47625"/>
          <a:ext cx="600074" cy="514350"/>
        </a:xfrm>
        <a:prstGeom prst="rect">
          <a:avLst/>
        </a:prstGeom>
        <a:noFill/>
        <a:ln>
          <a:noFill/>
        </a:ln>
      </xdr:spPr>
    </xdr:pic>
    <xdr:clientData/>
  </xdr:twoCellAnchor>
  <xdr:oneCellAnchor>
    <xdr:from>
      <xdr:col>1</xdr:col>
      <xdr:colOff>304800</xdr:colOff>
      <xdr:row>34</xdr:row>
      <xdr:rowOff>0</xdr:rowOff>
    </xdr:from>
    <xdr:ext cx="194454" cy="283457"/>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009650" y="111442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34</xdr:row>
      <xdr:rowOff>0</xdr:rowOff>
    </xdr:from>
    <xdr:ext cx="194454" cy="283457"/>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0" y="13354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34</xdr:row>
      <xdr:rowOff>0</xdr:rowOff>
    </xdr:from>
    <xdr:ext cx="194454" cy="283457"/>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1009650" y="133350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34</xdr:row>
      <xdr:rowOff>0</xdr:rowOff>
    </xdr:from>
    <xdr:ext cx="194454" cy="283457"/>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666875" y="30765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34</xdr:row>
      <xdr:rowOff>0</xdr:rowOff>
    </xdr:from>
    <xdr:ext cx="194454" cy="283457"/>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1666875" y="41243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34</xdr:row>
      <xdr:rowOff>0</xdr:rowOff>
    </xdr:from>
    <xdr:ext cx="194454" cy="283457"/>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1295400" y="38385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34</xdr:row>
      <xdr:rowOff>0</xdr:rowOff>
    </xdr:from>
    <xdr:ext cx="194454" cy="283457"/>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1971675" y="3876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34</xdr:row>
      <xdr:rowOff>0</xdr:rowOff>
    </xdr:from>
    <xdr:ext cx="375231" cy="264560"/>
    <xdr:sp macro="" textlink="">
      <xdr:nvSpPr>
        <xdr:cNvPr id="12" name="TextBox 11">
          <a:extLst>
            <a:ext uri="{FF2B5EF4-FFF2-40B4-BE49-F238E27FC236}">
              <a16:creationId xmlns:a16="http://schemas.microsoft.com/office/drawing/2014/main" id="{00000000-0008-0000-0200-00000C000000}"/>
            </a:ext>
          </a:extLst>
        </xdr:cNvPr>
        <xdr:cNvSpPr txBox="1"/>
      </xdr:nvSpPr>
      <xdr:spPr>
        <a:xfrm rot="19229291">
          <a:off x="895350" y="38004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34</xdr:row>
      <xdr:rowOff>0</xdr:rowOff>
    </xdr:from>
    <xdr:ext cx="194454" cy="283457"/>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1295400" y="46005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34</xdr:row>
      <xdr:rowOff>0</xdr:rowOff>
    </xdr:from>
    <xdr:ext cx="194454" cy="283457"/>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1971675" y="463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34</xdr:row>
      <xdr:rowOff>0</xdr:rowOff>
    </xdr:from>
    <xdr:ext cx="375231" cy="264560"/>
    <xdr:sp macro="" textlink="">
      <xdr:nvSpPr>
        <xdr:cNvPr id="15" name="TextBox 14">
          <a:extLst>
            <a:ext uri="{FF2B5EF4-FFF2-40B4-BE49-F238E27FC236}">
              <a16:creationId xmlns:a16="http://schemas.microsoft.com/office/drawing/2014/main" id="{00000000-0008-0000-0200-00000F000000}"/>
            </a:ext>
          </a:extLst>
        </xdr:cNvPr>
        <xdr:cNvSpPr txBox="1"/>
      </xdr:nvSpPr>
      <xdr:spPr>
        <a:xfrm rot="19229291">
          <a:off x="895350" y="45624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34</xdr:row>
      <xdr:rowOff>0</xdr:rowOff>
    </xdr:from>
    <xdr:ext cx="381000" cy="274085"/>
    <xdr:sp macro="" textlink="">
      <xdr:nvSpPr>
        <xdr:cNvPr id="16" name="TextBox 15">
          <a:extLst>
            <a:ext uri="{FF2B5EF4-FFF2-40B4-BE49-F238E27FC236}">
              <a16:creationId xmlns:a16="http://schemas.microsoft.com/office/drawing/2014/main" id="{00000000-0008-0000-0200-000010000000}"/>
            </a:ext>
          </a:extLst>
        </xdr:cNvPr>
        <xdr:cNvSpPr txBox="1"/>
      </xdr:nvSpPr>
      <xdr:spPr>
        <a:xfrm rot="2381950">
          <a:off x="2476500" y="46005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34</xdr:row>
      <xdr:rowOff>0</xdr:rowOff>
    </xdr:from>
    <xdr:ext cx="847726" cy="264560"/>
    <xdr:sp macro="" textlink="">
      <xdr:nvSpPr>
        <xdr:cNvPr id="17" name="TextBox 16">
          <a:extLst>
            <a:ext uri="{FF2B5EF4-FFF2-40B4-BE49-F238E27FC236}">
              <a16:creationId xmlns:a16="http://schemas.microsoft.com/office/drawing/2014/main" id="{00000000-0008-0000-0200-000011000000}"/>
            </a:ext>
          </a:extLst>
        </xdr:cNvPr>
        <xdr:cNvSpPr txBox="1"/>
      </xdr:nvSpPr>
      <xdr:spPr>
        <a:xfrm>
          <a:off x="2209799" y="641984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34</xdr:row>
      <xdr:rowOff>0</xdr:rowOff>
    </xdr:from>
    <xdr:ext cx="194454" cy="283457"/>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1714500" y="7353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34</xdr:row>
      <xdr:rowOff>0</xdr:rowOff>
    </xdr:from>
    <xdr:ext cx="504825" cy="274085"/>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1400175" y="735330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34</xdr:row>
      <xdr:rowOff>0</xdr:rowOff>
    </xdr:from>
    <xdr:ext cx="460956" cy="264560"/>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2228851" y="757237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34</xdr:row>
      <xdr:rowOff>0</xdr:rowOff>
    </xdr:from>
    <xdr:ext cx="455023" cy="264560"/>
    <xdr:sp macro="" textlink="">
      <xdr:nvSpPr>
        <xdr:cNvPr id="22" name="TextBox 21">
          <a:extLst>
            <a:ext uri="{FF2B5EF4-FFF2-40B4-BE49-F238E27FC236}">
              <a16:creationId xmlns:a16="http://schemas.microsoft.com/office/drawing/2014/main" id="{00000000-0008-0000-0200-000016000000}"/>
            </a:ext>
          </a:extLst>
        </xdr:cNvPr>
        <xdr:cNvSpPr txBox="1"/>
      </xdr:nvSpPr>
      <xdr:spPr>
        <a:xfrm rot="2382744">
          <a:off x="2422563" y="73739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34</xdr:row>
      <xdr:rowOff>0</xdr:rowOff>
    </xdr:from>
    <xdr:ext cx="441906" cy="264560"/>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15668626" y="1686877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34</xdr:row>
      <xdr:rowOff>0</xdr:rowOff>
    </xdr:from>
    <xdr:ext cx="847726" cy="264560"/>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2209799" y="735330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217</xdr:row>
      <xdr:rowOff>0</xdr:rowOff>
    </xdr:from>
    <xdr:ext cx="194454" cy="283457"/>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1924050" y="1435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217</xdr:row>
      <xdr:rowOff>0</xdr:rowOff>
    </xdr:from>
    <xdr:ext cx="194454" cy="283457"/>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2152650" y="1435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217</xdr:row>
      <xdr:rowOff>0</xdr:rowOff>
    </xdr:from>
    <xdr:ext cx="194454" cy="283457"/>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1924050" y="14735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217</xdr:row>
      <xdr:rowOff>0</xdr:rowOff>
    </xdr:from>
    <xdr:ext cx="194454" cy="283457"/>
    <xdr:sp macro="" textlink="">
      <xdr:nvSpPr>
        <xdr:cNvPr id="28" name="TextBox 27">
          <a:extLst>
            <a:ext uri="{FF2B5EF4-FFF2-40B4-BE49-F238E27FC236}">
              <a16:creationId xmlns:a16="http://schemas.microsoft.com/office/drawing/2014/main" id="{00000000-0008-0000-0200-00001C000000}"/>
            </a:ext>
          </a:extLst>
        </xdr:cNvPr>
        <xdr:cNvSpPr txBox="1"/>
      </xdr:nvSpPr>
      <xdr:spPr>
        <a:xfrm>
          <a:off x="2152650" y="14544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217</xdr:row>
      <xdr:rowOff>0</xdr:rowOff>
    </xdr:from>
    <xdr:ext cx="194454" cy="283457"/>
    <xdr:sp macro="" textlink="">
      <xdr:nvSpPr>
        <xdr:cNvPr id="29" name="TextBox 28">
          <a:extLst>
            <a:ext uri="{FF2B5EF4-FFF2-40B4-BE49-F238E27FC236}">
              <a16:creationId xmlns:a16="http://schemas.microsoft.com/office/drawing/2014/main" id="{00000000-0008-0000-0200-00001D000000}"/>
            </a:ext>
          </a:extLst>
        </xdr:cNvPr>
        <xdr:cNvSpPr txBox="1"/>
      </xdr:nvSpPr>
      <xdr:spPr>
        <a:xfrm>
          <a:off x="1552575" y="14458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217</xdr:row>
      <xdr:rowOff>0</xdr:rowOff>
    </xdr:from>
    <xdr:ext cx="194454" cy="283457"/>
    <xdr:sp macro="" textlink="">
      <xdr:nvSpPr>
        <xdr:cNvPr id="30" name="TextBox 29">
          <a:extLst>
            <a:ext uri="{FF2B5EF4-FFF2-40B4-BE49-F238E27FC236}">
              <a16:creationId xmlns:a16="http://schemas.microsoft.com/office/drawing/2014/main" id="{00000000-0008-0000-0200-00001E000000}"/>
            </a:ext>
          </a:extLst>
        </xdr:cNvPr>
        <xdr:cNvSpPr txBox="1"/>
      </xdr:nvSpPr>
      <xdr:spPr>
        <a:xfrm>
          <a:off x="2228850" y="14497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217</xdr:row>
      <xdr:rowOff>0</xdr:rowOff>
    </xdr:from>
    <xdr:ext cx="375231" cy="264560"/>
    <xdr:sp macro="" textlink="">
      <xdr:nvSpPr>
        <xdr:cNvPr id="31" name="TextBox 30">
          <a:extLst>
            <a:ext uri="{FF2B5EF4-FFF2-40B4-BE49-F238E27FC236}">
              <a16:creationId xmlns:a16="http://schemas.microsoft.com/office/drawing/2014/main" id="{00000000-0008-0000-0200-00001F000000}"/>
            </a:ext>
          </a:extLst>
        </xdr:cNvPr>
        <xdr:cNvSpPr txBox="1"/>
      </xdr:nvSpPr>
      <xdr:spPr>
        <a:xfrm rot="19229291">
          <a:off x="1152525" y="14420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217</xdr:row>
      <xdr:rowOff>0</xdr:rowOff>
    </xdr:from>
    <xdr:ext cx="194454" cy="283457"/>
    <xdr:sp macro="" textlink="">
      <xdr:nvSpPr>
        <xdr:cNvPr id="32" name="TextBox 31">
          <a:extLst>
            <a:ext uri="{FF2B5EF4-FFF2-40B4-BE49-F238E27FC236}">
              <a16:creationId xmlns:a16="http://schemas.microsoft.com/office/drawing/2014/main" id="{00000000-0008-0000-0200-000020000000}"/>
            </a:ext>
          </a:extLst>
        </xdr:cNvPr>
        <xdr:cNvSpPr txBox="1"/>
      </xdr:nvSpPr>
      <xdr:spPr>
        <a:xfrm>
          <a:off x="1552575" y="14839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217</xdr:row>
      <xdr:rowOff>0</xdr:rowOff>
    </xdr:from>
    <xdr:ext cx="194454" cy="283457"/>
    <xdr:sp macro="" textlink="">
      <xdr:nvSpPr>
        <xdr:cNvPr id="33" name="TextBox 32">
          <a:extLst>
            <a:ext uri="{FF2B5EF4-FFF2-40B4-BE49-F238E27FC236}">
              <a16:creationId xmlns:a16="http://schemas.microsoft.com/office/drawing/2014/main" id="{00000000-0008-0000-0200-000021000000}"/>
            </a:ext>
          </a:extLst>
        </xdr:cNvPr>
        <xdr:cNvSpPr txBox="1"/>
      </xdr:nvSpPr>
      <xdr:spPr>
        <a:xfrm>
          <a:off x="2228850" y="14878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217</xdr:row>
      <xdr:rowOff>0</xdr:rowOff>
    </xdr:from>
    <xdr:ext cx="375231" cy="264560"/>
    <xdr:sp macro="" textlink="">
      <xdr:nvSpPr>
        <xdr:cNvPr id="34" name="TextBox 33">
          <a:extLst>
            <a:ext uri="{FF2B5EF4-FFF2-40B4-BE49-F238E27FC236}">
              <a16:creationId xmlns:a16="http://schemas.microsoft.com/office/drawing/2014/main" id="{00000000-0008-0000-0200-000022000000}"/>
            </a:ext>
          </a:extLst>
        </xdr:cNvPr>
        <xdr:cNvSpPr txBox="1"/>
      </xdr:nvSpPr>
      <xdr:spPr>
        <a:xfrm rot="19229291">
          <a:off x="1152525" y="14801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217</xdr:row>
      <xdr:rowOff>0</xdr:rowOff>
    </xdr:from>
    <xdr:ext cx="381000" cy="274085"/>
    <xdr:sp macro="" textlink="">
      <xdr:nvSpPr>
        <xdr:cNvPr id="35" name="TextBox 34">
          <a:extLst>
            <a:ext uri="{FF2B5EF4-FFF2-40B4-BE49-F238E27FC236}">
              <a16:creationId xmlns:a16="http://schemas.microsoft.com/office/drawing/2014/main" id="{00000000-0008-0000-0200-000023000000}"/>
            </a:ext>
          </a:extLst>
        </xdr:cNvPr>
        <xdr:cNvSpPr txBox="1"/>
      </xdr:nvSpPr>
      <xdr:spPr>
        <a:xfrm rot="2381950">
          <a:off x="2733675" y="14839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217</xdr:row>
      <xdr:rowOff>0</xdr:rowOff>
    </xdr:from>
    <xdr:ext cx="847726" cy="264560"/>
    <xdr:sp macro="" textlink="">
      <xdr:nvSpPr>
        <xdr:cNvPr id="36" name="TextBox 35">
          <a:extLst>
            <a:ext uri="{FF2B5EF4-FFF2-40B4-BE49-F238E27FC236}">
              <a16:creationId xmlns:a16="http://schemas.microsoft.com/office/drawing/2014/main" id="{00000000-0008-0000-0200-000024000000}"/>
            </a:ext>
          </a:extLst>
        </xdr:cNvPr>
        <xdr:cNvSpPr txBox="1"/>
      </xdr:nvSpPr>
      <xdr:spPr>
        <a:xfrm>
          <a:off x="2466974" y="155162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217</xdr:row>
      <xdr:rowOff>0</xdr:rowOff>
    </xdr:from>
    <xdr:ext cx="194454" cy="283457"/>
    <xdr:sp macro="" textlink="">
      <xdr:nvSpPr>
        <xdr:cNvPr id="37" name="TextBox 36">
          <a:extLst>
            <a:ext uri="{FF2B5EF4-FFF2-40B4-BE49-F238E27FC236}">
              <a16:creationId xmlns:a16="http://schemas.microsoft.com/office/drawing/2014/main" id="{00000000-0008-0000-0200-000025000000}"/>
            </a:ext>
          </a:extLst>
        </xdr:cNvPr>
        <xdr:cNvSpPr txBox="1"/>
      </xdr:nvSpPr>
      <xdr:spPr>
        <a:xfrm>
          <a:off x="1971675" y="1606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217</xdr:row>
      <xdr:rowOff>0</xdr:rowOff>
    </xdr:from>
    <xdr:ext cx="504825" cy="274085"/>
    <xdr:sp macro="" textlink="">
      <xdr:nvSpPr>
        <xdr:cNvPr id="38" name="TextBox 37">
          <a:extLst>
            <a:ext uri="{FF2B5EF4-FFF2-40B4-BE49-F238E27FC236}">
              <a16:creationId xmlns:a16="http://schemas.microsoft.com/office/drawing/2014/main" id="{00000000-0008-0000-0200-000026000000}"/>
            </a:ext>
          </a:extLst>
        </xdr:cNvPr>
        <xdr:cNvSpPr txBox="1"/>
      </xdr:nvSpPr>
      <xdr:spPr>
        <a:xfrm>
          <a:off x="1657350" y="16068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217</xdr:row>
      <xdr:rowOff>0</xdr:rowOff>
    </xdr:from>
    <xdr:ext cx="666750" cy="264560"/>
    <xdr:sp macro="" textlink="">
      <xdr:nvSpPr>
        <xdr:cNvPr id="39" name="TextBox 38">
          <a:extLst>
            <a:ext uri="{FF2B5EF4-FFF2-40B4-BE49-F238E27FC236}">
              <a16:creationId xmlns:a16="http://schemas.microsoft.com/office/drawing/2014/main" id="{00000000-0008-0000-0200-000027000000}"/>
            </a:ext>
          </a:extLst>
        </xdr:cNvPr>
        <xdr:cNvSpPr txBox="1"/>
      </xdr:nvSpPr>
      <xdr:spPr>
        <a:xfrm>
          <a:off x="1714500" y="161067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217</xdr:row>
      <xdr:rowOff>0</xdr:rowOff>
    </xdr:from>
    <xdr:ext cx="460956" cy="264560"/>
    <xdr:sp macro="" textlink="">
      <xdr:nvSpPr>
        <xdr:cNvPr id="40" name="TextBox 39">
          <a:extLst>
            <a:ext uri="{FF2B5EF4-FFF2-40B4-BE49-F238E27FC236}">
              <a16:creationId xmlns:a16="http://schemas.microsoft.com/office/drawing/2014/main" id="{00000000-0008-0000-0200-000028000000}"/>
            </a:ext>
          </a:extLst>
        </xdr:cNvPr>
        <xdr:cNvSpPr txBox="1"/>
      </xdr:nvSpPr>
      <xdr:spPr>
        <a:xfrm>
          <a:off x="2486026" y="1628774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217</xdr:row>
      <xdr:rowOff>0</xdr:rowOff>
    </xdr:from>
    <xdr:ext cx="455023" cy="264560"/>
    <xdr:sp macro="" textlink="">
      <xdr:nvSpPr>
        <xdr:cNvPr id="41" name="TextBox 40">
          <a:extLst>
            <a:ext uri="{FF2B5EF4-FFF2-40B4-BE49-F238E27FC236}">
              <a16:creationId xmlns:a16="http://schemas.microsoft.com/office/drawing/2014/main" id="{00000000-0008-0000-0200-000029000000}"/>
            </a:ext>
          </a:extLst>
        </xdr:cNvPr>
        <xdr:cNvSpPr txBox="1"/>
      </xdr:nvSpPr>
      <xdr:spPr>
        <a:xfrm rot="2382744">
          <a:off x="2679738" y="160893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217</xdr:row>
      <xdr:rowOff>0</xdr:rowOff>
    </xdr:from>
    <xdr:ext cx="847726" cy="264560"/>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2466974" y="16068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217</xdr:row>
      <xdr:rowOff>0</xdr:rowOff>
    </xdr:from>
    <xdr:ext cx="194454" cy="283457"/>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1924050" y="17973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217</xdr:row>
      <xdr:rowOff>0</xdr:rowOff>
    </xdr:from>
    <xdr:ext cx="184731" cy="264560"/>
    <xdr:sp macro="" textlink="">
      <xdr:nvSpPr>
        <xdr:cNvPr id="44" name="TextBox 43">
          <a:extLst>
            <a:ext uri="{FF2B5EF4-FFF2-40B4-BE49-F238E27FC236}">
              <a16:creationId xmlns:a16="http://schemas.microsoft.com/office/drawing/2014/main" id="{00000000-0008-0000-0200-00002C000000}"/>
            </a:ext>
          </a:extLst>
        </xdr:cNvPr>
        <xdr:cNvSpPr txBox="1"/>
      </xdr:nvSpPr>
      <xdr:spPr>
        <a:xfrm>
          <a:off x="2152650" y="21021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b="1" u="sng"/>
        </a:p>
      </xdr:txBody>
    </xdr:sp>
    <xdr:clientData/>
  </xdr:oneCellAnchor>
  <xdr:oneCellAnchor>
    <xdr:from>
      <xdr:col>1</xdr:col>
      <xdr:colOff>1247775</xdr:colOff>
      <xdr:row>217</xdr:row>
      <xdr:rowOff>0</xdr:rowOff>
    </xdr:from>
    <xdr:ext cx="194454" cy="283457"/>
    <xdr:sp macro="" textlink="">
      <xdr:nvSpPr>
        <xdr:cNvPr id="45" name="TextBox 44">
          <a:extLst>
            <a:ext uri="{FF2B5EF4-FFF2-40B4-BE49-F238E27FC236}">
              <a16:creationId xmlns:a16="http://schemas.microsoft.com/office/drawing/2014/main" id="{00000000-0008-0000-0200-00002D000000}"/>
            </a:ext>
          </a:extLst>
        </xdr:cNvPr>
        <xdr:cNvSpPr txBox="1"/>
      </xdr:nvSpPr>
      <xdr:spPr>
        <a:xfrm>
          <a:off x="1924050" y="1816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217</xdr:row>
      <xdr:rowOff>0</xdr:rowOff>
    </xdr:from>
    <xdr:ext cx="194454" cy="283457"/>
    <xdr:sp macro="" textlink="">
      <xdr:nvSpPr>
        <xdr:cNvPr id="46" name="TextBox 45">
          <a:extLst>
            <a:ext uri="{FF2B5EF4-FFF2-40B4-BE49-F238E27FC236}">
              <a16:creationId xmlns:a16="http://schemas.microsoft.com/office/drawing/2014/main" id="{00000000-0008-0000-0200-00002E000000}"/>
            </a:ext>
          </a:extLst>
        </xdr:cNvPr>
        <xdr:cNvSpPr txBox="1"/>
      </xdr:nvSpPr>
      <xdr:spPr>
        <a:xfrm>
          <a:off x="2152650" y="1816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217</xdr:row>
      <xdr:rowOff>0</xdr:rowOff>
    </xdr:from>
    <xdr:ext cx="194454" cy="283457"/>
    <xdr:sp macro="" textlink="">
      <xdr:nvSpPr>
        <xdr:cNvPr id="48" name="TextBox 47">
          <a:extLst>
            <a:ext uri="{FF2B5EF4-FFF2-40B4-BE49-F238E27FC236}">
              <a16:creationId xmlns:a16="http://schemas.microsoft.com/office/drawing/2014/main" id="{00000000-0008-0000-0200-000030000000}"/>
            </a:ext>
          </a:extLst>
        </xdr:cNvPr>
        <xdr:cNvSpPr txBox="1"/>
      </xdr:nvSpPr>
      <xdr:spPr>
        <a:xfrm>
          <a:off x="2228850" y="18116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217</xdr:row>
      <xdr:rowOff>0</xdr:rowOff>
    </xdr:from>
    <xdr:ext cx="375231" cy="264560"/>
    <xdr:sp macro="" textlink="">
      <xdr:nvSpPr>
        <xdr:cNvPr id="49" name="TextBox 48">
          <a:extLst>
            <a:ext uri="{FF2B5EF4-FFF2-40B4-BE49-F238E27FC236}">
              <a16:creationId xmlns:a16="http://schemas.microsoft.com/office/drawing/2014/main" id="{00000000-0008-0000-0200-000031000000}"/>
            </a:ext>
          </a:extLst>
        </xdr:cNvPr>
        <xdr:cNvSpPr txBox="1"/>
      </xdr:nvSpPr>
      <xdr:spPr>
        <a:xfrm rot="19229291">
          <a:off x="1152525" y="18040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217</xdr:row>
      <xdr:rowOff>0</xdr:rowOff>
    </xdr:from>
    <xdr:ext cx="194454" cy="283457"/>
    <xdr:sp macro="" textlink="">
      <xdr:nvSpPr>
        <xdr:cNvPr id="50" name="TextBox 49">
          <a:extLst>
            <a:ext uri="{FF2B5EF4-FFF2-40B4-BE49-F238E27FC236}">
              <a16:creationId xmlns:a16="http://schemas.microsoft.com/office/drawing/2014/main" id="{00000000-0008-0000-0200-000032000000}"/>
            </a:ext>
          </a:extLst>
        </xdr:cNvPr>
        <xdr:cNvSpPr txBox="1"/>
      </xdr:nvSpPr>
      <xdr:spPr>
        <a:xfrm>
          <a:off x="1552575" y="18268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217</xdr:row>
      <xdr:rowOff>0</xdr:rowOff>
    </xdr:from>
    <xdr:ext cx="194454" cy="283457"/>
    <xdr:sp macro="" textlink="">
      <xdr:nvSpPr>
        <xdr:cNvPr id="51" name="TextBox 50">
          <a:extLst>
            <a:ext uri="{FF2B5EF4-FFF2-40B4-BE49-F238E27FC236}">
              <a16:creationId xmlns:a16="http://schemas.microsoft.com/office/drawing/2014/main" id="{00000000-0008-0000-0200-000033000000}"/>
            </a:ext>
          </a:extLst>
        </xdr:cNvPr>
        <xdr:cNvSpPr txBox="1"/>
      </xdr:nvSpPr>
      <xdr:spPr>
        <a:xfrm>
          <a:off x="2228850" y="18307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217</xdr:row>
      <xdr:rowOff>0</xdr:rowOff>
    </xdr:from>
    <xdr:ext cx="375231" cy="264560"/>
    <xdr:sp macro="" textlink="">
      <xdr:nvSpPr>
        <xdr:cNvPr id="52" name="TextBox 51">
          <a:extLst>
            <a:ext uri="{FF2B5EF4-FFF2-40B4-BE49-F238E27FC236}">
              <a16:creationId xmlns:a16="http://schemas.microsoft.com/office/drawing/2014/main" id="{00000000-0008-0000-0200-000034000000}"/>
            </a:ext>
          </a:extLst>
        </xdr:cNvPr>
        <xdr:cNvSpPr txBox="1"/>
      </xdr:nvSpPr>
      <xdr:spPr>
        <a:xfrm rot="19229291">
          <a:off x="1152525" y="18230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217</xdr:row>
      <xdr:rowOff>0</xdr:rowOff>
    </xdr:from>
    <xdr:ext cx="381000" cy="274085"/>
    <xdr:sp macro="" textlink="">
      <xdr:nvSpPr>
        <xdr:cNvPr id="53" name="TextBox 52">
          <a:extLst>
            <a:ext uri="{FF2B5EF4-FFF2-40B4-BE49-F238E27FC236}">
              <a16:creationId xmlns:a16="http://schemas.microsoft.com/office/drawing/2014/main" id="{00000000-0008-0000-0200-000035000000}"/>
            </a:ext>
          </a:extLst>
        </xdr:cNvPr>
        <xdr:cNvSpPr txBox="1"/>
      </xdr:nvSpPr>
      <xdr:spPr>
        <a:xfrm rot="2381950">
          <a:off x="2733675" y="18268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217</xdr:row>
      <xdr:rowOff>0</xdr:rowOff>
    </xdr:from>
    <xdr:ext cx="194454" cy="283457"/>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971675" y="18735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217</xdr:row>
      <xdr:rowOff>0</xdr:rowOff>
    </xdr:from>
    <xdr:ext cx="504825" cy="274085"/>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657350" y="18735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217</xdr:row>
      <xdr:rowOff>0</xdr:rowOff>
    </xdr:from>
    <xdr:ext cx="460956" cy="264560"/>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2486026" y="1892617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217</xdr:row>
      <xdr:rowOff>0</xdr:rowOff>
    </xdr:from>
    <xdr:ext cx="455023" cy="264560"/>
    <xdr:sp macro="" textlink="">
      <xdr:nvSpPr>
        <xdr:cNvPr id="59" name="TextBox 58">
          <a:extLst>
            <a:ext uri="{FF2B5EF4-FFF2-40B4-BE49-F238E27FC236}">
              <a16:creationId xmlns:a16="http://schemas.microsoft.com/office/drawing/2014/main" id="{00000000-0008-0000-0200-00003B000000}"/>
            </a:ext>
          </a:extLst>
        </xdr:cNvPr>
        <xdr:cNvSpPr txBox="1"/>
      </xdr:nvSpPr>
      <xdr:spPr>
        <a:xfrm rot="2382744">
          <a:off x="2679738" y="187563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217</xdr:row>
      <xdr:rowOff>0</xdr:rowOff>
    </xdr:from>
    <xdr:ext cx="847726" cy="264560"/>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2466974" y="18735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216</xdr:row>
      <xdr:rowOff>0</xdr:rowOff>
    </xdr:from>
    <xdr:ext cx="194454" cy="283457"/>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924050" y="18745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216</xdr:row>
      <xdr:rowOff>0</xdr:rowOff>
    </xdr:from>
    <xdr:ext cx="194454" cy="283457"/>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1924050" y="2368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216</xdr:row>
      <xdr:rowOff>0</xdr:rowOff>
    </xdr:from>
    <xdr:ext cx="194454" cy="283457"/>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1552575" y="23602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216</xdr:row>
      <xdr:rowOff>0</xdr:rowOff>
    </xdr:from>
    <xdr:ext cx="194454" cy="283457"/>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2228850" y="23641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216</xdr:row>
      <xdr:rowOff>0</xdr:rowOff>
    </xdr:from>
    <xdr:ext cx="375231" cy="264560"/>
    <xdr:sp macro="" textlink="">
      <xdr:nvSpPr>
        <xdr:cNvPr id="64" name="TextBox 63">
          <a:extLst>
            <a:ext uri="{FF2B5EF4-FFF2-40B4-BE49-F238E27FC236}">
              <a16:creationId xmlns:a16="http://schemas.microsoft.com/office/drawing/2014/main" id="{00000000-0008-0000-0200-000040000000}"/>
            </a:ext>
          </a:extLst>
        </xdr:cNvPr>
        <xdr:cNvSpPr txBox="1"/>
      </xdr:nvSpPr>
      <xdr:spPr>
        <a:xfrm rot="19229291">
          <a:off x="1152525" y="23564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216</xdr:row>
      <xdr:rowOff>0</xdr:rowOff>
    </xdr:from>
    <xdr:ext cx="194454" cy="283457"/>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1552575" y="23793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216</xdr:row>
      <xdr:rowOff>0</xdr:rowOff>
    </xdr:from>
    <xdr:ext cx="194454" cy="283457"/>
    <xdr:sp macro="" textlink="">
      <xdr:nvSpPr>
        <xdr:cNvPr id="66" name="TextBox 65">
          <a:extLst>
            <a:ext uri="{FF2B5EF4-FFF2-40B4-BE49-F238E27FC236}">
              <a16:creationId xmlns:a16="http://schemas.microsoft.com/office/drawing/2014/main" id="{00000000-0008-0000-0200-000042000000}"/>
            </a:ext>
          </a:extLst>
        </xdr:cNvPr>
        <xdr:cNvSpPr txBox="1"/>
      </xdr:nvSpPr>
      <xdr:spPr>
        <a:xfrm>
          <a:off x="2228850" y="23831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216</xdr:row>
      <xdr:rowOff>0</xdr:rowOff>
    </xdr:from>
    <xdr:ext cx="375231" cy="264560"/>
    <xdr:sp macro="" textlink="">
      <xdr:nvSpPr>
        <xdr:cNvPr id="67" name="TextBox 66">
          <a:extLst>
            <a:ext uri="{FF2B5EF4-FFF2-40B4-BE49-F238E27FC236}">
              <a16:creationId xmlns:a16="http://schemas.microsoft.com/office/drawing/2014/main" id="{00000000-0008-0000-0200-000043000000}"/>
            </a:ext>
          </a:extLst>
        </xdr:cNvPr>
        <xdr:cNvSpPr txBox="1"/>
      </xdr:nvSpPr>
      <xdr:spPr>
        <a:xfrm rot="19229291">
          <a:off x="1152525" y="23755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216</xdr:row>
      <xdr:rowOff>0</xdr:rowOff>
    </xdr:from>
    <xdr:ext cx="381000" cy="274085"/>
    <xdr:sp macro="" textlink="">
      <xdr:nvSpPr>
        <xdr:cNvPr id="68" name="TextBox 67">
          <a:extLst>
            <a:ext uri="{FF2B5EF4-FFF2-40B4-BE49-F238E27FC236}">
              <a16:creationId xmlns:a16="http://schemas.microsoft.com/office/drawing/2014/main" id="{00000000-0008-0000-0200-000044000000}"/>
            </a:ext>
          </a:extLst>
        </xdr:cNvPr>
        <xdr:cNvSpPr txBox="1"/>
      </xdr:nvSpPr>
      <xdr:spPr>
        <a:xfrm rot="2381950">
          <a:off x="2733675" y="23793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216</xdr:row>
      <xdr:rowOff>0</xdr:rowOff>
    </xdr:from>
    <xdr:ext cx="847726" cy="264560"/>
    <xdr:sp macro="" textlink="">
      <xdr:nvSpPr>
        <xdr:cNvPr id="69" name="TextBox 68">
          <a:extLst>
            <a:ext uri="{FF2B5EF4-FFF2-40B4-BE49-F238E27FC236}">
              <a16:creationId xmlns:a16="http://schemas.microsoft.com/office/drawing/2014/main" id="{00000000-0008-0000-0200-000045000000}"/>
            </a:ext>
          </a:extLst>
        </xdr:cNvPr>
        <xdr:cNvSpPr txBox="1"/>
      </xdr:nvSpPr>
      <xdr:spPr>
        <a:xfrm>
          <a:off x="2466974" y="24088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216</xdr:row>
      <xdr:rowOff>0</xdr:rowOff>
    </xdr:from>
    <xdr:ext cx="194454" cy="283457"/>
    <xdr:sp macro="" textlink="">
      <xdr:nvSpPr>
        <xdr:cNvPr id="70" name="TextBox 69">
          <a:extLst>
            <a:ext uri="{FF2B5EF4-FFF2-40B4-BE49-F238E27FC236}">
              <a16:creationId xmlns:a16="http://schemas.microsoft.com/office/drawing/2014/main" id="{00000000-0008-0000-0200-000046000000}"/>
            </a:ext>
          </a:extLst>
        </xdr:cNvPr>
        <xdr:cNvSpPr txBox="1"/>
      </xdr:nvSpPr>
      <xdr:spPr>
        <a:xfrm>
          <a:off x="1971675" y="24260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216</xdr:row>
      <xdr:rowOff>0</xdr:rowOff>
    </xdr:from>
    <xdr:ext cx="504825" cy="274085"/>
    <xdr:sp macro="" textlink="">
      <xdr:nvSpPr>
        <xdr:cNvPr id="71" name="TextBox 70">
          <a:extLst>
            <a:ext uri="{FF2B5EF4-FFF2-40B4-BE49-F238E27FC236}">
              <a16:creationId xmlns:a16="http://schemas.microsoft.com/office/drawing/2014/main" id="{00000000-0008-0000-0200-000047000000}"/>
            </a:ext>
          </a:extLst>
        </xdr:cNvPr>
        <xdr:cNvSpPr txBox="1"/>
      </xdr:nvSpPr>
      <xdr:spPr>
        <a:xfrm>
          <a:off x="1657350" y="242601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216</xdr:row>
      <xdr:rowOff>0</xdr:rowOff>
    </xdr:from>
    <xdr:ext cx="666750" cy="264560"/>
    <xdr:sp macro="" textlink="">
      <xdr:nvSpPr>
        <xdr:cNvPr id="72" name="TextBox 71">
          <a:extLst>
            <a:ext uri="{FF2B5EF4-FFF2-40B4-BE49-F238E27FC236}">
              <a16:creationId xmlns:a16="http://schemas.microsoft.com/office/drawing/2014/main" id="{00000000-0008-0000-0200-000048000000}"/>
            </a:ext>
          </a:extLst>
        </xdr:cNvPr>
        <xdr:cNvSpPr txBox="1"/>
      </xdr:nvSpPr>
      <xdr:spPr>
        <a:xfrm>
          <a:off x="1714500" y="24260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216</xdr:row>
      <xdr:rowOff>0</xdr:rowOff>
    </xdr:from>
    <xdr:ext cx="460956" cy="264560"/>
    <xdr:sp macro="" textlink="">
      <xdr:nvSpPr>
        <xdr:cNvPr id="73" name="TextBox 72">
          <a:extLst>
            <a:ext uri="{FF2B5EF4-FFF2-40B4-BE49-F238E27FC236}">
              <a16:creationId xmlns:a16="http://schemas.microsoft.com/office/drawing/2014/main" id="{00000000-0008-0000-0200-000049000000}"/>
            </a:ext>
          </a:extLst>
        </xdr:cNvPr>
        <xdr:cNvSpPr txBox="1"/>
      </xdr:nvSpPr>
      <xdr:spPr>
        <a:xfrm>
          <a:off x="2486026" y="24260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216</xdr:row>
      <xdr:rowOff>0</xdr:rowOff>
    </xdr:from>
    <xdr:ext cx="455023" cy="264560"/>
    <xdr:sp macro="" textlink="">
      <xdr:nvSpPr>
        <xdr:cNvPr id="74" name="TextBox 73">
          <a:extLst>
            <a:ext uri="{FF2B5EF4-FFF2-40B4-BE49-F238E27FC236}">
              <a16:creationId xmlns:a16="http://schemas.microsoft.com/office/drawing/2014/main" id="{00000000-0008-0000-0200-00004A000000}"/>
            </a:ext>
          </a:extLst>
        </xdr:cNvPr>
        <xdr:cNvSpPr txBox="1"/>
      </xdr:nvSpPr>
      <xdr:spPr>
        <a:xfrm rot="2382744">
          <a:off x="2679738" y="24260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216</xdr:row>
      <xdr:rowOff>0</xdr:rowOff>
    </xdr:from>
    <xdr:ext cx="847726" cy="264560"/>
    <xdr:sp macro="" textlink="">
      <xdr:nvSpPr>
        <xdr:cNvPr id="75" name="TextBox 74">
          <a:extLst>
            <a:ext uri="{FF2B5EF4-FFF2-40B4-BE49-F238E27FC236}">
              <a16:creationId xmlns:a16="http://schemas.microsoft.com/office/drawing/2014/main" id="{00000000-0008-0000-0200-00004B000000}"/>
            </a:ext>
          </a:extLst>
        </xdr:cNvPr>
        <xdr:cNvSpPr txBox="1"/>
      </xdr:nvSpPr>
      <xdr:spPr>
        <a:xfrm>
          <a:off x="2466974" y="24260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216</xdr:row>
      <xdr:rowOff>0</xdr:rowOff>
    </xdr:from>
    <xdr:ext cx="194454" cy="283457"/>
    <xdr:sp macro="" textlink="">
      <xdr:nvSpPr>
        <xdr:cNvPr id="92" name="TextBox 91">
          <a:extLst>
            <a:ext uri="{FF2B5EF4-FFF2-40B4-BE49-F238E27FC236}">
              <a16:creationId xmlns:a16="http://schemas.microsoft.com/office/drawing/2014/main" id="{00000000-0008-0000-0200-00005C000000}"/>
            </a:ext>
          </a:extLst>
        </xdr:cNvPr>
        <xdr:cNvSpPr txBox="1"/>
      </xdr:nvSpPr>
      <xdr:spPr>
        <a:xfrm>
          <a:off x="1924050" y="26355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216</xdr:row>
      <xdr:rowOff>0</xdr:rowOff>
    </xdr:from>
    <xdr:ext cx="194454" cy="283457"/>
    <xdr:sp macro="" textlink="">
      <xdr:nvSpPr>
        <xdr:cNvPr id="93" name="TextBox 92">
          <a:extLst>
            <a:ext uri="{FF2B5EF4-FFF2-40B4-BE49-F238E27FC236}">
              <a16:creationId xmlns:a16="http://schemas.microsoft.com/office/drawing/2014/main" id="{00000000-0008-0000-0200-00005D000000}"/>
            </a:ext>
          </a:extLst>
        </xdr:cNvPr>
        <xdr:cNvSpPr txBox="1"/>
      </xdr:nvSpPr>
      <xdr:spPr>
        <a:xfrm>
          <a:off x="1924050" y="35690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216</xdr:row>
      <xdr:rowOff>0</xdr:rowOff>
    </xdr:from>
    <xdr:ext cx="194454" cy="283457"/>
    <xdr:sp macro="" textlink="">
      <xdr:nvSpPr>
        <xdr:cNvPr id="94" name="TextBox 93">
          <a:extLst>
            <a:ext uri="{FF2B5EF4-FFF2-40B4-BE49-F238E27FC236}">
              <a16:creationId xmlns:a16="http://schemas.microsoft.com/office/drawing/2014/main" id="{00000000-0008-0000-0200-00005E000000}"/>
            </a:ext>
          </a:extLst>
        </xdr:cNvPr>
        <xdr:cNvSpPr txBox="1"/>
      </xdr:nvSpPr>
      <xdr:spPr>
        <a:xfrm>
          <a:off x="1552575" y="35604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216</xdr:row>
      <xdr:rowOff>0</xdr:rowOff>
    </xdr:from>
    <xdr:ext cx="194454" cy="283457"/>
    <xdr:sp macro="" textlink="">
      <xdr:nvSpPr>
        <xdr:cNvPr id="95" name="TextBox 94">
          <a:extLst>
            <a:ext uri="{FF2B5EF4-FFF2-40B4-BE49-F238E27FC236}">
              <a16:creationId xmlns:a16="http://schemas.microsoft.com/office/drawing/2014/main" id="{00000000-0008-0000-0200-00005F000000}"/>
            </a:ext>
          </a:extLst>
        </xdr:cNvPr>
        <xdr:cNvSpPr txBox="1"/>
      </xdr:nvSpPr>
      <xdr:spPr>
        <a:xfrm>
          <a:off x="2228850" y="35642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216</xdr:row>
      <xdr:rowOff>0</xdr:rowOff>
    </xdr:from>
    <xdr:ext cx="375231" cy="264560"/>
    <xdr:sp macro="" textlink="">
      <xdr:nvSpPr>
        <xdr:cNvPr id="96" name="TextBox 95">
          <a:extLst>
            <a:ext uri="{FF2B5EF4-FFF2-40B4-BE49-F238E27FC236}">
              <a16:creationId xmlns:a16="http://schemas.microsoft.com/office/drawing/2014/main" id="{00000000-0008-0000-0200-000060000000}"/>
            </a:ext>
          </a:extLst>
        </xdr:cNvPr>
        <xdr:cNvSpPr txBox="1"/>
      </xdr:nvSpPr>
      <xdr:spPr>
        <a:xfrm rot="19229291">
          <a:off x="1152525" y="35566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216</xdr:row>
      <xdr:rowOff>0</xdr:rowOff>
    </xdr:from>
    <xdr:ext cx="194454" cy="283457"/>
    <xdr:sp macro="" textlink="">
      <xdr:nvSpPr>
        <xdr:cNvPr id="97" name="TextBox 96">
          <a:extLst>
            <a:ext uri="{FF2B5EF4-FFF2-40B4-BE49-F238E27FC236}">
              <a16:creationId xmlns:a16="http://schemas.microsoft.com/office/drawing/2014/main" id="{00000000-0008-0000-0200-000061000000}"/>
            </a:ext>
          </a:extLst>
        </xdr:cNvPr>
        <xdr:cNvSpPr txBox="1"/>
      </xdr:nvSpPr>
      <xdr:spPr>
        <a:xfrm>
          <a:off x="1552575" y="35794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216</xdr:row>
      <xdr:rowOff>0</xdr:rowOff>
    </xdr:from>
    <xdr:ext cx="194454" cy="283457"/>
    <xdr:sp macro="" textlink="">
      <xdr:nvSpPr>
        <xdr:cNvPr id="98" name="TextBox 97">
          <a:extLst>
            <a:ext uri="{FF2B5EF4-FFF2-40B4-BE49-F238E27FC236}">
              <a16:creationId xmlns:a16="http://schemas.microsoft.com/office/drawing/2014/main" id="{00000000-0008-0000-0200-000062000000}"/>
            </a:ext>
          </a:extLst>
        </xdr:cNvPr>
        <xdr:cNvSpPr txBox="1"/>
      </xdr:nvSpPr>
      <xdr:spPr>
        <a:xfrm>
          <a:off x="2228850" y="35833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216</xdr:row>
      <xdr:rowOff>0</xdr:rowOff>
    </xdr:from>
    <xdr:ext cx="375231" cy="264560"/>
    <xdr:sp macro="" textlink="">
      <xdr:nvSpPr>
        <xdr:cNvPr id="99" name="TextBox 98">
          <a:extLst>
            <a:ext uri="{FF2B5EF4-FFF2-40B4-BE49-F238E27FC236}">
              <a16:creationId xmlns:a16="http://schemas.microsoft.com/office/drawing/2014/main" id="{00000000-0008-0000-0200-000063000000}"/>
            </a:ext>
          </a:extLst>
        </xdr:cNvPr>
        <xdr:cNvSpPr txBox="1"/>
      </xdr:nvSpPr>
      <xdr:spPr>
        <a:xfrm rot="19229291">
          <a:off x="1152525" y="35756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216</xdr:row>
      <xdr:rowOff>0</xdr:rowOff>
    </xdr:from>
    <xdr:ext cx="381000" cy="274085"/>
    <xdr:sp macro="" textlink="">
      <xdr:nvSpPr>
        <xdr:cNvPr id="100" name="TextBox 99">
          <a:extLst>
            <a:ext uri="{FF2B5EF4-FFF2-40B4-BE49-F238E27FC236}">
              <a16:creationId xmlns:a16="http://schemas.microsoft.com/office/drawing/2014/main" id="{00000000-0008-0000-0200-000064000000}"/>
            </a:ext>
          </a:extLst>
        </xdr:cNvPr>
        <xdr:cNvSpPr txBox="1"/>
      </xdr:nvSpPr>
      <xdr:spPr>
        <a:xfrm rot="2381950">
          <a:off x="2733675" y="35794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216</xdr:row>
      <xdr:rowOff>0</xdr:rowOff>
    </xdr:from>
    <xdr:ext cx="847726" cy="264560"/>
    <xdr:sp macro="" textlink="">
      <xdr:nvSpPr>
        <xdr:cNvPr id="101" name="TextBox 100">
          <a:extLst>
            <a:ext uri="{FF2B5EF4-FFF2-40B4-BE49-F238E27FC236}">
              <a16:creationId xmlns:a16="http://schemas.microsoft.com/office/drawing/2014/main" id="{00000000-0008-0000-0200-000065000000}"/>
            </a:ext>
          </a:extLst>
        </xdr:cNvPr>
        <xdr:cNvSpPr txBox="1"/>
      </xdr:nvSpPr>
      <xdr:spPr>
        <a:xfrm>
          <a:off x="2466974" y="360902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216</xdr:row>
      <xdr:rowOff>0</xdr:rowOff>
    </xdr:from>
    <xdr:ext cx="194454" cy="283457"/>
    <xdr:sp macro="" textlink="">
      <xdr:nvSpPr>
        <xdr:cNvPr id="102" name="TextBox 101">
          <a:extLst>
            <a:ext uri="{FF2B5EF4-FFF2-40B4-BE49-F238E27FC236}">
              <a16:creationId xmlns:a16="http://schemas.microsoft.com/office/drawing/2014/main" id="{00000000-0008-0000-0200-000066000000}"/>
            </a:ext>
          </a:extLst>
        </xdr:cNvPr>
        <xdr:cNvSpPr txBox="1"/>
      </xdr:nvSpPr>
      <xdr:spPr>
        <a:xfrm>
          <a:off x="1971675" y="36261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216</xdr:row>
      <xdr:rowOff>0</xdr:rowOff>
    </xdr:from>
    <xdr:ext cx="504825" cy="274085"/>
    <xdr:sp macro="" textlink="">
      <xdr:nvSpPr>
        <xdr:cNvPr id="103" name="TextBox 102">
          <a:extLst>
            <a:ext uri="{FF2B5EF4-FFF2-40B4-BE49-F238E27FC236}">
              <a16:creationId xmlns:a16="http://schemas.microsoft.com/office/drawing/2014/main" id="{00000000-0008-0000-0200-000067000000}"/>
            </a:ext>
          </a:extLst>
        </xdr:cNvPr>
        <xdr:cNvSpPr txBox="1"/>
      </xdr:nvSpPr>
      <xdr:spPr>
        <a:xfrm>
          <a:off x="1657350" y="36261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216</xdr:row>
      <xdr:rowOff>0</xdr:rowOff>
    </xdr:from>
    <xdr:ext cx="666750" cy="264560"/>
    <xdr:sp macro="" textlink="">
      <xdr:nvSpPr>
        <xdr:cNvPr id="104" name="TextBox 103">
          <a:extLst>
            <a:ext uri="{FF2B5EF4-FFF2-40B4-BE49-F238E27FC236}">
              <a16:creationId xmlns:a16="http://schemas.microsoft.com/office/drawing/2014/main" id="{00000000-0008-0000-0200-000068000000}"/>
            </a:ext>
          </a:extLst>
        </xdr:cNvPr>
        <xdr:cNvSpPr txBox="1"/>
      </xdr:nvSpPr>
      <xdr:spPr>
        <a:xfrm>
          <a:off x="1714500" y="362616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216</xdr:row>
      <xdr:rowOff>0</xdr:rowOff>
    </xdr:from>
    <xdr:ext cx="460956" cy="264560"/>
    <xdr:sp macro="" textlink="">
      <xdr:nvSpPr>
        <xdr:cNvPr id="105" name="TextBox 104">
          <a:extLst>
            <a:ext uri="{FF2B5EF4-FFF2-40B4-BE49-F238E27FC236}">
              <a16:creationId xmlns:a16="http://schemas.microsoft.com/office/drawing/2014/main" id="{00000000-0008-0000-0200-000069000000}"/>
            </a:ext>
          </a:extLst>
        </xdr:cNvPr>
        <xdr:cNvSpPr txBox="1"/>
      </xdr:nvSpPr>
      <xdr:spPr>
        <a:xfrm>
          <a:off x="2486026" y="362616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216</xdr:row>
      <xdr:rowOff>0</xdr:rowOff>
    </xdr:from>
    <xdr:ext cx="455023" cy="264560"/>
    <xdr:sp macro="" textlink="">
      <xdr:nvSpPr>
        <xdr:cNvPr id="106" name="TextBox 105">
          <a:extLst>
            <a:ext uri="{FF2B5EF4-FFF2-40B4-BE49-F238E27FC236}">
              <a16:creationId xmlns:a16="http://schemas.microsoft.com/office/drawing/2014/main" id="{00000000-0008-0000-0200-00006A000000}"/>
            </a:ext>
          </a:extLst>
        </xdr:cNvPr>
        <xdr:cNvSpPr txBox="1"/>
      </xdr:nvSpPr>
      <xdr:spPr>
        <a:xfrm rot="2382744">
          <a:off x="2679738" y="362616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216</xdr:row>
      <xdr:rowOff>0</xdr:rowOff>
    </xdr:from>
    <xdr:ext cx="847726" cy="264560"/>
    <xdr:sp macro="" textlink="">
      <xdr:nvSpPr>
        <xdr:cNvPr id="107" name="TextBox 106">
          <a:extLst>
            <a:ext uri="{FF2B5EF4-FFF2-40B4-BE49-F238E27FC236}">
              <a16:creationId xmlns:a16="http://schemas.microsoft.com/office/drawing/2014/main" id="{00000000-0008-0000-0200-00006B000000}"/>
            </a:ext>
          </a:extLst>
        </xdr:cNvPr>
        <xdr:cNvSpPr txBox="1"/>
      </xdr:nvSpPr>
      <xdr:spPr>
        <a:xfrm>
          <a:off x="2466974" y="36261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216</xdr:row>
      <xdr:rowOff>0</xdr:rowOff>
    </xdr:from>
    <xdr:ext cx="194454" cy="283457"/>
    <xdr:sp macro="" textlink="">
      <xdr:nvSpPr>
        <xdr:cNvPr id="108" name="TextBox 107">
          <a:extLst>
            <a:ext uri="{FF2B5EF4-FFF2-40B4-BE49-F238E27FC236}">
              <a16:creationId xmlns:a16="http://schemas.microsoft.com/office/drawing/2014/main" id="{00000000-0008-0000-0200-00006C000000}"/>
            </a:ext>
          </a:extLst>
        </xdr:cNvPr>
        <xdr:cNvSpPr txBox="1"/>
      </xdr:nvSpPr>
      <xdr:spPr>
        <a:xfrm>
          <a:off x="1924050" y="38357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216</xdr:row>
      <xdr:rowOff>0</xdr:rowOff>
    </xdr:from>
    <xdr:ext cx="194454" cy="283457"/>
    <xdr:sp macro="" textlink="">
      <xdr:nvSpPr>
        <xdr:cNvPr id="109" name="TextBox 108">
          <a:extLst>
            <a:ext uri="{FF2B5EF4-FFF2-40B4-BE49-F238E27FC236}">
              <a16:creationId xmlns:a16="http://schemas.microsoft.com/office/drawing/2014/main" id="{00000000-0008-0000-0200-00006D000000}"/>
            </a:ext>
          </a:extLst>
        </xdr:cNvPr>
        <xdr:cNvSpPr txBox="1"/>
      </xdr:nvSpPr>
      <xdr:spPr>
        <a:xfrm>
          <a:off x="1924050" y="47691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216</xdr:row>
      <xdr:rowOff>0</xdr:rowOff>
    </xdr:from>
    <xdr:ext cx="194454" cy="283457"/>
    <xdr:sp macro="" textlink="">
      <xdr:nvSpPr>
        <xdr:cNvPr id="110" name="TextBox 109">
          <a:extLst>
            <a:ext uri="{FF2B5EF4-FFF2-40B4-BE49-F238E27FC236}">
              <a16:creationId xmlns:a16="http://schemas.microsoft.com/office/drawing/2014/main" id="{00000000-0008-0000-0200-00006E000000}"/>
            </a:ext>
          </a:extLst>
        </xdr:cNvPr>
        <xdr:cNvSpPr txBox="1"/>
      </xdr:nvSpPr>
      <xdr:spPr>
        <a:xfrm>
          <a:off x="1552575" y="47605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216</xdr:row>
      <xdr:rowOff>0</xdr:rowOff>
    </xdr:from>
    <xdr:ext cx="194454" cy="283457"/>
    <xdr:sp macro="" textlink="">
      <xdr:nvSpPr>
        <xdr:cNvPr id="111" name="TextBox 110">
          <a:extLst>
            <a:ext uri="{FF2B5EF4-FFF2-40B4-BE49-F238E27FC236}">
              <a16:creationId xmlns:a16="http://schemas.microsoft.com/office/drawing/2014/main" id="{00000000-0008-0000-0200-00006F000000}"/>
            </a:ext>
          </a:extLst>
        </xdr:cNvPr>
        <xdr:cNvSpPr txBox="1"/>
      </xdr:nvSpPr>
      <xdr:spPr>
        <a:xfrm>
          <a:off x="2228850" y="47644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216</xdr:row>
      <xdr:rowOff>0</xdr:rowOff>
    </xdr:from>
    <xdr:ext cx="375231" cy="264560"/>
    <xdr:sp macro="" textlink="">
      <xdr:nvSpPr>
        <xdr:cNvPr id="112" name="TextBox 111">
          <a:extLst>
            <a:ext uri="{FF2B5EF4-FFF2-40B4-BE49-F238E27FC236}">
              <a16:creationId xmlns:a16="http://schemas.microsoft.com/office/drawing/2014/main" id="{00000000-0008-0000-0200-000070000000}"/>
            </a:ext>
          </a:extLst>
        </xdr:cNvPr>
        <xdr:cNvSpPr txBox="1"/>
      </xdr:nvSpPr>
      <xdr:spPr>
        <a:xfrm rot="19229291">
          <a:off x="1152525" y="47567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216</xdr:row>
      <xdr:rowOff>0</xdr:rowOff>
    </xdr:from>
    <xdr:ext cx="194454" cy="283457"/>
    <xdr:sp macro="" textlink="">
      <xdr:nvSpPr>
        <xdr:cNvPr id="113" name="TextBox 112">
          <a:extLst>
            <a:ext uri="{FF2B5EF4-FFF2-40B4-BE49-F238E27FC236}">
              <a16:creationId xmlns:a16="http://schemas.microsoft.com/office/drawing/2014/main" id="{00000000-0008-0000-0200-000071000000}"/>
            </a:ext>
          </a:extLst>
        </xdr:cNvPr>
        <xdr:cNvSpPr txBox="1"/>
      </xdr:nvSpPr>
      <xdr:spPr>
        <a:xfrm>
          <a:off x="1552575" y="47796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216</xdr:row>
      <xdr:rowOff>0</xdr:rowOff>
    </xdr:from>
    <xdr:ext cx="194454" cy="283457"/>
    <xdr:sp macro="" textlink="">
      <xdr:nvSpPr>
        <xdr:cNvPr id="114" name="TextBox 113">
          <a:extLst>
            <a:ext uri="{FF2B5EF4-FFF2-40B4-BE49-F238E27FC236}">
              <a16:creationId xmlns:a16="http://schemas.microsoft.com/office/drawing/2014/main" id="{00000000-0008-0000-0200-000072000000}"/>
            </a:ext>
          </a:extLst>
        </xdr:cNvPr>
        <xdr:cNvSpPr txBox="1"/>
      </xdr:nvSpPr>
      <xdr:spPr>
        <a:xfrm>
          <a:off x="2228850" y="47834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216</xdr:row>
      <xdr:rowOff>0</xdr:rowOff>
    </xdr:from>
    <xdr:ext cx="375231" cy="264560"/>
    <xdr:sp macro="" textlink="">
      <xdr:nvSpPr>
        <xdr:cNvPr id="115" name="TextBox 114">
          <a:extLst>
            <a:ext uri="{FF2B5EF4-FFF2-40B4-BE49-F238E27FC236}">
              <a16:creationId xmlns:a16="http://schemas.microsoft.com/office/drawing/2014/main" id="{00000000-0008-0000-0200-000073000000}"/>
            </a:ext>
          </a:extLst>
        </xdr:cNvPr>
        <xdr:cNvSpPr txBox="1"/>
      </xdr:nvSpPr>
      <xdr:spPr>
        <a:xfrm rot="19229291">
          <a:off x="1152525" y="47758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216</xdr:row>
      <xdr:rowOff>0</xdr:rowOff>
    </xdr:from>
    <xdr:ext cx="381000" cy="274085"/>
    <xdr:sp macro="" textlink="">
      <xdr:nvSpPr>
        <xdr:cNvPr id="116" name="TextBox 115">
          <a:extLst>
            <a:ext uri="{FF2B5EF4-FFF2-40B4-BE49-F238E27FC236}">
              <a16:creationId xmlns:a16="http://schemas.microsoft.com/office/drawing/2014/main" id="{00000000-0008-0000-0200-000074000000}"/>
            </a:ext>
          </a:extLst>
        </xdr:cNvPr>
        <xdr:cNvSpPr txBox="1"/>
      </xdr:nvSpPr>
      <xdr:spPr>
        <a:xfrm rot="2381950">
          <a:off x="2733675" y="47796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216</xdr:row>
      <xdr:rowOff>0</xdr:rowOff>
    </xdr:from>
    <xdr:ext cx="847726" cy="264560"/>
    <xdr:sp macro="" textlink="">
      <xdr:nvSpPr>
        <xdr:cNvPr id="117" name="TextBox 116">
          <a:extLst>
            <a:ext uri="{FF2B5EF4-FFF2-40B4-BE49-F238E27FC236}">
              <a16:creationId xmlns:a16="http://schemas.microsoft.com/office/drawing/2014/main" id="{00000000-0008-0000-0200-000075000000}"/>
            </a:ext>
          </a:extLst>
        </xdr:cNvPr>
        <xdr:cNvSpPr txBox="1"/>
      </xdr:nvSpPr>
      <xdr:spPr>
        <a:xfrm>
          <a:off x="2466974" y="48091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216</xdr:row>
      <xdr:rowOff>0</xdr:rowOff>
    </xdr:from>
    <xdr:ext cx="194454" cy="283457"/>
    <xdr:sp macro="" textlink="">
      <xdr:nvSpPr>
        <xdr:cNvPr id="118" name="TextBox 117">
          <a:extLst>
            <a:ext uri="{FF2B5EF4-FFF2-40B4-BE49-F238E27FC236}">
              <a16:creationId xmlns:a16="http://schemas.microsoft.com/office/drawing/2014/main" id="{00000000-0008-0000-0200-000076000000}"/>
            </a:ext>
          </a:extLst>
        </xdr:cNvPr>
        <xdr:cNvSpPr txBox="1"/>
      </xdr:nvSpPr>
      <xdr:spPr>
        <a:xfrm>
          <a:off x="1971675" y="48263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216</xdr:row>
      <xdr:rowOff>0</xdr:rowOff>
    </xdr:from>
    <xdr:ext cx="504825" cy="274085"/>
    <xdr:sp macro="" textlink="">
      <xdr:nvSpPr>
        <xdr:cNvPr id="119" name="TextBox 118">
          <a:extLst>
            <a:ext uri="{FF2B5EF4-FFF2-40B4-BE49-F238E27FC236}">
              <a16:creationId xmlns:a16="http://schemas.microsoft.com/office/drawing/2014/main" id="{00000000-0008-0000-0200-000077000000}"/>
            </a:ext>
          </a:extLst>
        </xdr:cNvPr>
        <xdr:cNvSpPr txBox="1"/>
      </xdr:nvSpPr>
      <xdr:spPr>
        <a:xfrm>
          <a:off x="1657350" y="482631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216</xdr:row>
      <xdr:rowOff>0</xdr:rowOff>
    </xdr:from>
    <xdr:ext cx="666750" cy="264560"/>
    <xdr:sp macro="" textlink="">
      <xdr:nvSpPr>
        <xdr:cNvPr id="120" name="TextBox 119">
          <a:extLst>
            <a:ext uri="{FF2B5EF4-FFF2-40B4-BE49-F238E27FC236}">
              <a16:creationId xmlns:a16="http://schemas.microsoft.com/office/drawing/2014/main" id="{00000000-0008-0000-0200-000078000000}"/>
            </a:ext>
          </a:extLst>
        </xdr:cNvPr>
        <xdr:cNvSpPr txBox="1"/>
      </xdr:nvSpPr>
      <xdr:spPr>
        <a:xfrm>
          <a:off x="1714500" y="48263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216</xdr:row>
      <xdr:rowOff>0</xdr:rowOff>
    </xdr:from>
    <xdr:ext cx="460956" cy="264560"/>
    <xdr:sp macro="" textlink="">
      <xdr:nvSpPr>
        <xdr:cNvPr id="121" name="TextBox 120">
          <a:extLst>
            <a:ext uri="{FF2B5EF4-FFF2-40B4-BE49-F238E27FC236}">
              <a16:creationId xmlns:a16="http://schemas.microsoft.com/office/drawing/2014/main" id="{00000000-0008-0000-0200-000079000000}"/>
            </a:ext>
          </a:extLst>
        </xdr:cNvPr>
        <xdr:cNvSpPr txBox="1"/>
      </xdr:nvSpPr>
      <xdr:spPr>
        <a:xfrm>
          <a:off x="2486026" y="48263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216</xdr:row>
      <xdr:rowOff>0</xdr:rowOff>
    </xdr:from>
    <xdr:ext cx="455023" cy="264560"/>
    <xdr:sp macro="" textlink="">
      <xdr:nvSpPr>
        <xdr:cNvPr id="122" name="TextBox 121">
          <a:extLst>
            <a:ext uri="{FF2B5EF4-FFF2-40B4-BE49-F238E27FC236}">
              <a16:creationId xmlns:a16="http://schemas.microsoft.com/office/drawing/2014/main" id="{00000000-0008-0000-0200-00007A000000}"/>
            </a:ext>
          </a:extLst>
        </xdr:cNvPr>
        <xdr:cNvSpPr txBox="1"/>
      </xdr:nvSpPr>
      <xdr:spPr>
        <a:xfrm rot="2382744">
          <a:off x="2679738" y="48263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216</xdr:row>
      <xdr:rowOff>0</xdr:rowOff>
    </xdr:from>
    <xdr:ext cx="847726" cy="264560"/>
    <xdr:sp macro="" textlink="">
      <xdr:nvSpPr>
        <xdr:cNvPr id="123" name="TextBox 122">
          <a:extLst>
            <a:ext uri="{FF2B5EF4-FFF2-40B4-BE49-F238E27FC236}">
              <a16:creationId xmlns:a16="http://schemas.microsoft.com/office/drawing/2014/main" id="{00000000-0008-0000-0200-00007B000000}"/>
            </a:ext>
          </a:extLst>
        </xdr:cNvPr>
        <xdr:cNvSpPr txBox="1"/>
      </xdr:nvSpPr>
      <xdr:spPr>
        <a:xfrm>
          <a:off x="2466974" y="48263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216</xdr:row>
      <xdr:rowOff>0</xdr:rowOff>
    </xdr:from>
    <xdr:ext cx="194454" cy="283457"/>
    <xdr:sp macro="" textlink="">
      <xdr:nvSpPr>
        <xdr:cNvPr id="124" name="TextBox 123">
          <a:extLst>
            <a:ext uri="{FF2B5EF4-FFF2-40B4-BE49-F238E27FC236}">
              <a16:creationId xmlns:a16="http://schemas.microsoft.com/office/drawing/2014/main" id="{00000000-0008-0000-0200-00007C000000}"/>
            </a:ext>
          </a:extLst>
        </xdr:cNvPr>
        <xdr:cNvSpPr txBox="1"/>
      </xdr:nvSpPr>
      <xdr:spPr>
        <a:xfrm>
          <a:off x="1924050" y="5035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216</xdr:row>
      <xdr:rowOff>0</xdr:rowOff>
    </xdr:from>
    <xdr:ext cx="194454" cy="283457"/>
    <xdr:sp macro="" textlink="">
      <xdr:nvSpPr>
        <xdr:cNvPr id="125" name="TextBox 124">
          <a:extLst>
            <a:ext uri="{FF2B5EF4-FFF2-40B4-BE49-F238E27FC236}">
              <a16:creationId xmlns:a16="http://schemas.microsoft.com/office/drawing/2014/main" id="{00000000-0008-0000-0200-00007D000000}"/>
            </a:ext>
          </a:extLst>
        </xdr:cNvPr>
        <xdr:cNvSpPr txBox="1"/>
      </xdr:nvSpPr>
      <xdr:spPr>
        <a:xfrm>
          <a:off x="1924050" y="59693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216</xdr:row>
      <xdr:rowOff>0</xdr:rowOff>
    </xdr:from>
    <xdr:ext cx="194454" cy="283457"/>
    <xdr:sp macro="" textlink="">
      <xdr:nvSpPr>
        <xdr:cNvPr id="126" name="TextBox 125">
          <a:extLst>
            <a:ext uri="{FF2B5EF4-FFF2-40B4-BE49-F238E27FC236}">
              <a16:creationId xmlns:a16="http://schemas.microsoft.com/office/drawing/2014/main" id="{00000000-0008-0000-0200-00007E000000}"/>
            </a:ext>
          </a:extLst>
        </xdr:cNvPr>
        <xdr:cNvSpPr txBox="1"/>
      </xdr:nvSpPr>
      <xdr:spPr>
        <a:xfrm>
          <a:off x="1552575" y="59607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216</xdr:row>
      <xdr:rowOff>0</xdr:rowOff>
    </xdr:from>
    <xdr:ext cx="194454" cy="283457"/>
    <xdr:sp macro="" textlink="">
      <xdr:nvSpPr>
        <xdr:cNvPr id="127" name="TextBox 126">
          <a:extLst>
            <a:ext uri="{FF2B5EF4-FFF2-40B4-BE49-F238E27FC236}">
              <a16:creationId xmlns:a16="http://schemas.microsoft.com/office/drawing/2014/main" id="{00000000-0008-0000-0200-00007F000000}"/>
            </a:ext>
          </a:extLst>
        </xdr:cNvPr>
        <xdr:cNvSpPr txBox="1"/>
      </xdr:nvSpPr>
      <xdr:spPr>
        <a:xfrm>
          <a:off x="2228850" y="59645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216</xdr:row>
      <xdr:rowOff>0</xdr:rowOff>
    </xdr:from>
    <xdr:ext cx="375231" cy="264560"/>
    <xdr:sp macro="" textlink="">
      <xdr:nvSpPr>
        <xdr:cNvPr id="128" name="TextBox 127">
          <a:extLst>
            <a:ext uri="{FF2B5EF4-FFF2-40B4-BE49-F238E27FC236}">
              <a16:creationId xmlns:a16="http://schemas.microsoft.com/office/drawing/2014/main" id="{00000000-0008-0000-0200-000080000000}"/>
            </a:ext>
          </a:extLst>
        </xdr:cNvPr>
        <xdr:cNvSpPr txBox="1"/>
      </xdr:nvSpPr>
      <xdr:spPr>
        <a:xfrm rot="19229291">
          <a:off x="1152525" y="59569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216</xdr:row>
      <xdr:rowOff>0</xdr:rowOff>
    </xdr:from>
    <xdr:ext cx="194454" cy="283457"/>
    <xdr:sp macro="" textlink="">
      <xdr:nvSpPr>
        <xdr:cNvPr id="129" name="TextBox 128">
          <a:extLst>
            <a:ext uri="{FF2B5EF4-FFF2-40B4-BE49-F238E27FC236}">
              <a16:creationId xmlns:a16="http://schemas.microsoft.com/office/drawing/2014/main" id="{00000000-0008-0000-0200-000081000000}"/>
            </a:ext>
          </a:extLst>
        </xdr:cNvPr>
        <xdr:cNvSpPr txBox="1"/>
      </xdr:nvSpPr>
      <xdr:spPr>
        <a:xfrm>
          <a:off x="1552575" y="59797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216</xdr:row>
      <xdr:rowOff>0</xdr:rowOff>
    </xdr:from>
    <xdr:ext cx="194454" cy="283457"/>
    <xdr:sp macro="" textlink="">
      <xdr:nvSpPr>
        <xdr:cNvPr id="130" name="TextBox 129">
          <a:extLst>
            <a:ext uri="{FF2B5EF4-FFF2-40B4-BE49-F238E27FC236}">
              <a16:creationId xmlns:a16="http://schemas.microsoft.com/office/drawing/2014/main" id="{00000000-0008-0000-0200-000082000000}"/>
            </a:ext>
          </a:extLst>
        </xdr:cNvPr>
        <xdr:cNvSpPr txBox="1"/>
      </xdr:nvSpPr>
      <xdr:spPr>
        <a:xfrm>
          <a:off x="2228850" y="59836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216</xdr:row>
      <xdr:rowOff>0</xdr:rowOff>
    </xdr:from>
    <xdr:ext cx="375231" cy="264560"/>
    <xdr:sp macro="" textlink="">
      <xdr:nvSpPr>
        <xdr:cNvPr id="131" name="TextBox 130">
          <a:extLst>
            <a:ext uri="{FF2B5EF4-FFF2-40B4-BE49-F238E27FC236}">
              <a16:creationId xmlns:a16="http://schemas.microsoft.com/office/drawing/2014/main" id="{00000000-0008-0000-0200-000083000000}"/>
            </a:ext>
          </a:extLst>
        </xdr:cNvPr>
        <xdr:cNvSpPr txBox="1"/>
      </xdr:nvSpPr>
      <xdr:spPr>
        <a:xfrm rot="19229291">
          <a:off x="1152525" y="59759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216</xdr:row>
      <xdr:rowOff>0</xdr:rowOff>
    </xdr:from>
    <xdr:ext cx="381000" cy="274085"/>
    <xdr:sp macro="" textlink="">
      <xdr:nvSpPr>
        <xdr:cNvPr id="132" name="TextBox 131">
          <a:extLst>
            <a:ext uri="{FF2B5EF4-FFF2-40B4-BE49-F238E27FC236}">
              <a16:creationId xmlns:a16="http://schemas.microsoft.com/office/drawing/2014/main" id="{00000000-0008-0000-0200-000084000000}"/>
            </a:ext>
          </a:extLst>
        </xdr:cNvPr>
        <xdr:cNvSpPr txBox="1"/>
      </xdr:nvSpPr>
      <xdr:spPr>
        <a:xfrm rot="2381950">
          <a:off x="2733675" y="59797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216</xdr:row>
      <xdr:rowOff>0</xdr:rowOff>
    </xdr:from>
    <xdr:ext cx="847726" cy="264560"/>
    <xdr:sp macro="" textlink="">
      <xdr:nvSpPr>
        <xdr:cNvPr id="133" name="TextBox 132">
          <a:extLst>
            <a:ext uri="{FF2B5EF4-FFF2-40B4-BE49-F238E27FC236}">
              <a16:creationId xmlns:a16="http://schemas.microsoft.com/office/drawing/2014/main" id="{00000000-0008-0000-0200-000085000000}"/>
            </a:ext>
          </a:extLst>
        </xdr:cNvPr>
        <xdr:cNvSpPr txBox="1"/>
      </xdr:nvSpPr>
      <xdr:spPr>
        <a:xfrm>
          <a:off x="2466974" y="600932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216</xdr:row>
      <xdr:rowOff>0</xdr:rowOff>
    </xdr:from>
    <xdr:ext cx="194454" cy="283457"/>
    <xdr:sp macro="" textlink="">
      <xdr:nvSpPr>
        <xdr:cNvPr id="134" name="TextBox 133">
          <a:extLst>
            <a:ext uri="{FF2B5EF4-FFF2-40B4-BE49-F238E27FC236}">
              <a16:creationId xmlns:a16="http://schemas.microsoft.com/office/drawing/2014/main" id="{00000000-0008-0000-0200-000086000000}"/>
            </a:ext>
          </a:extLst>
        </xdr:cNvPr>
        <xdr:cNvSpPr txBox="1"/>
      </xdr:nvSpPr>
      <xdr:spPr>
        <a:xfrm>
          <a:off x="1971675" y="60264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216</xdr:row>
      <xdr:rowOff>0</xdr:rowOff>
    </xdr:from>
    <xdr:ext cx="504825" cy="274085"/>
    <xdr:sp macro="" textlink="">
      <xdr:nvSpPr>
        <xdr:cNvPr id="135" name="TextBox 134">
          <a:extLst>
            <a:ext uri="{FF2B5EF4-FFF2-40B4-BE49-F238E27FC236}">
              <a16:creationId xmlns:a16="http://schemas.microsoft.com/office/drawing/2014/main" id="{00000000-0008-0000-0200-000087000000}"/>
            </a:ext>
          </a:extLst>
        </xdr:cNvPr>
        <xdr:cNvSpPr txBox="1"/>
      </xdr:nvSpPr>
      <xdr:spPr>
        <a:xfrm>
          <a:off x="1657350" y="60264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216</xdr:row>
      <xdr:rowOff>0</xdr:rowOff>
    </xdr:from>
    <xdr:ext cx="666750" cy="264560"/>
    <xdr:sp macro="" textlink="">
      <xdr:nvSpPr>
        <xdr:cNvPr id="136" name="TextBox 135">
          <a:extLst>
            <a:ext uri="{FF2B5EF4-FFF2-40B4-BE49-F238E27FC236}">
              <a16:creationId xmlns:a16="http://schemas.microsoft.com/office/drawing/2014/main" id="{00000000-0008-0000-0200-000088000000}"/>
            </a:ext>
          </a:extLst>
        </xdr:cNvPr>
        <xdr:cNvSpPr txBox="1"/>
      </xdr:nvSpPr>
      <xdr:spPr>
        <a:xfrm>
          <a:off x="1714500" y="602646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216</xdr:row>
      <xdr:rowOff>0</xdr:rowOff>
    </xdr:from>
    <xdr:ext cx="460956" cy="264560"/>
    <xdr:sp macro="" textlink="">
      <xdr:nvSpPr>
        <xdr:cNvPr id="137" name="TextBox 136">
          <a:extLst>
            <a:ext uri="{FF2B5EF4-FFF2-40B4-BE49-F238E27FC236}">
              <a16:creationId xmlns:a16="http://schemas.microsoft.com/office/drawing/2014/main" id="{00000000-0008-0000-0200-000089000000}"/>
            </a:ext>
          </a:extLst>
        </xdr:cNvPr>
        <xdr:cNvSpPr txBox="1"/>
      </xdr:nvSpPr>
      <xdr:spPr>
        <a:xfrm>
          <a:off x="2486026" y="602646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216</xdr:row>
      <xdr:rowOff>0</xdr:rowOff>
    </xdr:from>
    <xdr:ext cx="455023" cy="264560"/>
    <xdr:sp macro="" textlink="">
      <xdr:nvSpPr>
        <xdr:cNvPr id="138" name="TextBox 137">
          <a:extLst>
            <a:ext uri="{FF2B5EF4-FFF2-40B4-BE49-F238E27FC236}">
              <a16:creationId xmlns:a16="http://schemas.microsoft.com/office/drawing/2014/main" id="{00000000-0008-0000-0200-00008A000000}"/>
            </a:ext>
          </a:extLst>
        </xdr:cNvPr>
        <xdr:cNvSpPr txBox="1"/>
      </xdr:nvSpPr>
      <xdr:spPr>
        <a:xfrm rot="2382744">
          <a:off x="2679738" y="602646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216</xdr:row>
      <xdr:rowOff>0</xdr:rowOff>
    </xdr:from>
    <xdr:ext cx="847726" cy="264560"/>
    <xdr:sp macro="" textlink="">
      <xdr:nvSpPr>
        <xdr:cNvPr id="139" name="TextBox 138">
          <a:extLst>
            <a:ext uri="{FF2B5EF4-FFF2-40B4-BE49-F238E27FC236}">
              <a16:creationId xmlns:a16="http://schemas.microsoft.com/office/drawing/2014/main" id="{00000000-0008-0000-0200-00008B000000}"/>
            </a:ext>
          </a:extLst>
        </xdr:cNvPr>
        <xdr:cNvSpPr txBox="1"/>
      </xdr:nvSpPr>
      <xdr:spPr>
        <a:xfrm>
          <a:off x="2466974" y="60264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216</xdr:row>
      <xdr:rowOff>0</xdr:rowOff>
    </xdr:from>
    <xdr:ext cx="194454" cy="283457"/>
    <xdr:sp macro="" textlink="">
      <xdr:nvSpPr>
        <xdr:cNvPr id="140" name="TextBox 139">
          <a:extLst>
            <a:ext uri="{FF2B5EF4-FFF2-40B4-BE49-F238E27FC236}">
              <a16:creationId xmlns:a16="http://schemas.microsoft.com/office/drawing/2014/main" id="{00000000-0008-0000-0200-00008C000000}"/>
            </a:ext>
          </a:extLst>
        </xdr:cNvPr>
        <xdr:cNvSpPr txBox="1"/>
      </xdr:nvSpPr>
      <xdr:spPr>
        <a:xfrm>
          <a:off x="1924050" y="62360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216</xdr:row>
      <xdr:rowOff>0</xdr:rowOff>
    </xdr:from>
    <xdr:ext cx="194454" cy="283457"/>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1924050" y="71694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216</xdr:row>
      <xdr:rowOff>0</xdr:rowOff>
    </xdr:from>
    <xdr:ext cx="194454" cy="283457"/>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1552575" y="71608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216</xdr:row>
      <xdr:rowOff>0</xdr:rowOff>
    </xdr:from>
    <xdr:ext cx="194454" cy="283457"/>
    <xdr:sp macro="" textlink="">
      <xdr:nvSpPr>
        <xdr:cNvPr id="143" name="TextBox 142">
          <a:extLst>
            <a:ext uri="{FF2B5EF4-FFF2-40B4-BE49-F238E27FC236}">
              <a16:creationId xmlns:a16="http://schemas.microsoft.com/office/drawing/2014/main" id="{00000000-0008-0000-0200-00008F000000}"/>
            </a:ext>
          </a:extLst>
        </xdr:cNvPr>
        <xdr:cNvSpPr txBox="1"/>
      </xdr:nvSpPr>
      <xdr:spPr>
        <a:xfrm>
          <a:off x="2228850" y="71647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216</xdr:row>
      <xdr:rowOff>0</xdr:rowOff>
    </xdr:from>
    <xdr:ext cx="375231" cy="264560"/>
    <xdr:sp macro="" textlink="">
      <xdr:nvSpPr>
        <xdr:cNvPr id="144" name="TextBox 143">
          <a:extLst>
            <a:ext uri="{FF2B5EF4-FFF2-40B4-BE49-F238E27FC236}">
              <a16:creationId xmlns:a16="http://schemas.microsoft.com/office/drawing/2014/main" id="{00000000-0008-0000-0200-000090000000}"/>
            </a:ext>
          </a:extLst>
        </xdr:cNvPr>
        <xdr:cNvSpPr txBox="1"/>
      </xdr:nvSpPr>
      <xdr:spPr>
        <a:xfrm rot="19229291">
          <a:off x="1152525" y="71570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1552575</xdr:colOff>
      <xdr:row>216</xdr:row>
      <xdr:rowOff>0</xdr:rowOff>
    </xdr:from>
    <xdr:ext cx="194454" cy="283457"/>
    <xdr:sp macro="" textlink="">
      <xdr:nvSpPr>
        <xdr:cNvPr id="146" name="TextBox 145">
          <a:extLst>
            <a:ext uri="{FF2B5EF4-FFF2-40B4-BE49-F238E27FC236}">
              <a16:creationId xmlns:a16="http://schemas.microsoft.com/office/drawing/2014/main" id="{00000000-0008-0000-0200-000092000000}"/>
            </a:ext>
          </a:extLst>
        </xdr:cNvPr>
        <xdr:cNvSpPr txBox="1"/>
      </xdr:nvSpPr>
      <xdr:spPr>
        <a:xfrm>
          <a:off x="2228850" y="71837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216</xdr:row>
      <xdr:rowOff>0</xdr:rowOff>
    </xdr:from>
    <xdr:ext cx="375231" cy="264560"/>
    <xdr:sp macro="" textlink="">
      <xdr:nvSpPr>
        <xdr:cNvPr id="147" name="TextBox 146">
          <a:extLst>
            <a:ext uri="{FF2B5EF4-FFF2-40B4-BE49-F238E27FC236}">
              <a16:creationId xmlns:a16="http://schemas.microsoft.com/office/drawing/2014/main" id="{00000000-0008-0000-0200-000093000000}"/>
            </a:ext>
          </a:extLst>
        </xdr:cNvPr>
        <xdr:cNvSpPr txBox="1"/>
      </xdr:nvSpPr>
      <xdr:spPr>
        <a:xfrm rot="19229291">
          <a:off x="1152525" y="71761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216</xdr:row>
      <xdr:rowOff>0</xdr:rowOff>
    </xdr:from>
    <xdr:ext cx="381000" cy="274085"/>
    <xdr:sp macro="" textlink="">
      <xdr:nvSpPr>
        <xdr:cNvPr id="148" name="TextBox 147">
          <a:extLst>
            <a:ext uri="{FF2B5EF4-FFF2-40B4-BE49-F238E27FC236}">
              <a16:creationId xmlns:a16="http://schemas.microsoft.com/office/drawing/2014/main" id="{00000000-0008-0000-0200-000094000000}"/>
            </a:ext>
          </a:extLst>
        </xdr:cNvPr>
        <xdr:cNvSpPr txBox="1"/>
      </xdr:nvSpPr>
      <xdr:spPr>
        <a:xfrm rot="2381950">
          <a:off x="2733675" y="71799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216</xdr:row>
      <xdr:rowOff>0</xdr:rowOff>
    </xdr:from>
    <xdr:ext cx="847726" cy="264560"/>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466974" y="72094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216</xdr:row>
      <xdr:rowOff>0</xdr:rowOff>
    </xdr:from>
    <xdr:ext cx="194454" cy="283457"/>
    <xdr:sp macro="" textlink="">
      <xdr:nvSpPr>
        <xdr:cNvPr id="150" name="TextBox 149">
          <a:extLst>
            <a:ext uri="{FF2B5EF4-FFF2-40B4-BE49-F238E27FC236}">
              <a16:creationId xmlns:a16="http://schemas.microsoft.com/office/drawing/2014/main" id="{00000000-0008-0000-0200-000096000000}"/>
            </a:ext>
          </a:extLst>
        </xdr:cNvPr>
        <xdr:cNvSpPr txBox="1"/>
      </xdr:nvSpPr>
      <xdr:spPr>
        <a:xfrm>
          <a:off x="1971675" y="72266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1038225</xdr:colOff>
      <xdr:row>216</xdr:row>
      <xdr:rowOff>0</xdr:rowOff>
    </xdr:from>
    <xdr:ext cx="666750" cy="264560"/>
    <xdr:sp macro="" textlink="">
      <xdr:nvSpPr>
        <xdr:cNvPr id="152" name="TextBox 151">
          <a:extLst>
            <a:ext uri="{FF2B5EF4-FFF2-40B4-BE49-F238E27FC236}">
              <a16:creationId xmlns:a16="http://schemas.microsoft.com/office/drawing/2014/main" id="{00000000-0008-0000-0200-000098000000}"/>
            </a:ext>
          </a:extLst>
        </xdr:cNvPr>
        <xdr:cNvSpPr txBox="1"/>
      </xdr:nvSpPr>
      <xdr:spPr>
        <a:xfrm>
          <a:off x="1714500" y="72266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216</xdr:row>
      <xdr:rowOff>0</xdr:rowOff>
    </xdr:from>
    <xdr:ext cx="460956" cy="264560"/>
    <xdr:sp macro="" textlink="">
      <xdr:nvSpPr>
        <xdr:cNvPr id="153" name="TextBox 152">
          <a:extLst>
            <a:ext uri="{FF2B5EF4-FFF2-40B4-BE49-F238E27FC236}">
              <a16:creationId xmlns:a16="http://schemas.microsoft.com/office/drawing/2014/main" id="{00000000-0008-0000-0200-000099000000}"/>
            </a:ext>
          </a:extLst>
        </xdr:cNvPr>
        <xdr:cNvSpPr txBox="1"/>
      </xdr:nvSpPr>
      <xdr:spPr>
        <a:xfrm>
          <a:off x="2486026" y="72266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216</xdr:row>
      <xdr:rowOff>0</xdr:rowOff>
    </xdr:from>
    <xdr:ext cx="455023" cy="264560"/>
    <xdr:sp macro="" textlink="">
      <xdr:nvSpPr>
        <xdr:cNvPr id="154" name="TextBox 153">
          <a:extLst>
            <a:ext uri="{FF2B5EF4-FFF2-40B4-BE49-F238E27FC236}">
              <a16:creationId xmlns:a16="http://schemas.microsoft.com/office/drawing/2014/main" id="{00000000-0008-0000-0200-00009A000000}"/>
            </a:ext>
          </a:extLst>
        </xdr:cNvPr>
        <xdr:cNvSpPr txBox="1"/>
      </xdr:nvSpPr>
      <xdr:spPr>
        <a:xfrm rot="2382744">
          <a:off x="2679738" y="72266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216</xdr:row>
      <xdr:rowOff>0</xdr:rowOff>
    </xdr:from>
    <xdr:ext cx="847726" cy="264560"/>
    <xdr:sp macro="" textlink="">
      <xdr:nvSpPr>
        <xdr:cNvPr id="155" name="TextBox 154">
          <a:extLst>
            <a:ext uri="{FF2B5EF4-FFF2-40B4-BE49-F238E27FC236}">
              <a16:creationId xmlns:a16="http://schemas.microsoft.com/office/drawing/2014/main" id="{00000000-0008-0000-0200-00009B000000}"/>
            </a:ext>
          </a:extLst>
        </xdr:cNvPr>
        <xdr:cNvSpPr txBox="1"/>
      </xdr:nvSpPr>
      <xdr:spPr>
        <a:xfrm>
          <a:off x="2466974" y="72266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216</xdr:row>
      <xdr:rowOff>0</xdr:rowOff>
    </xdr:from>
    <xdr:ext cx="194454" cy="283457"/>
    <xdr:sp macro="" textlink="">
      <xdr:nvSpPr>
        <xdr:cNvPr id="156" name="TextBox 155">
          <a:extLst>
            <a:ext uri="{FF2B5EF4-FFF2-40B4-BE49-F238E27FC236}">
              <a16:creationId xmlns:a16="http://schemas.microsoft.com/office/drawing/2014/main" id="{00000000-0008-0000-0200-00009C000000}"/>
            </a:ext>
          </a:extLst>
        </xdr:cNvPr>
        <xdr:cNvSpPr txBox="1"/>
      </xdr:nvSpPr>
      <xdr:spPr>
        <a:xfrm>
          <a:off x="1924050" y="73599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216</xdr:row>
      <xdr:rowOff>0</xdr:rowOff>
    </xdr:from>
    <xdr:ext cx="194454" cy="283457"/>
    <xdr:sp macro="" textlink="">
      <xdr:nvSpPr>
        <xdr:cNvPr id="157" name="TextBox 156">
          <a:extLst>
            <a:ext uri="{FF2B5EF4-FFF2-40B4-BE49-F238E27FC236}">
              <a16:creationId xmlns:a16="http://schemas.microsoft.com/office/drawing/2014/main" id="{00000000-0008-0000-0200-00009D000000}"/>
            </a:ext>
          </a:extLst>
        </xdr:cNvPr>
        <xdr:cNvSpPr txBox="1"/>
      </xdr:nvSpPr>
      <xdr:spPr>
        <a:xfrm>
          <a:off x="1924050" y="8293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216</xdr:row>
      <xdr:rowOff>0</xdr:rowOff>
    </xdr:from>
    <xdr:ext cx="194454" cy="283457"/>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1552575" y="82848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216</xdr:row>
      <xdr:rowOff>0</xdr:rowOff>
    </xdr:from>
    <xdr:ext cx="194454" cy="283457"/>
    <xdr:sp macro="" textlink="">
      <xdr:nvSpPr>
        <xdr:cNvPr id="159" name="TextBox 158">
          <a:extLst>
            <a:ext uri="{FF2B5EF4-FFF2-40B4-BE49-F238E27FC236}">
              <a16:creationId xmlns:a16="http://schemas.microsoft.com/office/drawing/2014/main" id="{00000000-0008-0000-0200-00009F000000}"/>
            </a:ext>
          </a:extLst>
        </xdr:cNvPr>
        <xdr:cNvSpPr txBox="1"/>
      </xdr:nvSpPr>
      <xdr:spPr>
        <a:xfrm>
          <a:off x="2228850" y="82886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216</xdr:row>
      <xdr:rowOff>0</xdr:rowOff>
    </xdr:from>
    <xdr:ext cx="375231" cy="264560"/>
    <xdr:sp macro="" textlink="">
      <xdr:nvSpPr>
        <xdr:cNvPr id="160" name="TextBox 159">
          <a:extLst>
            <a:ext uri="{FF2B5EF4-FFF2-40B4-BE49-F238E27FC236}">
              <a16:creationId xmlns:a16="http://schemas.microsoft.com/office/drawing/2014/main" id="{00000000-0008-0000-0200-0000A0000000}"/>
            </a:ext>
          </a:extLst>
        </xdr:cNvPr>
        <xdr:cNvSpPr txBox="1"/>
      </xdr:nvSpPr>
      <xdr:spPr>
        <a:xfrm rot="19229291">
          <a:off x="1152525" y="82810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1552575</xdr:colOff>
      <xdr:row>216</xdr:row>
      <xdr:rowOff>0</xdr:rowOff>
    </xdr:from>
    <xdr:ext cx="194454" cy="283457"/>
    <xdr:sp macro="" textlink="">
      <xdr:nvSpPr>
        <xdr:cNvPr id="161" name="TextBox 160">
          <a:extLst>
            <a:ext uri="{FF2B5EF4-FFF2-40B4-BE49-F238E27FC236}">
              <a16:creationId xmlns:a16="http://schemas.microsoft.com/office/drawing/2014/main" id="{00000000-0008-0000-0200-0000A1000000}"/>
            </a:ext>
          </a:extLst>
        </xdr:cNvPr>
        <xdr:cNvSpPr txBox="1"/>
      </xdr:nvSpPr>
      <xdr:spPr>
        <a:xfrm>
          <a:off x="2228850" y="84029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216</xdr:row>
      <xdr:rowOff>0</xdr:rowOff>
    </xdr:from>
    <xdr:ext cx="375231" cy="264560"/>
    <xdr:sp macro="" textlink="">
      <xdr:nvSpPr>
        <xdr:cNvPr id="162" name="TextBox 161">
          <a:extLst>
            <a:ext uri="{FF2B5EF4-FFF2-40B4-BE49-F238E27FC236}">
              <a16:creationId xmlns:a16="http://schemas.microsoft.com/office/drawing/2014/main" id="{00000000-0008-0000-0200-0000A2000000}"/>
            </a:ext>
          </a:extLst>
        </xdr:cNvPr>
        <xdr:cNvSpPr txBox="1"/>
      </xdr:nvSpPr>
      <xdr:spPr>
        <a:xfrm rot="19229291">
          <a:off x="1152525" y="83953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216</xdr:row>
      <xdr:rowOff>0</xdr:rowOff>
    </xdr:from>
    <xdr:ext cx="381000" cy="274085"/>
    <xdr:sp macro="" textlink="">
      <xdr:nvSpPr>
        <xdr:cNvPr id="163" name="TextBox 162">
          <a:extLst>
            <a:ext uri="{FF2B5EF4-FFF2-40B4-BE49-F238E27FC236}">
              <a16:creationId xmlns:a16="http://schemas.microsoft.com/office/drawing/2014/main" id="{00000000-0008-0000-0200-0000A3000000}"/>
            </a:ext>
          </a:extLst>
        </xdr:cNvPr>
        <xdr:cNvSpPr txBox="1"/>
      </xdr:nvSpPr>
      <xdr:spPr>
        <a:xfrm rot="2381950">
          <a:off x="2733675" y="83991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216</xdr:row>
      <xdr:rowOff>0</xdr:rowOff>
    </xdr:from>
    <xdr:ext cx="847726" cy="264560"/>
    <xdr:sp macro="" textlink="">
      <xdr:nvSpPr>
        <xdr:cNvPr id="164" name="TextBox 163">
          <a:extLst>
            <a:ext uri="{FF2B5EF4-FFF2-40B4-BE49-F238E27FC236}">
              <a16:creationId xmlns:a16="http://schemas.microsoft.com/office/drawing/2014/main" id="{00000000-0008-0000-0200-0000A4000000}"/>
            </a:ext>
          </a:extLst>
        </xdr:cNvPr>
        <xdr:cNvSpPr txBox="1"/>
      </xdr:nvSpPr>
      <xdr:spPr>
        <a:xfrm>
          <a:off x="2466974" y="84286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216</xdr:row>
      <xdr:rowOff>0</xdr:rowOff>
    </xdr:from>
    <xdr:ext cx="194454" cy="283457"/>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1971675" y="84458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1038225</xdr:colOff>
      <xdr:row>216</xdr:row>
      <xdr:rowOff>0</xdr:rowOff>
    </xdr:from>
    <xdr:ext cx="666750" cy="264560"/>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1714500" y="84458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216</xdr:row>
      <xdr:rowOff>0</xdr:rowOff>
    </xdr:from>
    <xdr:ext cx="460956" cy="264560"/>
    <xdr:sp macro="" textlink="">
      <xdr:nvSpPr>
        <xdr:cNvPr id="167" name="TextBox 166">
          <a:extLst>
            <a:ext uri="{FF2B5EF4-FFF2-40B4-BE49-F238E27FC236}">
              <a16:creationId xmlns:a16="http://schemas.microsoft.com/office/drawing/2014/main" id="{00000000-0008-0000-0200-0000A7000000}"/>
            </a:ext>
          </a:extLst>
        </xdr:cNvPr>
        <xdr:cNvSpPr txBox="1"/>
      </xdr:nvSpPr>
      <xdr:spPr>
        <a:xfrm>
          <a:off x="2486026" y="84458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216</xdr:row>
      <xdr:rowOff>0</xdr:rowOff>
    </xdr:from>
    <xdr:ext cx="455023" cy="264560"/>
    <xdr:sp macro="" textlink="">
      <xdr:nvSpPr>
        <xdr:cNvPr id="168" name="TextBox 167">
          <a:extLst>
            <a:ext uri="{FF2B5EF4-FFF2-40B4-BE49-F238E27FC236}">
              <a16:creationId xmlns:a16="http://schemas.microsoft.com/office/drawing/2014/main" id="{00000000-0008-0000-0200-0000A8000000}"/>
            </a:ext>
          </a:extLst>
        </xdr:cNvPr>
        <xdr:cNvSpPr txBox="1"/>
      </xdr:nvSpPr>
      <xdr:spPr>
        <a:xfrm rot="2382744">
          <a:off x="2679738" y="84458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216</xdr:row>
      <xdr:rowOff>0</xdr:rowOff>
    </xdr:from>
    <xdr:ext cx="847726" cy="264560"/>
    <xdr:sp macro="" textlink="">
      <xdr:nvSpPr>
        <xdr:cNvPr id="169" name="TextBox 168">
          <a:extLst>
            <a:ext uri="{FF2B5EF4-FFF2-40B4-BE49-F238E27FC236}">
              <a16:creationId xmlns:a16="http://schemas.microsoft.com/office/drawing/2014/main" id="{00000000-0008-0000-0200-0000A9000000}"/>
            </a:ext>
          </a:extLst>
        </xdr:cNvPr>
        <xdr:cNvSpPr txBox="1"/>
      </xdr:nvSpPr>
      <xdr:spPr>
        <a:xfrm>
          <a:off x="2466974" y="84458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143</xdr:row>
      <xdr:rowOff>0</xdr:rowOff>
    </xdr:from>
    <xdr:ext cx="194454" cy="283457"/>
    <xdr:sp macro="" textlink="">
      <xdr:nvSpPr>
        <xdr:cNvPr id="151" name="TextBox 150">
          <a:extLst>
            <a:ext uri="{FF2B5EF4-FFF2-40B4-BE49-F238E27FC236}">
              <a16:creationId xmlns:a16="http://schemas.microsoft.com/office/drawing/2014/main" id="{00000000-0008-0000-0200-000097000000}"/>
            </a:ext>
          </a:extLst>
        </xdr:cNvPr>
        <xdr:cNvSpPr txBox="1"/>
      </xdr:nvSpPr>
      <xdr:spPr>
        <a:xfrm>
          <a:off x="1924050" y="12249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143</xdr:row>
      <xdr:rowOff>0</xdr:rowOff>
    </xdr:from>
    <xdr:ext cx="194454" cy="283457"/>
    <xdr:sp macro="" textlink="">
      <xdr:nvSpPr>
        <xdr:cNvPr id="170" name="TextBox 169">
          <a:extLst>
            <a:ext uri="{FF2B5EF4-FFF2-40B4-BE49-F238E27FC236}">
              <a16:creationId xmlns:a16="http://schemas.microsoft.com/office/drawing/2014/main" id="{00000000-0008-0000-0200-0000AA000000}"/>
            </a:ext>
          </a:extLst>
        </xdr:cNvPr>
        <xdr:cNvSpPr txBox="1"/>
      </xdr:nvSpPr>
      <xdr:spPr>
        <a:xfrm>
          <a:off x="1924050"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143</xdr:row>
      <xdr:rowOff>0</xdr:rowOff>
    </xdr:from>
    <xdr:ext cx="194454" cy="283457"/>
    <xdr:sp macro="" textlink="">
      <xdr:nvSpPr>
        <xdr:cNvPr id="171" name="TextBox 170">
          <a:extLst>
            <a:ext uri="{FF2B5EF4-FFF2-40B4-BE49-F238E27FC236}">
              <a16:creationId xmlns:a16="http://schemas.microsoft.com/office/drawing/2014/main" id="{00000000-0008-0000-0200-0000AB000000}"/>
            </a:ext>
          </a:extLst>
        </xdr:cNvPr>
        <xdr:cNvSpPr txBox="1"/>
      </xdr:nvSpPr>
      <xdr:spPr>
        <a:xfrm>
          <a:off x="1552575"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143</xdr:row>
      <xdr:rowOff>0</xdr:rowOff>
    </xdr:from>
    <xdr:ext cx="194454" cy="283457"/>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2228850"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143</xdr:row>
      <xdr:rowOff>0</xdr:rowOff>
    </xdr:from>
    <xdr:ext cx="375231" cy="264560"/>
    <xdr:sp macro="" textlink="">
      <xdr:nvSpPr>
        <xdr:cNvPr id="173" name="TextBox 172">
          <a:extLst>
            <a:ext uri="{FF2B5EF4-FFF2-40B4-BE49-F238E27FC236}">
              <a16:creationId xmlns:a16="http://schemas.microsoft.com/office/drawing/2014/main" id="{00000000-0008-0000-0200-0000AD000000}"/>
            </a:ext>
          </a:extLst>
        </xdr:cNvPr>
        <xdr:cNvSpPr txBox="1"/>
      </xdr:nvSpPr>
      <xdr:spPr>
        <a:xfrm rot="19229291">
          <a:off x="1152525" y="14716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143</xdr:row>
      <xdr:rowOff>0</xdr:rowOff>
    </xdr:from>
    <xdr:ext cx="194454" cy="283457"/>
    <xdr:sp macro="" textlink="">
      <xdr:nvSpPr>
        <xdr:cNvPr id="174" name="TextBox 173">
          <a:extLst>
            <a:ext uri="{FF2B5EF4-FFF2-40B4-BE49-F238E27FC236}">
              <a16:creationId xmlns:a16="http://schemas.microsoft.com/office/drawing/2014/main" id="{00000000-0008-0000-0200-0000AE000000}"/>
            </a:ext>
          </a:extLst>
        </xdr:cNvPr>
        <xdr:cNvSpPr txBox="1"/>
      </xdr:nvSpPr>
      <xdr:spPr>
        <a:xfrm>
          <a:off x="1552575"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143</xdr:row>
      <xdr:rowOff>0</xdr:rowOff>
    </xdr:from>
    <xdr:ext cx="194454" cy="283457"/>
    <xdr:sp macro="" textlink="">
      <xdr:nvSpPr>
        <xdr:cNvPr id="175" name="TextBox 174">
          <a:extLst>
            <a:ext uri="{FF2B5EF4-FFF2-40B4-BE49-F238E27FC236}">
              <a16:creationId xmlns:a16="http://schemas.microsoft.com/office/drawing/2014/main" id="{00000000-0008-0000-0200-0000AF000000}"/>
            </a:ext>
          </a:extLst>
        </xdr:cNvPr>
        <xdr:cNvSpPr txBox="1"/>
      </xdr:nvSpPr>
      <xdr:spPr>
        <a:xfrm>
          <a:off x="2228850"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143</xdr:row>
      <xdr:rowOff>0</xdr:rowOff>
    </xdr:from>
    <xdr:ext cx="375231" cy="264560"/>
    <xdr:sp macro="" textlink="">
      <xdr:nvSpPr>
        <xdr:cNvPr id="176" name="TextBox 175">
          <a:extLst>
            <a:ext uri="{FF2B5EF4-FFF2-40B4-BE49-F238E27FC236}">
              <a16:creationId xmlns:a16="http://schemas.microsoft.com/office/drawing/2014/main" id="{00000000-0008-0000-0200-0000B0000000}"/>
            </a:ext>
          </a:extLst>
        </xdr:cNvPr>
        <xdr:cNvSpPr txBox="1"/>
      </xdr:nvSpPr>
      <xdr:spPr>
        <a:xfrm rot="19229291">
          <a:off x="1152525" y="14716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143</xdr:row>
      <xdr:rowOff>0</xdr:rowOff>
    </xdr:from>
    <xdr:ext cx="381000" cy="274085"/>
    <xdr:sp macro="" textlink="">
      <xdr:nvSpPr>
        <xdr:cNvPr id="177" name="TextBox 176">
          <a:extLst>
            <a:ext uri="{FF2B5EF4-FFF2-40B4-BE49-F238E27FC236}">
              <a16:creationId xmlns:a16="http://schemas.microsoft.com/office/drawing/2014/main" id="{00000000-0008-0000-0200-0000B1000000}"/>
            </a:ext>
          </a:extLst>
        </xdr:cNvPr>
        <xdr:cNvSpPr txBox="1"/>
      </xdr:nvSpPr>
      <xdr:spPr>
        <a:xfrm rot="2381950">
          <a:off x="2733675" y="14716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143</xdr:row>
      <xdr:rowOff>0</xdr:rowOff>
    </xdr:from>
    <xdr:ext cx="847726" cy="264560"/>
    <xdr:sp macro="" textlink="">
      <xdr:nvSpPr>
        <xdr:cNvPr id="178" name="TextBox 177">
          <a:extLst>
            <a:ext uri="{FF2B5EF4-FFF2-40B4-BE49-F238E27FC236}">
              <a16:creationId xmlns:a16="http://schemas.microsoft.com/office/drawing/2014/main" id="{00000000-0008-0000-0200-0000B2000000}"/>
            </a:ext>
          </a:extLst>
        </xdr:cNvPr>
        <xdr:cNvSpPr txBox="1"/>
      </xdr:nvSpPr>
      <xdr:spPr>
        <a:xfrm>
          <a:off x="2466974" y="14716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143</xdr:row>
      <xdr:rowOff>0</xdr:rowOff>
    </xdr:from>
    <xdr:ext cx="194454" cy="283457"/>
    <xdr:sp macro="" textlink="">
      <xdr:nvSpPr>
        <xdr:cNvPr id="179" name="TextBox 178">
          <a:extLst>
            <a:ext uri="{FF2B5EF4-FFF2-40B4-BE49-F238E27FC236}">
              <a16:creationId xmlns:a16="http://schemas.microsoft.com/office/drawing/2014/main" id="{00000000-0008-0000-0200-0000B3000000}"/>
            </a:ext>
          </a:extLst>
        </xdr:cNvPr>
        <xdr:cNvSpPr txBox="1"/>
      </xdr:nvSpPr>
      <xdr:spPr>
        <a:xfrm>
          <a:off x="1971675"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143</xdr:row>
      <xdr:rowOff>0</xdr:rowOff>
    </xdr:from>
    <xdr:ext cx="504825" cy="274085"/>
    <xdr:sp macro="" textlink="">
      <xdr:nvSpPr>
        <xdr:cNvPr id="180" name="TextBox 179">
          <a:extLst>
            <a:ext uri="{FF2B5EF4-FFF2-40B4-BE49-F238E27FC236}">
              <a16:creationId xmlns:a16="http://schemas.microsoft.com/office/drawing/2014/main" id="{00000000-0008-0000-0200-0000B4000000}"/>
            </a:ext>
          </a:extLst>
        </xdr:cNvPr>
        <xdr:cNvSpPr txBox="1"/>
      </xdr:nvSpPr>
      <xdr:spPr>
        <a:xfrm>
          <a:off x="1657350" y="14716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143</xdr:row>
      <xdr:rowOff>0</xdr:rowOff>
    </xdr:from>
    <xdr:ext cx="666750" cy="264560"/>
    <xdr:sp macro="" textlink="">
      <xdr:nvSpPr>
        <xdr:cNvPr id="181" name="TextBox 180">
          <a:extLst>
            <a:ext uri="{FF2B5EF4-FFF2-40B4-BE49-F238E27FC236}">
              <a16:creationId xmlns:a16="http://schemas.microsoft.com/office/drawing/2014/main" id="{00000000-0008-0000-0200-0000B5000000}"/>
            </a:ext>
          </a:extLst>
        </xdr:cNvPr>
        <xdr:cNvSpPr txBox="1"/>
      </xdr:nvSpPr>
      <xdr:spPr>
        <a:xfrm>
          <a:off x="1714500" y="14716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143</xdr:row>
      <xdr:rowOff>0</xdr:rowOff>
    </xdr:from>
    <xdr:ext cx="460956" cy="264560"/>
    <xdr:sp macro="" textlink="">
      <xdr:nvSpPr>
        <xdr:cNvPr id="182" name="TextBox 181">
          <a:extLst>
            <a:ext uri="{FF2B5EF4-FFF2-40B4-BE49-F238E27FC236}">
              <a16:creationId xmlns:a16="http://schemas.microsoft.com/office/drawing/2014/main" id="{00000000-0008-0000-0200-0000B6000000}"/>
            </a:ext>
          </a:extLst>
        </xdr:cNvPr>
        <xdr:cNvSpPr txBox="1"/>
      </xdr:nvSpPr>
      <xdr:spPr>
        <a:xfrm>
          <a:off x="2486026" y="14716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143</xdr:row>
      <xdr:rowOff>0</xdr:rowOff>
    </xdr:from>
    <xdr:ext cx="455023" cy="264560"/>
    <xdr:sp macro="" textlink="">
      <xdr:nvSpPr>
        <xdr:cNvPr id="183" name="TextBox 182">
          <a:extLst>
            <a:ext uri="{FF2B5EF4-FFF2-40B4-BE49-F238E27FC236}">
              <a16:creationId xmlns:a16="http://schemas.microsoft.com/office/drawing/2014/main" id="{00000000-0008-0000-0200-0000B7000000}"/>
            </a:ext>
          </a:extLst>
        </xdr:cNvPr>
        <xdr:cNvSpPr txBox="1"/>
      </xdr:nvSpPr>
      <xdr:spPr>
        <a:xfrm rot="2382744">
          <a:off x="2679738" y="14716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143</xdr:row>
      <xdr:rowOff>0</xdr:rowOff>
    </xdr:from>
    <xdr:ext cx="441906" cy="264560"/>
    <xdr:sp macro="" textlink="">
      <xdr:nvSpPr>
        <xdr:cNvPr id="184" name="TextBox 183">
          <a:extLst>
            <a:ext uri="{FF2B5EF4-FFF2-40B4-BE49-F238E27FC236}">
              <a16:creationId xmlns:a16="http://schemas.microsoft.com/office/drawing/2014/main" id="{00000000-0008-0000-0200-0000B8000000}"/>
            </a:ext>
          </a:extLst>
        </xdr:cNvPr>
        <xdr:cNvSpPr txBox="1"/>
      </xdr:nvSpPr>
      <xdr:spPr>
        <a:xfrm>
          <a:off x="16411575" y="14716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143</xdr:row>
      <xdr:rowOff>0</xdr:rowOff>
    </xdr:from>
    <xdr:ext cx="847726" cy="264560"/>
    <xdr:sp macro="" textlink="">
      <xdr:nvSpPr>
        <xdr:cNvPr id="185" name="TextBox 184">
          <a:extLst>
            <a:ext uri="{FF2B5EF4-FFF2-40B4-BE49-F238E27FC236}">
              <a16:creationId xmlns:a16="http://schemas.microsoft.com/office/drawing/2014/main" id="{00000000-0008-0000-0200-0000B9000000}"/>
            </a:ext>
          </a:extLst>
        </xdr:cNvPr>
        <xdr:cNvSpPr txBox="1"/>
      </xdr:nvSpPr>
      <xdr:spPr>
        <a:xfrm>
          <a:off x="2466974" y="14716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212</xdr:row>
      <xdr:rowOff>0</xdr:rowOff>
    </xdr:from>
    <xdr:ext cx="194454" cy="283457"/>
    <xdr:sp macro="" textlink="">
      <xdr:nvSpPr>
        <xdr:cNvPr id="328" name="TextBox 327">
          <a:extLst>
            <a:ext uri="{FF2B5EF4-FFF2-40B4-BE49-F238E27FC236}">
              <a16:creationId xmlns:a16="http://schemas.microsoft.com/office/drawing/2014/main" id="{00000000-0008-0000-0200-000048010000}"/>
            </a:ext>
          </a:extLst>
        </xdr:cNvPr>
        <xdr:cNvSpPr txBox="1"/>
      </xdr:nvSpPr>
      <xdr:spPr>
        <a:xfrm>
          <a:off x="1924050" y="17392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212</xdr:row>
      <xdr:rowOff>0</xdr:rowOff>
    </xdr:from>
    <xdr:ext cx="194454" cy="283457"/>
    <xdr:sp macro="" textlink="">
      <xdr:nvSpPr>
        <xdr:cNvPr id="329" name="TextBox 328">
          <a:extLst>
            <a:ext uri="{FF2B5EF4-FFF2-40B4-BE49-F238E27FC236}">
              <a16:creationId xmlns:a16="http://schemas.microsoft.com/office/drawing/2014/main" id="{00000000-0008-0000-0200-000049010000}"/>
            </a:ext>
          </a:extLst>
        </xdr:cNvPr>
        <xdr:cNvSpPr txBox="1"/>
      </xdr:nvSpPr>
      <xdr:spPr>
        <a:xfrm>
          <a:off x="1924050"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212</xdr:row>
      <xdr:rowOff>0</xdr:rowOff>
    </xdr:from>
    <xdr:ext cx="194454" cy="283457"/>
    <xdr:sp macro="" textlink="">
      <xdr:nvSpPr>
        <xdr:cNvPr id="330" name="TextBox 329">
          <a:extLst>
            <a:ext uri="{FF2B5EF4-FFF2-40B4-BE49-F238E27FC236}">
              <a16:creationId xmlns:a16="http://schemas.microsoft.com/office/drawing/2014/main" id="{00000000-0008-0000-0200-00004A010000}"/>
            </a:ext>
          </a:extLst>
        </xdr:cNvPr>
        <xdr:cNvSpPr txBox="1"/>
      </xdr:nvSpPr>
      <xdr:spPr>
        <a:xfrm>
          <a:off x="1552575"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212</xdr:row>
      <xdr:rowOff>0</xdr:rowOff>
    </xdr:from>
    <xdr:ext cx="194454" cy="283457"/>
    <xdr:sp macro="" textlink="">
      <xdr:nvSpPr>
        <xdr:cNvPr id="331" name="TextBox 330">
          <a:extLst>
            <a:ext uri="{FF2B5EF4-FFF2-40B4-BE49-F238E27FC236}">
              <a16:creationId xmlns:a16="http://schemas.microsoft.com/office/drawing/2014/main" id="{00000000-0008-0000-0200-00004B010000}"/>
            </a:ext>
          </a:extLst>
        </xdr:cNvPr>
        <xdr:cNvSpPr txBox="1"/>
      </xdr:nvSpPr>
      <xdr:spPr>
        <a:xfrm>
          <a:off x="2228850"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212</xdr:row>
      <xdr:rowOff>0</xdr:rowOff>
    </xdr:from>
    <xdr:ext cx="375231" cy="264560"/>
    <xdr:sp macro="" textlink="">
      <xdr:nvSpPr>
        <xdr:cNvPr id="332" name="TextBox 331">
          <a:extLst>
            <a:ext uri="{FF2B5EF4-FFF2-40B4-BE49-F238E27FC236}">
              <a16:creationId xmlns:a16="http://schemas.microsoft.com/office/drawing/2014/main" id="{00000000-0008-0000-0200-00004C010000}"/>
            </a:ext>
          </a:extLst>
        </xdr:cNvPr>
        <xdr:cNvSpPr txBox="1"/>
      </xdr:nvSpPr>
      <xdr:spPr>
        <a:xfrm rot="19229291">
          <a:off x="1152525" y="19859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212</xdr:row>
      <xdr:rowOff>0</xdr:rowOff>
    </xdr:from>
    <xdr:ext cx="194454" cy="283457"/>
    <xdr:sp macro="" textlink="">
      <xdr:nvSpPr>
        <xdr:cNvPr id="333" name="TextBox 332">
          <a:extLst>
            <a:ext uri="{FF2B5EF4-FFF2-40B4-BE49-F238E27FC236}">
              <a16:creationId xmlns:a16="http://schemas.microsoft.com/office/drawing/2014/main" id="{00000000-0008-0000-0200-00004D010000}"/>
            </a:ext>
          </a:extLst>
        </xdr:cNvPr>
        <xdr:cNvSpPr txBox="1"/>
      </xdr:nvSpPr>
      <xdr:spPr>
        <a:xfrm>
          <a:off x="1552575"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212</xdr:row>
      <xdr:rowOff>0</xdr:rowOff>
    </xdr:from>
    <xdr:ext cx="194454" cy="283457"/>
    <xdr:sp macro="" textlink="">
      <xdr:nvSpPr>
        <xdr:cNvPr id="334" name="TextBox 333">
          <a:extLst>
            <a:ext uri="{FF2B5EF4-FFF2-40B4-BE49-F238E27FC236}">
              <a16:creationId xmlns:a16="http://schemas.microsoft.com/office/drawing/2014/main" id="{00000000-0008-0000-0200-00004E010000}"/>
            </a:ext>
          </a:extLst>
        </xdr:cNvPr>
        <xdr:cNvSpPr txBox="1"/>
      </xdr:nvSpPr>
      <xdr:spPr>
        <a:xfrm>
          <a:off x="2228850"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212</xdr:row>
      <xdr:rowOff>0</xdr:rowOff>
    </xdr:from>
    <xdr:ext cx="375231" cy="264560"/>
    <xdr:sp macro="" textlink="">
      <xdr:nvSpPr>
        <xdr:cNvPr id="335" name="TextBox 334">
          <a:extLst>
            <a:ext uri="{FF2B5EF4-FFF2-40B4-BE49-F238E27FC236}">
              <a16:creationId xmlns:a16="http://schemas.microsoft.com/office/drawing/2014/main" id="{00000000-0008-0000-0200-00004F010000}"/>
            </a:ext>
          </a:extLst>
        </xdr:cNvPr>
        <xdr:cNvSpPr txBox="1"/>
      </xdr:nvSpPr>
      <xdr:spPr>
        <a:xfrm rot="19229291">
          <a:off x="1152525" y="19859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212</xdr:row>
      <xdr:rowOff>0</xdr:rowOff>
    </xdr:from>
    <xdr:ext cx="381000" cy="274085"/>
    <xdr:sp macro="" textlink="">
      <xdr:nvSpPr>
        <xdr:cNvPr id="336" name="TextBox 335">
          <a:extLst>
            <a:ext uri="{FF2B5EF4-FFF2-40B4-BE49-F238E27FC236}">
              <a16:creationId xmlns:a16="http://schemas.microsoft.com/office/drawing/2014/main" id="{00000000-0008-0000-0200-000050010000}"/>
            </a:ext>
          </a:extLst>
        </xdr:cNvPr>
        <xdr:cNvSpPr txBox="1"/>
      </xdr:nvSpPr>
      <xdr:spPr>
        <a:xfrm rot="2381950">
          <a:off x="2733675" y="19859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212</xdr:row>
      <xdr:rowOff>0</xdr:rowOff>
    </xdr:from>
    <xdr:ext cx="847726" cy="264560"/>
    <xdr:sp macro="" textlink="">
      <xdr:nvSpPr>
        <xdr:cNvPr id="337" name="TextBox 336">
          <a:extLst>
            <a:ext uri="{FF2B5EF4-FFF2-40B4-BE49-F238E27FC236}">
              <a16:creationId xmlns:a16="http://schemas.microsoft.com/office/drawing/2014/main" id="{00000000-0008-0000-0200-000051010000}"/>
            </a:ext>
          </a:extLst>
        </xdr:cNvPr>
        <xdr:cNvSpPr txBox="1"/>
      </xdr:nvSpPr>
      <xdr:spPr>
        <a:xfrm>
          <a:off x="2466974" y="19859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212</xdr:row>
      <xdr:rowOff>0</xdr:rowOff>
    </xdr:from>
    <xdr:ext cx="194454" cy="283457"/>
    <xdr:sp macro="" textlink="">
      <xdr:nvSpPr>
        <xdr:cNvPr id="338" name="TextBox 337">
          <a:extLst>
            <a:ext uri="{FF2B5EF4-FFF2-40B4-BE49-F238E27FC236}">
              <a16:creationId xmlns:a16="http://schemas.microsoft.com/office/drawing/2014/main" id="{00000000-0008-0000-0200-000052010000}"/>
            </a:ext>
          </a:extLst>
        </xdr:cNvPr>
        <xdr:cNvSpPr txBox="1"/>
      </xdr:nvSpPr>
      <xdr:spPr>
        <a:xfrm>
          <a:off x="1971675"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212</xdr:row>
      <xdr:rowOff>0</xdr:rowOff>
    </xdr:from>
    <xdr:ext cx="504825" cy="274085"/>
    <xdr:sp macro="" textlink="">
      <xdr:nvSpPr>
        <xdr:cNvPr id="339" name="TextBox 338">
          <a:extLst>
            <a:ext uri="{FF2B5EF4-FFF2-40B4-BE49-F238E27FC236}">
              <a16:creationId xmlns:a16="http://schemas.microsoft.com/office/drawing/2014/main" id="{00000000-0008-0000-0200-000053010000}"/>
            </a:ext>
          </a:extLst>
        </xdr:cNvPr>
        <xdr:cNvSpPr txBox="1"/>
      </xdr:nvSpPr>
      <xdr:spPr>
        <a:xfrm>
          <a:off x="1657350" y="19859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212</xdr:row>
      <xdr:rowOff>0</xdr:rowOff>
    </xdr:from>
    <xdr:ext cx="666750" cy="264560"/>
    <xdr:sp macro="" textlink="">
      <xdr:nvSpPr>
        <xdr:cNvPr id="340" name="TextBox 339">
          <a:extLst>
            <a:ext uri="{FF2B5EF4-FFF2-40B4-BE49-F238E27FC236}">
              <a16:creationId xmlns:a16="http://schemas.microsoft.com/office/drawing/2014/main" id="{00000000-0008-0000-0200-000054010000}"/>
            </a:ext>
          </a:extLst>
        </xdr:cNvPr>
        <xdr:cNvSpPr txBox="1"/>
      </xdr:nvSpPr>
      <xdr:spPr>
        <a:xfrm>
          <a:off x="1714500" y="19859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212</xdr:row>
      <xdr:rowOff>0</xdr:rowOff>
    </xdr:from>
    <xdr:ext cx="460956" cy="264560"/>
    <xdr:sp macro="" textlink="">
      <xdr:nvSpPr>
        <xdr:cNvPr id="341" name="TextBox 340">
          <a:extLst>
            <a:ext uri="{FF2B5EF4-FFF2-40B4-BE49-F238E27FC236}">
              <a16:creationId xmlns:a16="http://schemas.microsoft.com/office/drawing/2014/main" id="{00000000-0008-0000-0200-000055010000}"/>
            </a:ext>
          </a:extLst>
        </xdr:cNvPr>
        <xdr:cNvSpPr txBox="1"/>
      </xdr:nvSpPr>
      <xdr:spPr>
        <a:xfrm>
          <a:off x="2486026" y="19859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212</xdr:row>
      <xdr:rowOff>0</xdr:rowOff>
    </xdr:from>
    <xdr:ext cx="455023" cy="264560"/>
    <xdr:sp macro="" textlink="">
      <xdr:nvSpPr>
        <xdr:cNvPr id="342" name="TextBox 341">
          <a:extLst>
            <a:ext uri="{FF2B5EF4-FFF2-40B4-BE49-F238E27FC236}">
              <a16:creationId xmlns:a16="http://schemas.microsoft.com/office/drawing/2014/main" id="{00000000-0008-0000-0200-000056010000}"/>
            </a:ext>
          </a:extLst>
        </xdr:cNvPr>
        <xdr:cNvSpPr txBox="1"/>
      </xdr:nvSpPr>
      <xdr:spPr>
        <a:xfrm rot="2382744">
          <a:off x="2679738" y="19859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212</xdr:row>
      <xdr:rowOff>0</xdr:rowOff>
    </xdr:from>
    <xdr:ext cx="441906" cy="264560"/>
    <xdr:sp macro="" textlink="">
      <xdr:nvSpPr>
        <xdr:cNvPr id="343" name="TextBox 342">
          <a:extLst>
            <a:ext uri="{FF2B5EF4-FFF2-40B4-BE49-F238E27FC236}">
              <a16:creationId xmlns:a16="http://schemas.microsoft.com/office/drawing/2014/main" id="{00000000-0008-0000-0200-000057010000}"/>
            </a:ext>
          </a:extLst>
        </xdr:cNvPr>
        <xdr:cNvSpPr txBox="1"/>
      </xdr:nvSpPr>
      <xdr:spPr>
        <a:xfrm>
          <a:off x="16411575" y="19859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212</xdr:row>
      <xdr:rowOff>0</xdr:rowOff>
    </xdr:from>
    <xdr:ext cx="847726" cy="264560"/>
    <xdr:sp macro="" textlink="">
      <xdr:nvSpPr>
        <xdr:cNvPr id="344" name="TextBox 343">
          <a:extLst>
            <a:ext uri="{FF2B5EF4-FFF2-40B4-BE49-F238E27FC236}">
              <a16:creationId xmlns:a16="http://schemas.microsoft.com/office/drawing/2014/main" id="{00000000-0008-0000-0200-000058010000}"/>
            </a:ext>
          </a:extLst>
        </xdr:cNvPr>
        <xdr:cNvSpPr txBox="1"/>
      </xdr:nvSpPr>
      <xdr:spPr>
        <a:xfrm>
          <a:off x="2466974" y="19859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143</xdr:row>
      <xdr:rowOff>0</xdr:rowOff>
    </xdr:from>
    <xdr:ext cx="194454" cy="283457"/>
    <xdr:sp macro="" textlink="">
      <xdr:nvSpPr>
        <xdr:cNvPr id="345" name="TextBox 344">
          <a:extLst>
            <a:ext uri="{FF2B5EF4-FFF2-40B4-BE49-F238E27FC236}">
              <a16:creationId xmlns:a16="http://schemas.microsoft.com/office/drawing/2014/main" id="{00000000-0008-0000-0200-000059010000}"/>
            </a:ext>
          </a:extLst>
        </xdr:cNvPr>
        <xdr:cNvSpPr txBox="1"/>
      </xdr:nvSpPr>
      <xdr:spPr>
        <a:xfrm>
          <a:off x="1924050" y="12249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346" name="TextBox 345">
          <a:extLst>
            <a:ext uri="{FF2B5EF4-FFF2-40B4-BE49-F238E27FC236}">
              <a16:creationId xmlns:a16="http://schemas.microsoft.com/office/drawing/2014/main" id="{00000000-0008-0000-0200-00005A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347" name="TextBox 346">
          <a:extLst>
            <a:ext uri="{FF2B5EF4-FFF2-40B4-BE49-F238E27FC236}">
              <a16:creationId xmlns:a16="http://schemas.microsoft.com/office/drawing/2014/main" id="{00000000-0008-0000-0200-00005B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101</xdr:row>
      <xdr:rowOff>0</xdr:rowOff>
    </xdr:from>
    <xdr:ext cx="194454" cy="283457"/>
    <xdr:sp macro="" textlink="">
      <xdr:nvSpPr>
        <xdr:cNvPr id="348" name="TextBox 347">
          <a:extLst>
            <a:ext uri="{FF2B5EF4-FFF2-40B4-BE49-F238E27FC236}">
              <a16:creationId xmlns:a16="http://schemas.microsoft.com/office/drawing/2014/main" id="{00000000-0008-0000-0200-00005C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349" name="TextBox 348">
          <a:extLst>
            <a:ext uri="{FF2B5EF4-FFF2-40B4-BE49-F238E27FC236}">
              <a16:creationId xmlns:a16="http://schemas.microsoft.com/office/drawing/2014/main" id="{00000000-0008-0000-0200-00005D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350" name="TextBox 349">
          <a:extLst>
            <a:ext uri="{FF2B5EF4-FFF2-40B4-BE49-F238E27FC236}">
              <a16:creationId xmlns:a16="http://schemas.microsoft.com/office/drawing/2014/main" id="{00000000-0008-0000-0200-00005E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101</xdr:row>
      <xdr:rowOff>0</xdr:rowOff>
    </xdr:from>
    <xdr:ext cx="194454" cy="283457"/>
    <xdr:sp macro="" textlink="">
      <xdr:nvSpPr>
        <xdr:cNvPr id="351" name="TextBox 350">
          <a:extLst>
            <a:ext uri="{FF2B5EF4-FFF2-40B4-BE49-F238E27FC236}">
              <a16:creationId xmlns:a16="http://schemas.microsoft.com/office/drawing/2014/main" id="{00000000-0008-0000-0200-00005F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352" name="TextBox 351">
          <a:extLst>
            <a:ext uri="{FF2B5EF4-FFF2-40B4-BE49-F238E27FC236}">
              <a16:creationId xmlns:a16="http://schemas.microsoft.com/office/drawing/2014/main" id="{00000000-0008-0000-0200-000060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353" name="TextBox 352">
          <a:extLst>
            <a:ext uri="{FF2B5EF4-FFF2-40B4-BE49-F238E27FC236}">
              <a16:creationId xmlns:a16="http://schemas.microsoft.com/office/drawing/2014/main" id="{00000000-0008-0000-0200-000061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101</xdr:row>
      <xdr:rowOff>0</xdr:rowOff>
    </xdr:from>
    <xdr:ext cx="381000" cy="274085"/>
    <xdr:sp macro="" textlink="">
      <xdr:nvSpPr>
        <xdr:cNvPr id="354" name="TextBox 353">
          <a:extLst>
            <a:ext uri="{FF2B5EF4-FFF2-40B4-BE49-F238E27FC236}">
              <a16:creationId xmlns:a16="http://schemas.microsoft.com/office/drawing/2014/main" id="{00000000-0008-0000-0200-000062010000}"/>
            </a:ext>
          </a:extLst>
        </xdr:cNvPr>
        <xdr:cNvSpPr txBox="1"/>
      </xdr:nvSpPr>
      <xdr:spPr>
        <a:xfrm rot="2381950">
          <a:off x="2733675" y="19097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101</xdr:row>
      <xdr:rowOff>0</xdr:rowOff>
    </xdr:from>
    <xdr:ext cx="847726" cy="264560"/>
    <xdr:sp macro="" textlink="">
      <xdr:nvSpPr>
        <xdr:cNvPr id="355" name="TextBox 354">
          <a:extLst>
            <a:ext uri="{FF2B5EF4-FFF2-40B4-BE49-F238E27FC236}">
              <a16:creationId xmlns:a16="http://schemas.microsoft.com/office/drawing/2014/main" id="{00000000-0008-0000-0200-000063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101</xdr:row>
      <xdr:rowOff>0</xdr:rowOff>
    </xdr:from>
    <xdr:ext cx="194454" cy="283457"/>
    <xdr:sp macro="" textlink="">
      <xdr:nvSpPr>
        <xdr:cNvPr id="356" name="TextBox 355">
          <a:extLst>
            <a:ext uri="{FF2B5EF4-FFF2-40B4-BE49-F238E27FC236}">
              <a16:creationId xmlns:a16="http://schemas.microsoft.com/office/drawing/2014/main" id="{00000000-0008-0000-0200-000064010000}"/>
            </a:ext>
          </a:extLst>
        </xdr:cNvPr>
        <xdr:cNvSpPr txBox="1"/>
      </xdr:nvSpPr>
      <xdr:spPr>
        <a:xfrm>
          <a:off x="19716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101</xdr:row>
      <xdr:rowOff>0</xdr:rowOff>
    </xdr:from>
    <xdr:ext cx="504825" cy="274085"/>
    <xdr:sp macro="" textlink="">
      <xdr:nvSpPr>
        <xdr:cNvPr id="357" name="TextBox 356">
          <a:extLst>
            <a:ext uri="{FF2B5EF4-FFF2-40B4-BE49-F238E27FC236}">
              <a16:creationId xmlns:a16="http://schemas.microsoft.com/office/drawing/2014/main" id="{00000000-0008-0000-0200-000065010000}"/>
            </a:ext>
          </a:extLst>
        </xdr:cNvPr>
        <xdr:cNvSpPr txBox="1"/>
      </xdr:nvSpPr>
      <xdr:spPr>
        <a:xfrm>
          <a:off x="1657350" y="19097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101</xdr:row>
      <xdr:rowOff>0</xdr:rowOff>
    </xdr:from>
    <xdr:ext cx="666750" cy="264560"/>
    <xdr:sp macro="" textlink="">
      <xdr:nvSpPr>
        <xdr:cNvPr id="358" name="TextBox 357">
          <a:extLst>
            <a:ext uri="{FF2B5EF4-FFF2-40B4-BE49-F238E27FC236}">
              <a16:creationId xmlns:a16="http://schemas.microsoft.com/office/drawing/2014/main" id="{00000000-0008-0000-0200-000066010000}"/>
            </a:ext>
          </a:extLst>
        </xdr:cNvPr>
        <xdr:cNvSpPr txBox="1"/>
      </xdr:nvSpPr>
      <xdr:spPr>
        <a:xfrm>
          <a:off x="1714500" y="19097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101</xdr:row>
      <xdr:rowOff>0</xdr:rowOff>
    </xdr:from>
    <xdr:ext cx="460956" cy="264560"/>
    <xdr:sp macro="" textlink="">
      <xdr:nvSpPr>
        <xdr:cNvPr id="359" name="TextBox 358">
          <a:extLst>
            <a:ext uri="{FF2B5EF4-FFF2-40B4-BE49-F238E27FC236}">
              <a16:creationId xmlns:a16="http://schemas.microsoft.com/office/drawing/2014/main" id="{00000000-0008-0000-0200-000067010000}"/>
            </a:ext>
          </a:extLst>
        </xdr:cNvPr>
        <xdr:cNvSpPr txBox="1"/>
      </xdr:nvSpPr>
      <xdr:spPr>
        <a:xfrm>
          <a:off x="2486026" y="19097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101</xdr:row>
      <xdr:rowOff>0</xdr:rowOff>
    </xdr:from>
    <xdr:ext cx="455023" cy="264560"/>
    <xdr:sp macro="" textlink="">
      <xdr:nvSpPr>
        <xdr:cNvPr id="360" name="TextBox 359">
          <a:extLst>
            <a:ext uri="{FF2B5EF4-FFF2-40B4-BE49-F238E27FC236}">
              <a16:creationId xmlns:a16="http://schemas.microsoft.com/office/drawing/2014/main" id="{00000000-0008-0000-0200-000068010000}"/>
            </a:ext>
          </a:extLst>
        </xdr:cNvPr>
        <xdr:cNvSpPr txBox="1"/>
      </xdr:nvSpPr>
      <xdr:spPr>
        <a:xfrm rot="2382744">
          <a:off x="2679738" y="19097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101</xdr:row>
      <xdr:rowOff>0</xdr:rowOff>
    </xdr:from>
    <xdr:ext cx="441906" cy="264560"/>
    <xdr:sp macro="" textlink="">
      <xdr:nvSpPr>
        <xdr:cNvPr id="361" name="TextBox 360">
          <a:extLst>
            <a:ext uri="{FF2B5EF4-FFF2-40B4-BE49-F238E27FC236}">
              <a16:creationId xmlns:a16="http://schemas.microsoft.com/office/drawing/2014/main" id="{00000000-0008-0000-0200-000069010000}"/>
            </a:ext>
          </a:extLst>
        </xdr:cNvPr>
        <xdr:cNvSpPr txBox="1"/>
      </xdr:nvSpPr>
      <xdr:spPr>
        <a:xfrm>
          <a:off x="16411575" y="19097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101</xdr:row>
      <xdr:rowOff>0</xdr:rowOff>
    </xdr:from>
    <xdr:ext cx="847726" cy="264560"/>
    <xdr:sp macro="" textlink="">
      <xdr:nvSpPr>
        <xdr:cNvPr id="362" name="TextBox 361">
          <a:extLst>
            <a:ext uri="{FF2B5EF4-FFF2-40B4-BE49-F238E27FC236}">
              <a16:creationId xmlns:a16="http://schemas.microsoft.com/office/drawing/2014/main" id="{00000000-0008-0000-0200-00006A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363" name="TextBox 362">
          <a:extLst>
            <a:ext uri="{FF2B5EF4-FFF2-40B4-BE49-F238E27FC236}">
              <a16:creationId xmlns:a16="http://schemas.microsoft.com/office/drawing/2014/main" id="{00000000-0008-0000-0200-00006B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364" name="TextBox 363">
          <a:extLst>
            <a:ext uri="{FF2B5EF4-FFF2-40B4-BE49-F238E27FC236}">
              <a16:creationId xmlns:a16="http://schemas.microsoft.com/office/drawing/2014/main" id="{00000000-0008-0000-0200-00006C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365" name="TextBox 364">
          <a:extLst>
            <a:ext uri="{FF2B5EF4-FFF2-40B4-BE49-F238E27FC236}">
              <a16:creationId xmlns:a16="http://schemas.microsoft.com/office/drawing/2014/main" id="{00000000-0008-0000-0200-00006D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101</xdr:row>
      <xdr:rowOff>0</xdr:rowOff>
    </xdr:from>
    <xdr:ext cx="194454" cy="283457"/>
    <xdr:sp macro="" textlink="">
      <xdr:nvSpPr>
        <xdr:cNvPr id="366" name="TextBox 365">
          <a:extLst>
            <a:ext uri="{FF2B5EF4-FFF2-40B4-BE49-F238E27FC236}">
              <a16:creationId xmlns:a16="http://schemas.microsoft.com/office/drawing/2014/main" id="{00000000-0008-0000-0200-00006E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367" name="TextBox 366">
          <a:extLst>
            <a:ext uri="{FF2B5EF4-FFF2-40B4-BE49-F238E27FC236}">
              <a16:creationId xmlns:a16="http://schemas.microsoft.com/office/drawing/2014/main" id="{00000000-0008-0000-0200-00006F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368" name="TextBox 367">
          <a:extLst>
            <a:ext uri="{FF2B5EF4-FFF2-40B4-BE49-F238E27FC236}">
              <a16:creationId xmlns:a16="http://schemas.microsoft.com/office/drawing/2014/main" id="{00000000-0008-0000-0200-000070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101</xdr:row>
      <xdr:rowOff>0</xdr:rowOff>
    </xdr:from>
    <xdr:ext cx="194454" cy="283457"/>
    <xdr:sp macro="" textlink="">
      <xdr:nvSpPr>
        <xdr:cNvPr id="369" name="TextBox 368">
          <a:extLst>
            <a:ext uri="{FF2B5EF4-FFF2-40B4-BE49-F238E27FC236}">
              <a16:creationId xmlns:a16="http://schemas.microsoft.com/office/drawing/2014/main" id="{00000000-0008-0000-0200-000071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370" name="TextBox 369">
          <a:extLst>
            <a:ext uri="{FF2B5EF4-FFF2-40B4-BE49-F238E27FC236}">
              <a16:creationId xmlns:a16="http://schemas.microsoft.com/office/drawing/2014/main" id="{00000000-0008-0000-0200-000072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371" name="TextBox 370">
          <a:extLst>
            <a:ext uri="{FF2B5EF4-FFF2-40B4-BE49-F238E27FC236}">
              <a16:creationId xmlns:a16="http://schemas.microsoft.com/office/drawing/2014/main" id="{00000000-0008-0000-0200-000073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101</xdr:row>
      <xdr:rowOff>0</xdr:rowOff>
    </xdr:from>
    <xdr:ext cx="381000" cy="274085"/>
    <xdr:sp macro="" textlink="">
      <xdr:nvSpPr>
        <xdr:cNvPr id="372" name="TextBox 371">
          <a:extLst>
            <a:ext uri="{FF2B5EF4-FFF2-40B4-BE49-F238E27FC236}">
              <a16:creationId xmlns:a16="http://schemas.microsoft.com/office/drawing/2014/main" id="{00000000-0008-0000-0200-000074010000}"/>
            </a:ext>
          </a:extLst>
        </xdr:cNvPr>
        <xdr:cNvSpPr txBox="1"/>
      </xdr:nvSpPr>
      <xdr:spPr>
        <a:xfrm rot="2381950">
          <a:off x="2733675" y="19097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101</xdr:row>
      <xdr:rowOff>0</xdr:rowOff>
    </xdr:from>
    <xdr:ext cx="847726" cy="264560"/>
    <xdr:sp macro="" textlink="">
      <xdr:nvSpPr>
        <xdr:cNvPr id="373" name="TextBox 372">
          <a:extLst>
            <a:ext uri="{FF2B5EF4-FFF2-40B4-BE49-F238E27FC236}">
              <a16:creationId xmlns:a16="http://schemas.microsoft.com/office/drawing/2014/main" id="{00000000-0008-0000-0200-000075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101</xdr:row>
      <xdr:rowOff>0</xdr:rowOff>
    </xdr:from>
    <xdr:ext cx="194454" cy="283457"/>
    <xdr:sp macro="" textlink="">
      <xdr:nvSpPr>
        <xdr:cNvPr id="374" name="TextBox 373">
          <a:extLst>
            <a:ext uri="{FF2B5EF4-FFF2-40B4-BE49-F238E27FC236}">
              <a16:creationId xmlns:a16="http://schemas.microsoft.com/office/drawing/2014/main" id="{00000000-0008-0000-0200-000076010000}"/>
            </a:ext>
          </a:extLst>
        </xdr:cNvPr>
        <xdr:cNvSpPr txBox="1"/>
      </xdr:nvSpPr>
      <xdr:spPr>
        <a:xfrm>
          <a:off x="19716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101</xdr:row>
      <xdr:rowOff>0</xdr:rowOff>
    </xdr:from>
    <xdr:ext cx="504825" cy="274085"/>
    <xdr:sp macro="" textlink="">
      <xdr:nvSpPr>
        <xdr:cNvPr id="375" name="TextBox 374">
          <a:extLst>
            <a:ext uri="{FF2B5EF4-FFF2-40B4-BE49-F238E27FC236}">
              <a16:creationId xmlns:a16="http://schemas.microsoft.com/office/drawing/2014/main" id="{00000000-0008-0000-0200-000077010000}"/>
            </a:ext>
          </a:extLst>
        </xdr:cNvPr>
        <xdr:cNvSpPr txBox="1"/>
      </xdr:nvSpPr>
      <xdr:spPr>
        <a:xfrm>
          <a:off x="1657350" y="19097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101</xdr:row>
      <xdr:rowOff>0</xdr:rowOff>
    </xdr:from>
    <xdr:ext cx="666750" cy="264560"/>
    <xdr:sp macro="" textlink="">
      <xdr:nvSpPr>
        <xdr:cNvPr id="376" name="TextBox 375">
          <a:extLst>
            <a:ext uri="{FF2B5EF4-FFF2-40B4-BE49-F238E27FC236}">
              <a16:creationId xmlns:a16="http://schemas.microsoft.com/office/drawing/2014/main" id="{00000000-0008-0000-0200-000078010000}"/>
            </a:ext>
          </a:extLst>
        </xdr:cNvPr>
        <xdr:cNvSpPr txBox="1"/>
      </xdr:nvSpPr>
      <xdr:spPr>
        <a:xfrm>
          <a:off x="1714500" y="19097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101</xdr:row>
      <xdr:rowOff>0</xdr:rowOff>
    </xdr:from>
    <xdr:ext cx="460956" cy="264560"/>
    <xdr:sp macro="" textlink="">
      <xdr:nvSpPr>
        <xdr:cNvPr id="377" name="TextBox 376">
          <a:extLst>
            <a:ext uri="{FF2B5EF4-FFF2-40B4-BE49-F238E27FC236}">
              <a16:creationId xmlns:a16="http://schemas.microsoft.com/office/drawing/2014/main" id="{00000000-0008-0000-0200-000079010000}"/>
            </a:ext>
          </a:extLst>
        </xdr:cNvPr>
        <xdr:cNvSpPr txBox="1"/>
      </xdr:nvSpPr>
      <xdr:spPr>
        <a:xfrm>
          <a:off x="2486026" y="19097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101</xdr:row>
      <xdr:rowOff>0</xdr:rowOff>
    </xdr:from>
    <xdr:ext cx="455023" cy="264560"/>
    <xdr:sp macro="" textlink="">
      <xdr:nvSpPr>
        <xdr:cNvPr id="378" name="TextBox 377">
          <a:extLst>
            <a:ext uri="{FF2B5EF4-FFF2-40B4-BE49-F238E27FC236}">
              <a16:creationId xmlns:a16="http://schemas.microsoft.com/office/drawing/2014/main" id="{00000000-0008-0000-0200-00007A010000}"/>
            </a:ext>
          </a:extLst>
        </xdr:cNvPr>
        <xdr:cNvSpPr txBox="1"/>
      </xdr:nvSpPr>
      <xdr:spPr>
        <a:xfrm rot="2382744">
          <a:off x="2679738" y="19097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101</xdr:row>
      <xdr:rowOff>0</xdr:rowOff>
    </xdr:from>
    <xdr:ext cx="441906" cy="264560"/>
    <xdr:sp macro="" textlink="">
      <xdr:nvSpPr>
        <xdr:cNvPr id="379" name="TextBox 378">
          <a:extLst>
            <a:ext uri="{FF2B5EF4-FFF2-40B4-BE49-F238E27FC236}">
              <a16:creationId xmlns:a16="http://schemas.microsoft.com/office/drawing/2014/main" id="{00000000-0008-0000-0200-00007B010000}"/>
            </a:ext>
          </a:extLst>
        </xdr:cNvPr>
        <xdr:cNvSpPr txBox="1"/>
      </xdr:nvSpPr>
      <xdr:spPr>
        <a:xfrm>
          <a:off x="16411575" y="19097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101</xdr:row>
      <xdr:rowOff>0</xdr:rowOff>
    </xdr:from>
    <xdr:ext cx="847726" cy="264560"/>
    <xdr:sp macro="" textlink="">
      <xdr:nvSpPr>
        <xdr:cNvPr id="380" name="TextBox 379">
          <a:extLst>
            <a:ext uri="{FF2B5EF4-FFF2-40B4-BE49-F238E27FC236}">
              <a16:creationId xmlns:a16="http://schemas.microsoft.com/office/drawing/2014/main" id="{00000000-0008-0000-0200-00007C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381" name="TextBox 380">
          <a:extLst>
            <a:ext uri="{FF2B5EF4-FFF2-40B4-BE49-F238E27FC236}">
              <a16:creationId xmlns:a16="http://schemas.microsoft.com/office/drawing/2014/main" id="{00000000-0008-0000-0200-00007D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212</xdr:row>
      <xdr:rowOff>0</xdr:rowOff>
    </xdr:from>
    <xdr:ext cx="194454" cy="283457"/>
    <xdr:sp macro="" textlink="">
      <xdr:nvSpPr>
        <xdr:cNvPr id="382" name="TextBox 381">
          <a:extLst>
            <a:ext uri="{FF2B5EF4-FFF2-40B4-BE49-F238E27FC236}">
              <a16:creationId xmlns:a16="http://schemas.microsoft.com/office/drawing/2014/main" id="{00000000-0008-0000-0200-00007E010000}"/>
            </a:ext>
          </a:extLst>
        </xdr:cNvPr>
        <xdr:cNvSpPr txBox="1"/>
      </xdr:nvSpPr>
      <xdr:spPr>
        <a:xfrm>
          <a:off x="19240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212</xdr:row>
      <xdr:rowOff>0</xdr:rowOff>
    </xdr:from>
    <xdr:ext cx="194454" cy="283457"/>
    <xdr:sp macro="" textlink="">
      <xdr:nvSpPr>
        <xdr:cNvPr id="383" name="TextBox 382">
          <a:extLst>
            <a:ext uri="{FF2B5EF4-FFF2-40B4-BE49-F238E27FC236}">
              <a16:creationId xmlns:a16="http://schemas.microsoft.com/office/drawing/2014/main" id="{00000000-0008-0000-0200-00007F010000}"/>
            </a:ext>
          </a:extLst>
        </xdr:cNvPr>
        <xdr:cNvSpPr txBox="1"/>
      </xdr:nvSpPr>
      <xdr:spPr>
        <a:xfrm>
          <a:off x="19240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212</xdr:row>
      <xdr:rowOff>0</xdr:rowOff>
    </xdr:from>
    <xdr:ext cx="194454" cy="283457"/>
    <xdr:sp macro="" textlink="">
      <xdr:nvSpPr>
        <xdr:cNvPr id="384" name="TextBox 383">
          <a:extLst>
            <a:ext uri="{FF2B5EF4-FFF2-40B4-BE49-F238E27FC236}">
              <a16:creationId xmlns:a16="http://schemas.microsoft.com/office/drawing/2014/main" id="{00000000-0008-0000-0200-000080010000}"/>
            </a:ext>
          </a:extLst>
        </xdr:cNvPr>
        <xdr:cNvSpPr txBox="1"/>
      </xdr:nvSpPr>
      <xdr:spPr>
        <a:xfrm>
          <a:off x="1552575"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212</xdr:row>
      <xdr:rowOff>0</xdr:rowOff>
    </xdr:from>
    <xdr:ext cx="194454" cy="283457"/>
    <xdr:sp macro="" textlink="">
      <xdr:nvSpPr>
        <xdr:cNvPr id="385" name="TextBox 384">
          <a:extLst>
            <a:ext uri="{FF2B5EF4-FFF2-40B4-BE49-F238E27FC236}">
              <a16:creationId xmlns:a16="http://schemas.microsoft.com/office/drawing/2014/main" id="{00000000-0008-0000-0200-000081010000}"/>
            </a:ext>
          </a:extLst>
        </xdr:cNvPr>
        <xdr:cNvSpPr txBox="1"/>
      </xdr:nvSpPr>
      <xdr:spPr>
        <a:xfrm>
          <a:off x="22288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212</xdr:row>
      <xdr:rowOff>0</xdr:rowOff>
    </xdr:from>
    <xdr:ext cx="375231" cy="264560"/>
    <xdr:sp macro="" textlink="">
      <xdr:nvSpPr>
        <xdr:cNvPr id="386" name="TextBox 385">
          <a:extLst>
            <a:ext uri="{FF2B5EF4-FFF2-40B4-BE49-F238E27FC236}">
              <a16:creationId xmlns:a16="http://schemas.microsoft.com/office/drawing/2014/main" id="{00000000-0008-0000-0200-000082010000}"/>
            </a:ext>
          </a:extLst>
        </xdr:cNvPr>
        <xdr:cNvSpPr txBox="1"/>
      </xdr:nvSpPr>
      <xdr:spPr>
        <a:xfrm rot="19229291">
          <a:off x="1152525" y="20621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212</xdr:row>
      <xdr:rowOff>0</xdr:rowOff>
    </xdr:from>
    <xdr:ext cx="194454" cy="283457"/>
    <xdr:sp macro="" textlink="">
      <xdr:nvSpPr>
        <xdr:cNvPr id="387" name="TextBox 386">
          <a:extLst>
            <a:ext uri="{FF2B5EF4-FFF2-40B4-BE49-F238E27FC236}">
              <a16:creationId xmlns:a16="http://schemas.microsoft.com/office/drawing/2014/main" id="{00000000-0008-0000-0200-000083010000}"/>
            </a:ext>
          </a:extLst>
        </xdr:cNvPr>
        <xdr:cNvSpPr txBox="1"/>
      </xdr:nvSpPr>
      <xdr:spPr>
        <a:xfrm>
          <a:off x="1552575"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212</xdr:row>
      <xdr:rowOff>0</xdr:rowOff>
    </xdr:from>
    <xdr:ext cx="194454" cy="283457"/>
    <xdr:sp macro="" textlink="">
      <xdr:nvSpPr>
        <xdr:cNvPr id="388" name="TextBox 387">
          <a:extLst>
            <a:ext uri="{FF2B5EF4-FFF2-40B4-BE49-F238E27FC236}">
              <a16:creationId xmlns:a16="http://schemas.microsoft.com/office/drawing/2014/main" id="{00000000-0008-0000-0200-000084010000}"/>
            </a:ext>
          </a:extLst>
        </xdr:cNvPr>
        <xdr:cNvSpPr txBox="1"/>
      </xdr:nvSpPr>
      <xdr:spPr>
        <a:xfrm>
          <a:off x="22288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212</xdr:row>
      <xdr:rowOff>0</xdr:rowOff>
    </xdr:from>
    <xdr:ext cx="375231" cy="264560"/>
    <xdr:sp macro="" textlink="">
      <xdr:nvSpPr>
        <xdr:cNvPr id="389" name="TextBox 388">
          <a:extLst>
            <a:ext uri="{FF2B5EF4-FFF2-40B4-BE49-F238E27FC236}">
              <a16:creationId xmlns:a16="http://schemas.microsoft.com/office/drawing/2014/main" id="{00000000-0008-0000-0200-000085010000}"/>
            </a:ext>
          </a:extLst>
        </xdr:cNvPr>
        <xdr:cNvSpPr txBox="1"/>
      </xdr:nvSpPr>
      <xdr:spPr>
        <a:xfrm rot="19229291">
          <a:off x="1152525" y="20621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212</xdr:row>
      <xdr:rowOff>0</xdr:rowOff>
    </xdr:from>
    <xdr:ext cx="381000" cy="274085"/>
    <xdr:sp macro="" textlink="">
      <xdr:nvSpPr>
        <xdr:cNvPr id="390" name="TextBox 389">
          <a:extLst>
            <a:ext uri="{FF2B5EF4-FFF2-40B4-BE49-F238E27FC236}">
              <a16:creationId xmlns:a16="http://schemas.microsoft.com/office/drawing/2014/main" id="{00000000-0008-0000-0200-000086010000}"/>
            </a:ext>
          </a:extLst>
        </xdr:cNvPr>
        <xdr:cNvSpPr txBox="1"/>
      </xdr:nvSpPr>
      <xdr:spPr>
        <a:xfrm rot="2381950">
          <a:off x="2733675" y="20621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212</xdr:row>
      <xdr:rowOff>0</xdr:rowOff>
    </xdr:from>
    <xdr:ext cx="847726" cy="264560"/>
    <xdr:sp macro="" textlink="">
      <xdr:nvSpPr>
        <xdr:cNvPr id="391" name="TextBox 390">
          <a:extLst>
            <a:ext uri="{FF2B5EF4-FFF2-40B4-BE49-F238E27FC236}">
              <a16:creationId xmlns:a16="http://schemas.microsoft.com/office/drawing/2014/main" id="{00000000-0008-0000-0200-000087010000}"/>
            </a:ext>
          </a:extLst>
        </xdr:cNvPr>
        <xdr:cNvSpPr txBox="1"/>
      </xdr:nvSpPr>
      <xdr:spPr>
        <a:xfrm>
          <a:off x="2466974" y="20621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212</xdr:row>
      <xdr:rowOff>0</xdr:rowOff>
    </xdr:from>
    <xdr:ext cx="194454" cy="283457"/>
    <xdr:sp macro="" textlink="">
      <xdr:nvSpPr>
        <xdr:cNvPr id="392" name="TextBox 391">
          <a:extLst>
            <a:ext uri="{FF2B5EF4-FFF2-40B4-BE49-F238E27FC236}">
              <a16:creationId xmlns:a16="http://schemas.microsoft.com/office/drawing/2014/main" id="{00000000-0008-0000-0200-000088010000}"/>
            </a:ext>
          </a:extLst>
        </xdr:cNvPr>
        <xdr:cNvSpPr txBox="1"/>
      </xdr:nvSpPr>
      <xdr:spPr>
        <a:xfrm>
          <a:off x="1971675"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212</xdr:row>
      <xdr:rowOff>0</xdr:rowOff>
    </xdr:from>
    <xdr:ext cx="504825" cy="274085"/>
    <xdr:sp macro="" textlink="">
      <xdr:nvSpPr>
        <xdr:cNvPr id="393" name="TextBox 392">
          <a:extLst>
            <a:ext uri="{FF2B5EF4-FFF2-40B4-BE49-F238E27FC236}">
              <a16:creationId xmlns:a16="http://schemas.microsoft.com/office/drawing/2014/main" id="{00000000-0008-0000-0200-000089010000}"/>
            </a:ext>
          </a:extLst>
        </xdr:cNvPr>
        <xdr:cNvSpPr txBox="1"/>
      </xdr:nvSpPr>
      <xdr:spPr>
        <a:xfrm>
          <a:off x="1657350" y="20621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212</xdr:row>
      <xdr:rowOff>0</xdr:rowOff>
    </xdr:from>
    <xdr:ext cx="666750" cy="264560"/>
    <xdr:sp macro="" textlink="">
      <xdr:nvSpPr>
        <xdr:cNvPr id="394" name="TextBox 393">
          <a:extLst>
            <a:ext uri="{FF2B5EF4-FFF2-40B4-BE49-F238E27FC236}">
              <a16:creationId xmlns:a16="http://schemas.microsoft.com/office/drawing/2014/main" id="{00000000-0008-0000-0200-00008A010000}"/>
            </a:ext>
          </a:extLst>
        </xdr:cNvPr>
        <xdr:cNvSpPr txBox="1"/>
      </xdr:nvSpPr>
      <xdr:spPr>
        <a:xfrm>
          <a:off x="1714500" y="20621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212</xdr:row>
      <xdr:rowOff>0</xdr:rowOff>
    </xdr:from>
    <xdr:ext cx="460956" cy="264560"/>
    <xdr:sp macro="" textlink="">
      <xdr:nvSpPr>
        <xdr:cNvPr id="395" name="TextBox 394">
          <a:extLst>
            <a:ext uri="{FF2B5EF4-FFF2-40B4-BE49-F238E27FC236}">
              <a16:creationId xmlns:a16="http://schemas.microsoft.com/office/drawing/2014/main" id="{00000000-0008-0000-0200-00008B010000}"/>
            </a:ext>
          </a:extLst>
        </xdr:cNvPr>
        <xdr:cNvSpPr txBox="1"/>
      </xdr:nvSpPr>
      <xdr:spPr>
        <a:xfrm>
          <a:off x="2486026" y="20621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212</xdr:row>
      <xdr:rowOff>0</xdr:rowOff>
    </xdr:from>
    <xdr:ext cx="455023" cy="264560"/>
    <xdr:sp macro="" textlink="">
      <xdr:nvSpPr>
        <xdr:cNvPr id="396" name="TextBox 395">
          <a:extLst>
            <a:ext uri="{FF2B5EF4-FFF2-40B4-BE49-F238E27FC236}">
              <a16:creationId xmlns:a16="http://schemas.microsoft.com/office/drawing/2014/main" id="{00000000-0008-0000-0200-00008C010000}"/>
            </a:ext>
          </a:extLst>
        </xdr:cNvPr>
        <xdr:cNvSpPr txBox="1"/>
      </xdr:nvSpPr>
      <xdr:spPr>
        <a:xfrm rot="2382744">
          <a:off x="2679738" y="20621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212</xdr:row>
      <xdr:rowOff>0</xdr:rowOff>
    </xdr:from>
    <xdr:ext cx="441906" cy="264560"/>
    <xdr:sp macro="" textlink="">
      <xdr:nvSpPr>
        <xdr:cNvPr id="397" name="TextBox 396">
          <a:extLst>
            <a:ext uri="{FF2B5EF4-FFF2-40B4-BE49-F238E27FC236}">
              <a16:creationId xmlns:a16="http://schemas.microsoft.com/office/drawing/2014/main" id="{00000000-0008-0000-0200-00008D010000}"/>
            </a:ext>
          </a:extLst>
        </xdr:cNvPr>
        <xdr:cNvSpPr txBox="1"/>
      </xdr:nvSpPr>
      <xdr:spPr>
        <a:xfrm>
          <a:off x="16411575" y="20621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212</xdr:row>
      <xdr:rowOff>0</xdr:rowOff>
    </xdr:from>
    <xdr:ext cx="847726" cy="264560"/>
    <xdr:sp macro="" textlink="">
      <xdr:nvSpPr>
        <xdr:cNvPr id="398" name="TextBox 397">
          <a:extLst>
            <a:ext uri="{FF2B5EF4-FFF2-40B4-BE49-F238E27FC236}">
              <a16:creationId xmlns:a16="http://schemas.microsoft.com/office/drawing/2014/main" id="{00000000-0008-0000-0200-00008E010000}"/>
            </a:ext>
          </a:extLst>
        </xdr:cNvPr>
        <xdr:cNvSpPr txBox="1"/>
      </xdr:nvSpPr>
      <xdr:spPr>
        <a:xfrm>
          <a:off x="2466974" y="20621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212</xdr:row>
      <xdr:rowOff>0</xdr:rowOff>
    </xdr:from>
    <xdr:ext cx="194454" cy="283457"/>
    <xdr:sp macro="" textlink="">
      <xdr:nvSpPr>
        <xdr:cNvPr id="399" name="TextBox 398">
          <a:extLst>
            <a:ext uri="{FF2B5EF4-FFF2-40B4-BE49-F238E27FC236}">
              <a16:creationId xmlns:a16="http://schemas.microsoft.com/office/drawing/2014/main" id="{00000000-0008-0000-0200-00008F010000}"/>
            </a:ext>
          </a:extLst>
        </xdr:cNvPr>
        <xdr:cNvSpPr txBox="1"/>
      </xdr:nvSpPr>
      <xdr:spPr>
        <a:xfrm>
          <a:off x="19240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212</xdr:row>
      <xdr:rowOff>0</xdr:rowOff>
    </xdr:from>
    <xdr:ext cx="194454" cy="283457"/>
    <xdr:sp macro="" textlink="">
      <xdr:nvSpPr>
        <xdr:cNvPr id="400" name="TextBox 399">
          <a:extLst>
            <a:ext uri="{FF2B5EF4-FFF2-40B4-BE49-F238E27FC236}">
              <a16:creationId xmlns:a16="http://schemas.microsoft.com/office/drawing/2014/main" id="{00000000-0008-0000-0200-000090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212</xdr:row>
      <xdr:rowOff>0</xdr:rowOff>
    </xdr:from>
    <xdr:ext cx="194454" cy="283457"/>
    <xdr:sp macro="" textlink="">
      <xdr:nvSpPr>
        <xdr:cNvPr id="401" name="TextBox 400">
          <a:extLst>
            <a:ext uri="{FF2B5EF4-FFF2-40B4-BE49-F238E27FC236}">
              <a16:creationId xmlns:a16="http://schemas.microsoft.com/office/drawing/2014/main" id="{00000000-0008-0000-0200-000091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212</xdr:row>
      <xdr:rowOff>0</xdr:rowOff>
    </xdr:from>
    <xdr:ext cx="194454" cy="283457"/>
    <xdr:sp macro="" textlink="">
      <xdr:nvSpPr>
        <xdr:cNvPr id="402" name="TextBox 401">
          <a:extLst>
            <a:ext uri="{FF2B5EF4-FFF2-40B4-BE49-F238E27FC236}">
              <a16:creationId xmlns:a16="http://schemas.microsoft.com/office/drawing/2014/main" id="{00000000-0008-0000-0200-000092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212</xdr:row>
      <xdr:rowOff>0</xdr:rowOff>
    </xdr:from>
    <xdr:ext cx="194454" cy="283457"/>
    <xdr:sp macro="" textlink="">
      <xdr:nvSpPr>
        <xdr:cNvPr id="403" name="TextBox 402">
          <a:extLst>
            <a:ext uri="{FF2B5EF4-FFF2-40B4-BE49-F238E27FC236}">
              <a16:creationId xmlns:a16="http://schemas.microsoft.com/office/drawing/2014/main" id="{00000000-0008-0000-0200-000093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212</xdr:row>
      <xdr:rowOff>0</xdr:rowOff>
    </xdr:from>
    <xdr:ext cx="375231" cy="264560"/>
    <xdr:sp macro="" textlink="">
      <xdr:nvSpPr>
        <xdr:cNvPr id="404" name="TextBox 403">
          <a:extLst>
            <a:ext uri="{FF2B5EF4-FFF2-40B4-BE49-F238E27FC236}">
              <a16:creationId xmlns:a16="http://schemas.microsoft.com/office/drawing/2014/main" id="{00000000-0008-0000-0200-000094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212</xdr:row>
      <xdr:rowOff>0</xdr:rowOff>
    </xdr:from>
    <xdr:ext cx="194454" cy="283457"/>
    <xdr:sp macro="" textlink="">
      <xdr:nvSpPr>
        <xdr:cNvPr id="405" name="TextBox 404">
          <a:extLst>
            <a:ext uri="{FF2B5EF4-FFF2-40B4-BE49-F238E27FC236}">
              <a16:creationId xmlns:a16="http://schemas.microsoft.com/office/drawing/2014/main" id="{00000000-0008-0000-0200-000095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212</xdr:row>
      <xdr:rowOff>0</xdr:rowOff>
    </xdr:from>
    <xdr:ext cx="194454" cy="283457"/>
    <xdr:sp macro="" textlink="">
      <xdr:nvSpPr>
        <xdr:cNvPr id="406" name="TextBox 405">
          <a:extLst>
            <a:ext uri="{FF2B5EF4-FFF2-40B4-BE49-F238E27FC236}">
              <a16:creationId xmlns:a16="http://schemas.microsoft.com/office/drawing/2014/main" id="{00000000-0008-0000-0200-000096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212</xdr:row>
      <xdr:rowOff>0</xdr:rowOff>
    </xdr:from>
    <xdr:ext cx="375231" cy="264560"/>
    <xdr:sp macro="" textlink="">
      <xdr:nvSpPr>
        <xdr:cNvPr id="407" name="TextBox 406">
          <a:extLst>
            <a:ext uri="{FF2B5EF4-FFF2-40B4-BE49-F238E27FC236}">
              <a16:creationId xmlns:a16="http://schemas.microsoft.com/office/drawing/2014/main" id="{00000000-0008-0000-0200-000097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212</xdr:row>
      <xdr:rowOff>0</xdr:rowOff>
    </xdr:from>
    <xdr:ext cx="381000" cy="274085"/>
    <xdr:sp macro="" textlink="">
      <xdr:nvSpPr>
        <xdr:cNvPr id="408" name="TextBox 407">
          <a:extLst>
            <a:ext uri="{FF2B5EF4-FFF2-40B4-BE49-F238E27FC236}">
              <a16:creationId xmlns:a16="http://schemas.microsoft.com/office/drawing/2014/main" id="{00000000-0008-0000-0200-000098010000}"/>
            </a:ext>
          </a:extLst>
        </xdr:cNvPr>
        <xdr:cNvSpPr txBox="1"/>
      </xdr:nvSpPr>
      <xdr:spPr>
        <a:xfrm rot="2381950">
          <a:off x="2733675" y="19097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212</xdr:row>
      <xdr:rowOff>0</xdr:rowOff>
    </xdr:from>
    <xdr:ext cx="847726" cy="264560"/>
    <xdr:sp macro="" textlink="">
      <xdr:nvSpPr>
        <xdr:cNvPr id="409" name="TextBox 408">
          <a:extLst>
            <a:ext uri="{FF2B5EF4-FFF2-40B4-BE49-F238E27FC236}">
              <a16:creationId xmlns:a16="http://schemas.microsoft.com/office/drawing/2014/main" id="{00000000-0008-0000-0200-000099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212</xdr:row>
      <xdr:rowOff>0</xdr:rowOff>
    </xdr:from>
    <xdr:ext cx="194454" cy="283457"/>
    <xdr:sp macro="" textlink="">
      <xdr:nvSpPr>
        <xdr:cNvPr id="410" name="TextBox 409">
          <a:extLst>
            <a:ext uri="{FF2B5EF4-FFF2-40B4-BE49-F238E27FC236}">
              <a16:creationId xmlns:a16="http://schemas.microsoft.com/office/drawing/2014/main" id="{00000000-0008-0000-0200-00009A010000}"/>
            </a:ext>
          </a:extLst>
        </xdr:cNvPr>
        <xdr:cNvSpPr txBox="1"/>
      </xdr:nvSpPr>
      <xdr:spPr>
        <a:xfrm>
          <a:off x="19716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212</xdr:row>
      <xdr:rowOff>0</xdr:rowOff>
    </xdr:from>
    <xdr:ext cx="504825" cy="274085"/>
    <xdr:sp macro="" textlink="">
      <xdr:nvSpPr>
        <xdr:cNvPr id="411" name="TextBox 410">
          <a:extLst>
            <a:ext uri="{FF2B5EF4-FFF2-40B4-BE49-F238E27FC236}">
              <a16:creationId xmlns:a16="http://schemas.microsoft.com/office/drawing/2014/main" id="{00000000-0008-0000-0200-00009B010000}"/>
            </a:ext>
          </a:extLst>
        </xdr:cNvPr>
        <xdr:cNvSpPr txBox="1"/>
      </xdr:nvSpPr>
      <xdr:spPr>
        <a:xfrm>
          <a:off x="1657350" y="19097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212</xdr:row>
      <xdr:rowOff>0</xdr:rowOff>
    </xdr:from>
    <xdr:ext cx="666750" cy="264560"/>
    <xdr:sp macro="" textlink="">
      <xdr:nvSpPr>
        <xdr:cNvPr id="412" name="TextBox 411">
          <a:extLst>
            <a:ext uri="{FF2B5EF4-FFF2-40B4-BE49-F238E27FC236}">
              <a16:creationId xmlns:a16="http://schemas.microsoft.com/office/drawing/2014/main" id="{00000000-0008-0000-0200-00009C010000}"/>
            </a:ext>
          </a:extLst>
        </xdr:cNvPr>
        <xdr:cNvSpPr txBox="1"/>
      </xdr:nvSpPr>
      <xdr:spPr>
        <a:xfrm>
          <a:off x="1714500" y="19097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212</xdr:row>
      <xdr:rowOff>0</xdr:rowOff>
    </xdr:from>
    <xdr:ext cx="460956" cy="264560"/>
    <xdr:sp macro="" textlink="">
      <xdr:nvSpPr>
        <xdr:cNvPr id="413" name="TextBox 412">
          <a:extLst>
            <a:ext uri="{FF2B5EF4-FFF2-40B4-BE49-F238E27FC236}">
              <a16:creationId xmlns:a16="http://schemas.microsoft.com/office/drawing/2014/main" id="{00000000-0008-0000-0200-00009D010000}"/>
            </a:ext>
          </a:extLst>
        </xdr:cNvPr>
        <xdr:cNvSpPr txBox="1"/>
      </xdr:nvSpPr>
      <xdr:spPr>
        <a:xfrm>
          <a:off x="2486026" y="19097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212</xdr:row>
      <xdr:rowOff>0</xdr:rowOff>
    </xdr:from>
    <xdr:ext cx="455023" cy="264560"/>
    <xdr:sp macro="" textlink="">
      <xdr:nvSpPr>
        <xdr:cNvPr id="414" name="TextBox 413">
          <a:extLst>
            <a:ext uri="{FF2B5EF4-FFF2-40B4-BE49-F238E27FC236}">
              <a16:creationId xmlns:a16="http://schemas.microsoft.com/office/drawing/2014/main" id="{00000000-0008-0000-0200-00009E010000}"/>
            </a:ext>
          </a:extLst>
        </xdr:cNvPr>
        <xdr:cNvSpPr txBox="1"/>
      </xdr:nvSpPr>
      <xdr:spPr>
        <a:xfrm rot="2382744">
          <a:off x="2679738" y="19097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212</xdr:row>
      <xdr:rowOff>0</xdr:rowOff>
    </xdr:from>
    <xdr:ext cx="441906" cy="264560"/>
    <xdr:sp macro="" textlink="">
      <xdr:nvSpPr>
        <xdr:cNvPr id="415" name="TextBox 414">
          <a:extLst>
            <a:ext uri="{FF2B5EF4-FFF2-40B4-BE49-F238E27FC236}">
              <a16:creationId xmlns:a16="http://schemas.microsoft.com/office/drawing/2014/main" id="{00000000-0008-0000-0200-00009F010000}"/>
            </a:ext>
          </a:extLst>
        </xdr:cNvPr>
        <xdr:cNvSpPr txBox="1"/>
      </xdr:nvSpPr>
      <xdr:spPr>
        <a:xfrm>
          <a:off x="16411575" y="19097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212</xdr:row>
      <xdr:rowOff>0</xdr:rowOff>
    </xdr:from>
    <xdr:ext cx="847726" cy="264560"/>
    <xdr:sp macro="" textlink="">
      <xdr:nvSpPr>
        <xdr:cNvPr id="416" name="TextBox 415">
          <a:extLst>
            <a:ext uri="{FF2B5EF4-FFF2-40B4-BE49-F238E27FC236}">
              <a16:creationId xmlns:a16="http://schemas.microsoft.com/office/drawing/2014/main" id="{00000000-0008-0000-0200-0000A0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212</xdr:row>
      <xdr:rowOff>0</xdr:rowOff>
    </xdr:from>
    <xdr:ext cx="194454" cy="283457"/>
    <xdr:sp macro="" textlink="">
      <xdr:nvSpPr>
        <xdr:cNvPr id="417" name="TextBox 416">
          <a:extLst>
            <a:ext uri="{FF2B5EF4-FFF2-40B4-BE49-F238E27FC236}">
              <a16:creationId xmlns:a16="http://schemas.microsoft.com/office/drawing/2014/main" id="{00000000-0008-0000-0200-0000A1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212</xdr:row>
      <xdr:rowOff>0</xdr:rowOff>
    </xdr:from>
    <xdr:ext cx="194454" cy="283457"/>
    <xdr:sp macro="" textlink="">
      <xdr:nvSpPr>
        <xdr:cNvPr id="418" name="TextBox 417">
          <a:extLst>
            <a:ext uri="{FF2B5EF4-FFF2-40B4-BE49-F238E27FC236}">
              <a16:creationId xmlns:a16="http://schemas.microsoft.com/office/drawing/2014/main" id="{00000000-0008-0000-0200-0000A2010000}"/>
            </a:ext>
          </a:extLst>
        </xdr:cNvPr>
        <xdr:cNvSpPr txBox="1"/>
      </xdr:nvSpPr>
      <xdr:spPr>
        <a:xfrm>
          <a:off x="19240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212</xdr:row>
      <xdr:rowOff>0</xdr:rowOff>
    </xdr:from>
    <xdr:ext cx="194454" cy="283457"/>
    <xdr:sp macro="" textlink="">
      <xdr:nvSpPr>
        <xdr:cNvPr id="419" name="TextBox 418">
          <a:extLst>
            <a:ext uri="{FF2B5EF4-FFF2-40B4-BE49-F238E27FC236}">
              <a16:creationId xmlns:a16="http://schemas.microsoft.com/office/drawing/2014/main" id="{00000000-0008-0000-0200-0000A3010000}"/>
            </a:ext>
          </a:extLst>
        </xdr:cNvPr>
        <xdr:cNvSpPr txBox="1"/>
      </xdr:nvSpPr>
      <xdr:spPr>
        <a:xfrm>
          <a:off x="19240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212</xdr:row>
      <xdr:rowOff>0</xdr:rowOff>
    </xdr:from>
    <xdr:ext cx="194454" cy="283457"/>
    <xdr:sp macro="" textlink="">
      <xdr:nvSpPr>
        <xdr:cNvPr id="420" name="TextBox 419">
          <a:extLst>
            <a:ext uri="{FF2B5EF4-FFF2-40B4-BE49-F238E27FC236}">
              <a16:creationId xmlns:a16="http://schemas.microsoft.com/office/drawing/2014/main" id="{00000000-0008-0000-0200-0000A4010000}"/>
            </a:ext>
          </a:extLst>
        </xdr:cNvPr>
        <xdr:cNvSpPr txBox="1"/>
      </xdr:nvSpPr>
      <xdr:spPr>
        <a:xfrm>
          <a:off x="1552575"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212</xdr:row>
      <xdr:rowOff>0</xdr:rowOff>
    </xdr:from>
    <xdr:ext cx="194454" cy="283457"/>
    <xdr:sp macro="" textlink="">
      <xdr:nvSpPr>
        <xdr:cNvPr id="421" name="TextBox 420">
          <a:extLst>
            <a:ext uri="{FF2B5EF4-FFF2-40B4-BE49-F238E27FC236}">
              <a16:creationId xmlns:a16="http://schemas.microsoft.com/office/drawing/2014/main" id="{00000000-0008-0000-0200-0000A5010000}"/>
            </a:ext>
          </a:extLst>
        </xdr:cNvPr>
        <xdr:cNvSpPr txBox="1"/>
      </xdr:nvSpPr>
      <xdr:spPr>
        <a:xfrm>
          <a:off x="22288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212</xdr:row>
      <xdr:rowOff>0</xdr:rowOff>
    </xdr:from>
    <xdr:ext cx="375231" cy="264560"/>
    <xdr:sp macro="" textlink="">
      <xdr:nvSpPr>
        <xdr:cNvPr id="422" name="TextBox 421">
          <a:extLst>
            <a:ext uri="{FF2B5EF4-FFF2-40B4-BE49-F238E27FC236}">
              <a16:creationId xmlns:a16="http://schemas.microsoft.com/office/drawing/2014/main" id="{00000000-0008-0000-0200-0000A6010000}"/>
            </a:ext>
          </a:extLst>
        </xdr:cNvPr>
        <xdr:cNvSpPr txBox="1"/>
      </xdr:nvSpPr>
      <xdr:spPr>
        <a:xfrm rot="19229291">
          <a:off x="1152525" y="17573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212</xdr:row>
      <xdr:rowOff>0</xdr:rowOff>
    </xdr:from>
    <xdr:ext cx="194454" cy="283457"/>
    <xdr:sp macro="" textlink="">
      <xdr:nvSpPr>
        <xdr:cNvPr id="423" name="TextBox 422">
          <a:extLst>
            <a:ext uri="{FF2B5EF4-FFF2-40B4-BE49-F238E27FC236}">
              <a16:creationId xmlns:a16="http://schemas.microsoft.com/office/drawing/2014/main" id="{00000000-0008-0000-0200-0000A7010000}"/>
            </a:ext>
          </a:extLst>
        </xdr:cNvPr>
        <xdr:cNvSpPr txBox="1"/>
      </xdr:nvSpPr>
      <xdr:spPr>
        <a:xfrm>
          <a:off x="1552575"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212</xdr:row>
      <xdr:rowOff>0</xdr:rowOff>
    </xdr:from>
    <xdr:ext cx="194454" cy="283457"/>
    <xdr:sp macro="" textlink="">
      <xdr:nvSpPr>
        <xdr:cNvPr id="424" name="TextBox 423">
          <a:extLst>
            <a:ext uri="{FF2B5EF4-FFF2-40B4-BE49-F238E27FC236}">
              <a16:creationId xmlns:a16="http://schemas.microsoft.com/office/drawing/2014/main" id="{00000000-0008-0000-0200-0000A8010000}"/>
            </a:ext>
          </a:extLst>
        </xdr:cNvPr>
        <xdr:cNvSpPr txBox="1"/>
      </xdr:nvSpPr>
      <xdr:spPr>
        <a:xfrm>
          <a:off x="22288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212</xdr:row>
      <xdr:rowOff>0</xdr:rowOff>
    </xdr:from>
    <xdr:ext cx="375231" cy="264560"/>
    <xdr:sp macro="" textlink="">
      <xdr:nvSpPr>
        <xdr:cNvPr id="425" name="TextBox 424">
          <a:extLst>
            <a:ext uri="{FF2B5EF4-FFF2-40B4-BE49-F238E27FC236}">
              <a16:creationId xmlns:a16="http://schemas.microsoft.com/office/drawing/2014/main" id="{00000000-0008-0000-0200-0000A9010000}"/>
            </a:ext>
          </a:extLst>
        </xdr:cNvPr>
        <xdr:cNvSpPr txBox="1"/>
      </xdr:nvSpPr>
      <xdr:spPr>
        <a:xfrm rot="19229291">
          <a:off x="1152525" y="17573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212</xdr:row>
      <xdr:rowOff>0</xdr:rowOff>
    </xdr:from>
    <xdr:ext cx="381000" cy="274085"/>
    <xdr:sp macro="" textlink="">
      <xdr:nvSpPr>
        <xdr:cNvPr id="426" name="TextBox 425">
          <a:extLst>
            <a:ext uri="{FF2B5EF4-FFF2-40B4-BE49-F238E27FC236}">
              <a16:creationId xmlns:a16="http://schemas.microsoft.com/office/drawing/2014/main" id="{00000000-0008-0000-0200-0000AA010000}"/>
            </a:ext>
          </a:extLst>
        </xdr:cNvPr>
        <xdr:cNvSpPr txBox="1"/>
      </xdr:nvSpPr>
      <xdr:spPr>
        <a:xfrm rot="2381950">
          <a:off x="2733675" y="17573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212</xdr:row>
      <xdr:rowOff>0</xdr:rowOff>
    </xdr:from>
    <xdr:ext cx="847726" cy="264560"/>
    <xdr:sp macro="" textlink="">
      <xdr:nvSpPr>
        <xdr:cNvPr id="427" name="TextBox 426">
          <a:extLst>
            <a:ext uri="{FF2B5EF4-FFF2-40B4-BE49-F238E27FC236}">
              <a16:creationId xmlns:a16="http://schemas.microsoft.com/office/drawing/2014/main" id="{00000000-0008-0000-0200-0000AB010000}"/>
            </a:ext>
          </a:extLst>
        </xdr:cNvPr>
        <xdr:cNvSpPr txBox="1"/>
      </xdr:nvSpPr>
      <xdr:spPr>
        <a:xfrm>
          <a:off x="2466974" y="17573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212</xdr:row>
      <xdr:rowOff>0</xdr:rowOff>
    </xdr:from>
    <xdr:ext cx="194454" cy="283457"/>
    <xdr:sp macro="" textlink="">
      <xdr:nvSpPr>
        <xdr:cNvPr id="428" name="TextBox 427">
          <a:extLst>
            <a:ext uri="{FF2B5EF4-FFF2-40B4-BE49-F238E27FC236}">
              <a16:creationId xmlns:a16="http://schemas.microsoft.com/office/drawing/2014/main" id="{00000000-0008-0000-0200-0000AC010000}"/>
            </a:ext>
          </a:extLst>
        </xdr:cNvPr>
        <xdr:cNvSpPr txBox="1"/>
      </xdr:nvSpPr>
      <xdr:spPr>
        <a:xfrm>
          <a:off x="1971675"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212</xdr:row>
      <xdr:rowOff>0</xdr:rowOff>
    </xdr:from>
    <xdr:ext cx="504825" cy="274085"/>
    <xdr:sp macro="" textlink="">
      <xdr:nvSpPr>
        <xdr:cNvPr id="429" name="TextBox 428">
          <a:extLst>
            <a:ext uri="{FF2B5EF4-FFF2-40B4-BE49-F238E27FC236}">
              <a16:creationId xmlns:a16="http://schemas.microsoft.com/office/drawing/2014/main" id="{00000000-0008-0000-0200-0000AD010000}"/>
            </a:ext>
          </a:extLst>
        </xdr:cNvPr>
        <xdr:cNvSpPr txBox="1"/>
      </xdr:nvSpPr>
      <xdr:spPr>
        <a:xfrm>
          <a:off x="1657350" y="17573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212</xdr:row>
      <xdr:rowOff>0</xdr:rowOff>
    </xdr:from>
    <xdr:ext cx="666750" cy="264560"/>
    <xdr:sp macro="" textlink="">
      <xdr:nvSpPr>
        <xdr:cNvPr id="430" name="TextBox 429">
          <a:extLst>
            <a:ext uri="{FF2B5EF4-FFF2-40B4-BE49-F238E27FC236}">
              <a16:creationId xmlns:a16="http://schemas.microsoft.com/office/drawing/2014/main" id="{00000000-0008-0000-0200-0000AE010000}"/>
            </a:ext>
          </a:extLst>
        </xdr:cNvPr>
        <xdr:cNvSpPr txBox="1"/>
      </xdr:nvSpPr>
      <xdr:spPr>
        <a:xfrm>
          <a:off x="1714500" y="17573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212</xdr:row>
      <xdr:rowOff>0</xdr:rowOff>
    </xdr:from>
    <xdr:ext cx="460956" cy="264560"/>
    <xdr:sp macro="" textlink="">
      <xdr:nvSpPr>
        <xdr:cNvPr id="431" name="TextBox 430">
          <a:extLst>
            <a:ext uri="{FF2B5EF4-FFF2-40B4-BE49-F238E27FC236}">
              <a16:creationId xmlns:a16="http://schemas.microsoft.com/office/drawing/2014/main" id="{00000000-0008-0000-0200-0000AF010000}"/>
            </a:ext>
          </a:extLst>
        </xdr:cNvPr>
        <xdr:cNvSpPr txBox="1"/>
      </xdr:nvSpPr>
      <xdr:spPr>
        <a:xfrm>
          <a:off x="2486026" y="17573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212</xdr:row>
      <xdr:rowOff>0</xdr:rowOff>
    </xdr:from>
    <xdr:ext cx="455023" cy="264560"/>
    <xdr:sp macro="" textlink="">
      <xdr:nvSpPr>
        <xdr:cNvPr id="432" name="TextBox 431">
          <a:extLst>
            <a:ext uri="{FF2B5EF4-FFF2-40B4-BE49-F238E27FC236}">
              <a16:creationId xmlns:a16="http://schemas.microsoft.com/office/drawing/2014/main" id="{00000000-0008-0000-0200-0000B0010000}"/>
            </a:ext>
          </a:extLst>
        </xdr:cNvPr>
        <xdr:cNvSpPr txBox="1"/>
      </xdr:nvSpPr>
      <xdr:spPr>
        <a:xfrm rot="2382744">
          <a:off x="2679738" y="17573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212</xdr:row>
      <xdr:rowOff>0</xdr:rowOff>
    </xdr:from>
    <xdr:ext cx="441906" cy="264560"/>
    <xdr:sp macro="" textlink="">
      <xdr:nvSpPr>
        <xdr:cNvPr id="433" name="TextBox 432">
          <a:extLst>
            <a:ext uri="{FF2B5EF4-FFF2-40B4-BE49-F238E27FC236}">
              <a16:creationId xmlns:a16="http://schemas.microsoft.com/office/drawing/2014/main" id="{00000000-0008-0000-0200-0000B1010000}"/>
            </a:ext>
          </a:extLst>
        </xdr:cNvPr>
        <xdr:cNvSpPr txBox="1"/>
      </xdr:nvSpPr>
      <xdr:spPr>
        <a:xfrm>
          <a:off x="16411575" y="17573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212</xdr:row>
      <xdr:rowOff>0</xdr:rowOff>
    </xdr:from>
    <xdr:ext cx="847726" cy="264560"/>
    <xdr:sp macro="" textlink="">
      <xdr:nvSpPr>
        <xdr:cNvPr id="434" name="TextBox 433">
          <a:extLst>
            <a:ext uri="{FF2B5EF4-FFF2-40B4-BE49-F238E27FC236}">
              <a16:creationId xmlns:a16="http://schemas.microsoft.com/office/drawing/2014/main" id="{00000000-0008-0000-0200-0000B2010000}"/>
            </a:ext>
          </a:extLst>
        </xdr:cNvPr>
        <xdr:cNvSpPr txBox="1"/>
      </xdr:nvSpPr>
      <xdr:spPr>
        <a:xfrm>
          <a:off x="2466974" y="17573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212</xdr:row>
      <xdr:rowOff>0</xdr:rowOff>
    </xdr:from>
    <xdr:ext cx="194454" cy="283457"/>
    <xdr:sp macro="" textlink="">
      <xdr:nvSpPr>
        <xdr:cNvPr id="435" name="TextBox 434">
          <a:extLst>
            <a:ext uri="{FF2B5EF4-FFF2-40B4-BE49-F238E27FC236}">
              <a16:creationId xmlns:a16="http://schemas.microsoft.com/office/drawing/2014/main" id="{00000000-0008-0000-0200-0000B3010000}"/>
            </a:ext>
          </a:extLst>
        </xdr:cNvPr>
        <xdr:cNvSpPr txBox="1"/>
      </xdr:nvSpPr>
      <xdr:spPr>
        <a:xfrm>
          <a:off x="19240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143</xdr:row>
      <xdr:rowOff>0</xdr:rowOff>
    </xdr:from>
    <xdr:ext cx="194454" cy="283457"/>
    <xdr:sp macro="" textlink="">
      <xdr:nvSpPr>
        <xdr:cNvPr id="454" name="TextBox 453">
          <a:extLst>
            <a:ext uri="{FF2B5EF4-FFF2-40B4-BE49-F238E27FC236}">
              <a16:creationId xmlns:a16="http://schemas.microsoft.com/office/drawing/2014/main" id="{00000000-0008-0000-0200-0000C6010000}"/>
            </a:ext>
          </a:extLst>
        </xdr:cNvPr>
        <xdr:cNvSpPr txBox="1"/>
      </xdr:nvSpPr>
      <xdr:spPr>
        <a:xfrm>
          <a:off x="19240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143</xdr:row>
      <xdr:rowOff>0</xdr:rowOff>
    </xdr:from>
    <xdr:ext cx="194454" cy="283457"/>
    <xdr:sp macro="" textlink="">
      <xdr:nvSpPr>
        <xdr:cNvPr id="455" name="TextBox 454">
          <a:extLst>
            <a:ext uri="{FF2B5EF4-FFF2-40B4-BE49-F238E27FC236}">
              <a16:creationId xmlns:a16="http://schemas.microsoft.com/office/drawing/2014/main" id="{00000000-0008-0000-0200-0000C7010000}"/>
            </a:ext>
          </a:extLst>
        </xdr:cNvPr>
        <xdr:cNvSpPr txBox="1"/>
      </xdr:nvSpPr>
      <xdr:spPr>
        <a:xfrm>
          <a:off x="19240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143</xdr:row>
      <xdr:rowOff>0</xdr:rowOff>
    </xdr:from>
    <xdr:ext cx="194454" cy="283457"/>
    <xdr:sp macro="" textlink="">
      <xdr:nvSpPr>
        <xdr:cNvPr id="456" name="TextBox 455">
          <a:extLst>
            <a:ext uri="{FF2B5EF4-FFF2-40B4-BE49-F238E27FC236}">
              <a16:creationId xmlns:a16="http://schemas.microsoft.com/office/drawing/2014/main" id="{00000000-0008-0000-0200-0000C8010000}"/>
            </a:ext>
          </a:extLst>
        </xdr:cNvPr>
        <xdr:cNvSpPr txBox="1"/>
      </xdr:nvSpPr>
      <xdr:spPr>
        <a:xfrm>
          <a:off x="1552575"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143</xdr:row>
      <xdr:rowOff>0</xdr:rowOff>
    </xdr:from>
    <xdr:ext cx="194454" cy="283457"/>
    <xdr:sp macro="" textlink="">
      <xdr:nvSpPr>
        <xdr:cNvPr id="457" name="TextBox 456">
          <a:extLst>
            <a:ext uri="{FF2B5EF4-FFF2-40B4-BE49-F238E27FC236}">
              <a16:creationId xmlns:a16="http://schemas.microsoft.com/office/drawing/2014/main" id="{00000000-0008-0000-0200-0000C9010000}"/>
            </a:ext>
          </a:extLst>
        </xdr:cNvPr>
        <xdr:cNvSpPr txBox="1"/>
      </xdr:nvSpPr>
      <xdr:spPr>
        <a:xfrm>
          <a:off x="22288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143</xdr:row>
      <xdr:rowOff>0</xdr:rowOff>
    </xdr:from>
    <xdr:ext cx="375231" cy="264560"/>
    <xdr:sp macro="" textlink="">
      <xdr:nvSpPr>
        <xdr:cNvPr id="458" name="TextBox 457">
          <a:extLst>
            <a:ext uri="{FF2B5EF4-FFF2-40B4-BE49-F238E27FC236}">
              <a16:creationId xmlns:a16="http://schemas.microsoft.com/office/drawing/2014/main" id="{00000000-0008-0000-0200-0000CA010000}"/>
            </a:ext>
          </a:extLst>
        </xdr:cNvPr>
        <xdr:cNvSpPr txBox="1"/>
      </xdr:nvSpPr>
      <xdr:spPr>
        <a:xfrm rot="19229291">
          <a:off x="1152525" y="21574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143</xdr:row>
      <xdr:rowOff>0</xdr:rowOff>
    </xdr:from>
    <xdr:ext cx="194454" cy="283457"/>
    <xdr:sp macro="" textlink="">
      <xdr:nvSpPr>
        <xdr:cNvPr id="459" name="TextBox 458">
          <a:extLst>
            <a:ext uri="{FF2B5EF4-FFF2-40B4-BE49-F238E27FC236}">
              <a16:creationId xmlns:a16="http://schemas.microsoft.com/office/drawing/2014/main" id="{00000000-0008-0000-0200-0000CB010000}"/>
            </a:ext>
          </a:extLst>
        </xdr:cNvPr>
        <xdr:cNvSpPr txBox="1"/>
      </xdr:nvSpPr>
      <xdr:spPr>
        <a:xfrm>
          <a:off x="1552575"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143</xdr:row>
      <xdr:rowOff>0</xdr:rowOff>
    </xdr:from>
    <xdr:ext cx="194454" cy="283457"/>
    <xdr:sp macro="" textlink="">
      <xdr:nvSpPr>
        <xdr:cNvPr id="460" name="TextBox 459">
          <a:extLst>
            <a:ext uri="{FF2B5EF4-FFF2-40B4-BE49-F238E27FC236}">
              <a16:creationId xmlns:a16="http://schemas.microsoft.com/office/drawing/2014/main" id="{00000000-0008-0000-0200-0000CC010000}"/>
            </a:ext>
          </a:extLst>
        </xdr:cNvPr>
        <xdr:cNvSpPr txBox="1"/>
      </xdr:nvSpPr>
      <xdr:spPr>
        <a:xfrm>
          <a:off x="22288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143</xdr:row>
      <xdr:rowOff>0</xdr:rowOff>
    </xdr:from>
    <xdr:ext cx="375231" cy="264560"/>
    <xdr:sp macro="" textlink="">
      <xdr:nvSpPr>
        <xdr:cNvPr id="461" name="TextBox 460">
          <a:extLst>
            <a:ext uri="{FF2B5EF4-FFF2-40B4-BE49-F238E27FC236}">
              <a16:creationId xmlns:a16="http://schemas.microsoft.com/office/drawing/2014/main" id="{00000000-0008-0000-0200-0000CD010000}"/>
            </a:ext>
          </a:extLst>
        </xdr:cNvPr>
        <xdr:cNvSpPr txBox="1"/>
      </xdr:nvSpPr>
      <xdr:spPr>
        <a:xfrm rot="19229291">
          <a:off x="1152525" y="21574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143</xdr:row>
      <xdr:rowOff>0</xdr:rowOff>
    </xdr:from>
    <xdr:ext cx="381000" cy="274085"/>
    <xdr:sp macro="" textlink="">
      <xdr:nvSpPr>
        <xdr:cNvPr id="462" name="TextBox 461">
          <a:extLst>
            <a:ext uri="{FF2B5EF4-FFF2-40B4-BE49-F238E27FC236}">
              <a16:creationId xmlns:a16="http://schemas.microsoft.com/office/drawing/2014/main" id="{00000000-0008-0000-0200-0000CE010000}"/>
            </a:ext>
          </a:extLst>
        </xdr:cNvPr>
        <xdr:cNvSpPr txBox="1"/>
      </xdr:nvSpPr>
      <xdr:spPr>
        <a:xfrm rot="2381950">
          <a:off x="2733675" y="21574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143</xdr:row>
      <xdr:rowOff>0</xdr:rowOff>
    </xdr:from>
    <xdr:ext cx="847726" cy="264560"/>
    <xdr:sp macro="" textlink="">
      <xdr:nvSpPr>
        <xdr:cNvPr id="463" name="TextBox 462">
          <a:extLst>
            <a:ext uri="{FF2B5EF4-FFF2-40B4-BE49-F238E27FC236}">
              <a16:creationId xmlns:a16="http://schemas.microsoft.com/office/drawing/2014/main" id="{00000000-0008-0000-0200-0000CF010000}"/>
            </a:ext>
          </a:extLst>
        </xdr:cNvPr>
        <xdr:cNvSpPr txBox="1"/>
      </xdr:nvSpPr>
      <xdr:spPr>
        <a:xfrm>
          <a:off x="2466974" y="21574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143</xdr:row>
      <xdr:rowOff>0</xdr:rowOff>
    </xdr:from>
    <xdr:ext cx="194454" cy="283457"/>
    <xdr:sp macro="" textlink="">
      <xdr:nvSpPr>
        <xdr:cNvPr id="464" name="TextBox 463">
          <a:extLst>
            <a:ext uri="{FF2B5EF4-FFF2-40B4-BE49-F238E27FC236}">
              <a16:creationId xmlns:a16="http://schemas.microsoft.com/office/drawing/2014/main" id="{00000000-0008-0000-0200-0000D0010000}"/>
            </a:ext>
          </a:extLst>
        </xdr:cNvPr>
        <xdr:cNvSpPr txBox="1"/>
      </xdr:nvSpPr>
      <xdr:spPr>
        <a:xfrm>
          <a:off x="1971675"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143</xdr:row>
      <xdr:rowOff>0</xdr:rowOff>
    </xdr:from>
    <xdr:ext cx="504825" cy="274085"/>
    <xdr:sp macro="" textlink="">
      <xdr:nvSpPr>
        <xdr:cNvPr id="465" name="TextBox 464">
          <a:extLst>
            <a:ext uri="{FF2B5EF4-FFF2-40B4-BE49-F238E27FC236}">
              <a16:creationId xmlns:a16="http://schemas.microsoft.com/office/drawing/2014/main" id="{00000000-0008-0000-0200-0000D1010000}"/>
            </a:ext>
          </a:extLst>
        </xdr:cNvPr>
        <xdr:cNvSpPr txBox="1"/>
      </xdr:nvSpPr>
      <xdr:spPr>
        <a:xfrm>
          <a:off x="1657350" y="21574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143</xdr:row>
      <xdr:rowOff>0</xdr:rowOff>
    </xdr:from>
    <xdr:ext cx="666750" cy="264560"/>
    <xdr:sp macro="" textlink="">
      <xdr:nvSpPr>
        <xdr:cNvPr id="466" name="TextBox 465">
          <a:extLst>
            <a:ext uri="{FF2B5EF4-FFF2-40B4-BE49-F238E27FC236}">
              <a16:creationId xmlns:a16="http://schemas.microsoft.com/office/drawing/2014/main" id="{00000000-0008-0000-0200-0000D2010000}"/>
            </a:ext>
          </a:extLst>
        </xdr:cNvPr>
        <xdr:cNvSpPr txBox="1"/>
      </xdr:nvSpPr>
      <xdr:spPr>
        <a:xfrm>
          <a:off x="1714500" y="21574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143</xdr:row>
      <xdr:rowOff>0</xdr:rowOff>
    </xdr:from>
    <xdr:ext cx="460956" cy="264560"/>
    <xdr:sp macro="" textlink="">
      <xdr:nvSpPr>
        <xdr:cNvPr id="467" name="TextBox 466">
          <a:extLst>
            <a:ext uri="{FF2B5EF4-FFF2-40B4-BE49-F238E27FC236}">
              <a16:creationId xmlns:a16="http://schemas.microsoft.com/office/drawing/2014/main" id="{00000000-0008-0000-0200-0000D3010000}"/>
            </a:ext>
          </a:extLst>
        </xdr:cNvPr>
        <xdr:cNvSpPr txBox="1"/>
      </xdr:nvSpPr>
      <xdr:spPr>
        <a:xfrm>
          <a:off x="2486026" y="21574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143</xdr:row>
      <xdr:rowOff>0</xdr:rowOff>
    </xdr:from>
    <xdr:ext cx="455023" cy="264560"/>
    <xdr:sp macro="" textlink="">
      <xdr:nvSpPr>
        <xdr:cNvPr id="468" name="TextBox 467">
          <a:extLst>
            <a:ext uri="{FF2B5EF4-FFF2-40B4-BE49-F238E27FC236}">
              <a16:creationId xmlns:a16="http://schemas.microsoft.com/office/drawing/2014/main" id="{00000000-0008-0000-0200-0000D4010000}"/>
            </a:ext>
          </a:extLst>
        </xdr:cNvPr>
        <xdr:cNvSpPr txBox="1"/>
      </xdr:nvSpPr>
      <xdr:spPr>
        <a:xfrm rot="2382744">
          <a:off x="2679738" y="21574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143</xdr:row>
      <xdr:rowOff>0</xdr:rowOff>
    </xdr:from>
    <xdr:ext cx="441906" cy="264560"/>
    <xdr:sp macro="" textlink="">
      <xdr:nvSpPr>
        <xdr:cNvPr id="469" name="TextBox 468">
          <a:extLst>
            <a:ext uri="{FF2B5EF4-FFF2-40B4-BE49-F238E27FC236}">
              <a16:creationId xmlns:a16="http://schemas.microsoft.com/office/drawing/2014/main" id="{00000000-0008-0000-0200-0000D5010000}"/>
            </a:ext>
          </a:extLst>
        </xdr:cNvPr>
        <xdr:cNvSpPr txBox="1"/>
      </xdr:nvSpPr>
      <xdr:spPr>
        <a:xfrm>
          <a:off x="16411575" y="21574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143</xdr:row>
      <xdr:rowOff>0</xdr:rowOff>
    </xdr:from>
    <xdr:ext cx="847726" cy="264560"/>
    <xdr:sp macro="" textlink="">
      <xdr:nvSpPr>
        <xdr:cNvPr id="470" name="TextBox 469">
          <a:extLst>
            <a:ext uri="{FF2B5EF4-FFF2-40B4-BE49-F238E27FC236}">
              <a16:creationId xmlns:a16="http://schemas.microsoft.com/office/drawing/2014/main" id="{00000000-0008-0000-0200-0000D6010000}"/>
            </a:ext>
          </a:extLst>
        </xdr:cNvPr>
        <xdr:cNvSpPr txBox="1"/>
      </xdr:nvSpPr>
      <xdr:spPr>
        <a:xfrm>
          <a:off x="2466974" y="21574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143</xdr:row>
      <xdr:rowOff>0</xdr:rowOff>
    </xdr:from>
    <xdr:ext cx="194454" cy="283457"/>
    <xdr:sp macro="" textlink="">
      <xdr:nvSpPr>
        <xdr:cNvPr id="471" name="TextBox 470">
          <a:extLst>
            <a:ext uri="{FF2B5EF4-FFF2-40B4-BE49-F238E27FC236}">
              <a16:creationId xmlns:a16="http://schemas.microsoft.com/office/drawing/2014/main" id="{00000000-0008-0000-0200-0000D7010000}"/>
            </a:ext>
          </a:extLst>
        </xdr:cNvPr>
        <xdr:cNvSpPr txBox="1"/>
      </xdr:nvSpPr>
      <xdr:spPr>
        <a:xfrm>
          <a:off x="19240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143</xdr:row>
      <xdr:rowOff>0</xdr:rowOff>
    </xdr:from>
    <xdr:ext cx="194454" cy="283457"/>
    <xdr:sp macro="" textlink="">
      <xdr:nvSpPr>
        <xdr:cNvPr id="472" name="TextBox 471">
          <a:extLst>
            <a:ext uri="{FF2B5EF4-FFF2-40B4-BE49-F238E27FC236}">
              <a16:creationId xmlns:a16="http://schemas.microsoft.com/office/drawing/2014/main" id="{00000000-0008-0000-0200-0000D8010000}"/>
            </a:ext>
          </a:extLst>
        </xdr:cNvPr>
        <xdr:cNvSpPr txBox="1"/>
      </xdr:nvSpPr>
      <xdr:spPr>
        <a:xfrm>
          <a:off x="19240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143</xdr:row>
      <xdr:rowOff>0</xdr:rowOff>
    </xdr:from>
    <xdr:ext cx="194454" cy="283457"/>
    <xdr:sp macro="" textlink="">
      <xdr:nvSpPr>
        <xdr:cNvPr id="473" name="TextBox 472">
          <a:extLst>
            <a:ext uri="{FF2B5EF4-FFF2-40B4-BE49-F238E27FC236}">
              <a16:creationId xmlns:a16="http://schemas.microsoft.com/office/drawing/2014/main" id="{00000000-0008-0000-0200-0000D9010000}"/>
            </a:ext>
          </a:extLst>
        </xdr:cNvPr>
        <xdr:cNvSpPr txBox="1"/>
      </xdr:nvSpPr>
      <xdr:spPr>
        <a:xfrm>
          <a:off x="19240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143</xdr:row>
      <xdr:rowOff>0</xdr:rowOff>
    </xdr:from>
    <xdr:ext cx="194454" cy="283457"/>
    <xdr:sp macro="" textlink="">
      <xdr:nvSpPr>
        <xdr:cNvPr id="474" name="TextBox 473">
          <a:extLst>
            <a:ext uri="{FF2B5EF4-FFF2-40B4-BE49-F238E27FC236}">
              <a16:creationId xmlns:a16="http://schemas.microsoft.com/office/drawing/2014/main" id="{00000000-0008-0000-0200-0000DA010000}"/>
            </a:ext>
          </a:extLst>
        </xdr:cNvPr>
        <xdr:cNvSpPr txBox="1"/>
      </xdr:nvSpPr>
      <xdr:spPr>
        <a:xfrm>
          <a:off x="1552575"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143</xdr:row>
      <xdr:rowOff>0</xdr:rowOff>
    </xdr:from>
    <xdr:ext cx="194454" cy="283457"/>
    <xdr:sp macro="" textlink="">
      <xdr:nvSpPr>
        <xdr:cNvPr id="475" name="TextBox 474">
          <a:extLst>
            <a:ext uri="{FF2B5EF4-FFF2-40B4-BE49-F238E27FC236}">
              <a16:creationId xmlns:a16="http://schemas.microsoft.com/office/drawing/2014/main" id="{00000000-0008-0000-0200-0000DB010000}"/>
            </a:ext>
          </a:extLst>
        </xdr:cNvPr>
        <xdr:cNvSpPr txBox="1"/>
      </xdr:nvSpPr>
      <xdr:spPr>
        <a:xfrm>
          <a:off x="22288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143</xdr:row>
      <xdr:rowOff>0</xdr:rowOff>
    </xdr:from>
    <xdr:ext cx="375231" cy="264560"/>
    <xdr:sp macro="" textlink="">
      <xdr:nvSpPr>
        <xdr:cNvPr id="476" name="TextBox 475">
          <a:extLst>
            <a:ext uri="{FF2B5EF4-FFF2-40B4-BE49-F238E27FC236}">
              <a16:creationId xmlns:a16="http://schemas.microsoft.com/office/drawing/2014/main" id="{00000000-0008-0000-0200-0000DC010000}"/>
            </a:ext>
          </a:extLst>
        </xdr:cNvPr>
        <xdr:cNvSpPr txBox="1"/>
      </xdr:nvSpPr>
      <xdr:spPr>
        <a:xfrm rot="19229291">
          <a:off x="1152525" y="23860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143</xdr:row>
      <xdr:rowOff>0</xdr:rowOff>
    </xdr:from>
    <xdr:ext cx="194454" cy="283457"/>
    <xdr:sp macro="" textlink="">
      <xdr:nvSpPr>
        <xdr:cNvPr id="477" name="TextBox 476">
          <a:extLst>
            <a:ext uri="{FF2B5EF4-FFF2-40B4-BE49-F238E27FC236}">
              <a16:creationId xmlns:a16="http://schemas.microsoft.com/office/drawing/2014/main" id="{00000000-0008-0000-0200-0000DD010000}"/>
            </a:ext>
          </a:extLst>
        </xdr:cNvPr>
        <xdr:cNvSpPr txBox="1"/>
      </xdr:nvSpPr>
      <xdr:spPr>
        <a:xfrm>
          <a:off x="1552575"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143</xdr:row>
      <xdr:rowOff>0</xdr:rowOff>
    </xdr:from>
    <xdr:ext cx="194454" cy="283457"/>
    <xdr:sp macro="" textlink="">
      <xdr:nvSpPr>
        <xdr:cNvPr id="478" name="TextBox 477">
          <a:extLst>
            <a:ext uri="{FF2B5EF4-FFF2-40B4-BE49-F238E27FC236}">
              <a16:creationId xmlns:a16="http://schemas.microsoft.com/office/drawing/2014/main" id="{00000000-0008-0000-0200-0000DE010000}"/>
            </a:ext>
          </a:extLst>
        </xdr:cNvPr>
        <xdr:cNvSpPr txBox="1"/>
      </xdr:nvSpPr>
      <xdr:spPr>
        <a:xfrm>
          <a:off x="22288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143</xdr:row>
      <xdr:rowOff>0</xdr:rowOff>
    </xdr:from>
    <xdr:ext cx="375231" cy="264560"/>
    <xdr:sp macro="" textlink="">
      <xdr:nvSpPr>
        <xdr:cNvPr id="479" name="TextBox 478">
          <a:extLst>
            <a:ext uri="{FF2B5EF4-FFF2-40B4-BE49-F238E27FC236}">
              <a16:creationId xmlns:a16="http://schemas.microsoft.com/office/drawing/2014/main" id="{00000000-0008-0000-0200-0000DF010000}"/>
            </a:ext>
          </a:extLst>
        </xdr:cNvPr>
        <xdr:cNvSpPr txBox="1"/>
      </xdr:nvSpPr>
      <xdr:spPr>
        <a:xfrm rot="19229291">
          <a:off x="1152525" y="23860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143</xdr:row>
      <xdr:rowOff>0</xdr:rowOff>
    </xdr:from>
    <xdr:ext cx="381000" cy="274085"/>
    <xdr:sp macro="" textlink="">
      <xdr:nvSpPr>
        <xdr:cNvPr id="480" name="TextBox 479">
          <a:extLst>
            <a:ext uri="{FF2B5EF4-FFF2-40B4-BE49-F238E27FC236}">
              <a16:creationId xmlns:a16="http://schemas.microsoft.com/office/drawing/2014/main" id="{00000000-0008-0000-0200-0000E0010000}"/>
            </a:ext>
          </a:extLst>
        </xdr:cNvPr>
        <xdr:cNvSpPr txBox="1"/>
      </xdr:nvSpPr>
      <xdr:spPr>
        <a:xfrm rot="2381950">
          <a:off x="2733675" y="23860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143</xdr:row>
      <xdr:rowOff>0</xdr:rowOff>
    </xdr:from>
    <xdr:ext cx="847726" cy="264560"/>
    <xdr:sp macro="" textlink="">
      <xdr:nvSpPr>
        <xdr:cNvPr id="481" name="TextBox 480">
          <a:extLst>
            <a:ext uri="{FF2B5EF4-FFF2-40B4-BE49-F238E27FC236}">
              <a16:creationId xmlns:a16="http://schemas.microsoft.com/office/drawing/2014/main" id="{00000000-0008-0000-0200-0000E1010000}"/>
            </a:ext>
          </a:extLst>
        </xdr:cNvPr>
        <xdr:cNvSpPr txBox="1"/>
      </xdr:nvSpPr>
      <xdr:spPr>
        <a:xfrm>
          <a:off x="2466974" y="23860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143</xdr:row>
      <xdr:rowOff>0</xdr:rowOff>
    </xdr:from>
    <xdr:ext cx="194454" cy="283457"/>
    <xdr:sp macro="" textlink="">
      <xdr:nvSpPr>
        <xdr:cNvPr id="482" name="TextBox 481">
          <a:extLst>
            <a:ext uri="{FF2B5EF4-FFF2-40B4-BE49-F238E27FC236}">
              <a16:creationId xmlns:a16="http://schemas.microsoft.com/office/drawing/2014/main" id="{00000000-0008-0000-0200-0000E2010000}"/>
            </a:ext>
          </a:extLst>
        </xdr:cNvPr>
        <xdr:cNvSpPr txBox="1"/>
      </xdr:nvSpPr>
      <xdr:spPr>
        <a:xfrm>
          <a:off x="1971675"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143</xdr:row>
      <xdr:rowOff>0</xdr:rowOff>
    </xdr:from>
    <xdr:ext cx="504825" cy="274085"/>
    <xdr:sp macro="" textlink="">
      <xdr:nvSpPr>
        <xdr:cNvPr id="483" name="TextBox 482">
          <a:extLst>
            <a:ext uri="{FF2B5EF4-FFF2-40B4-BE49-F238E27FC236}">
              <a16:creationId xmlns:a16="http://schemas.microsoft.com/office/drawing/2014/main" id="{00000000-0008-0000-0200-0000E3010000}"/>
            </a:ext>
          </a:extLst>
        </xdr:cNvPr>
        <xdr:cNvSpPr txBox="1"/>
      </xdr:nvSpPr>
      <xdr:spPr>
        <a:xfrm>
          <a:off x="1657350" y="23860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143</xdr:row>
      <xdr:rowOff>0</xdr:rowOff>
    </xdr:from>
    <xdr:ext cx="666750" cy="264560"/>
    <xdr:sp macro="" textlink="">
      <xdr:nvSpPr>
        <xdr:cNvPr id="484" name="TextBox 483">
          <a:extLst>
            <a:ext uri="{FF2B5EF4-FFF2-40B4-BE49-F238E27FC236}">
              <a16:creationId xmlns:a16="http://schemas.microsoft.com/office/drawing/2014/main" id="{00000000-0008-0000-0200-0000E4010000}"/>
            </a:ext>
          </a:extLst>
        </xdr:cNvPr>
        <xdr:cNvSpPr txBox="1"/>
      </xdr:nvSpPr>
      <xdr:spPr>
        <a:xfrm>
          <a:off x="1714500" y="23860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143</xdr:row>
      <xdr:rowOff>0</xdr:rowOff>
    </xdr:from>
    <xdr:ext cx="460956" cy="264560"/>
    <xdr:sp macro="" textlink="">
      <xdr:nvSpPr>
        <xdr:cNvPr id="485" name="TextBox 484">
          <a:extLst>
            <a:ext uri="{FF2B5EF4-FFF2-40B4-BE49-F238E27FC236}">
              <a16:creationId xmlns:a16="http://schemas.microsoft.com/office/drawing/2014/main" id="{00000000-0008-0000-0200-0000E5010000}"/>
            </a:ext>
          </a:extLst>
        </xdr:cNvPr>
        <xdr:cNvSpPr txBox="1"/>
      </xdr:nvSpPr>
      <xdr:spPr>
        <a:xfrm>
          <a:off x="2486026" y="23860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143</xdr:row>
      <xdr:rowOff>0</xdr:rowOff>
    </xdr:from>
    <xdr:ext cx="455023" cy="264560"/>
    <xdr:sp macro="" textlink="">
      <xdr:nvSpPr>
        <xdr:cNvPr id="486" name="TextBox 485">
          <a:extLst>
            <a:ext uri="{FF2B5EF4-FFF2-40B4-BE49-F238E27FC236}">
              <a16:creationId xmlns:a16="http://schemas.microsoft.com/office/drawing/2014/main" id="{00000000-0008-0000-0200-0000E6010000}"/>
            </a:ext>
          </a:extLst>
        </xdr:cNvPr>
        <xdr:cNvSpPr txBox="1"/>
      </xdr:nvSpPr>
      <xdr:spPr>
        <a:xfrm rot="2382744">
          <a:off x="2679738" y="23860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143</xdr:row>
      <xdr:rowOff>0</xdr:rowOff>
    </xdr:from>
    <xdr:ext cx="441906" cy="264560"/>
    <xdr:sp macro="" textlink="">
      <xdr:nvSpPr>
        <xdr:cNvPr id="487" name="TextBox 486">
          <a:extLst>
            <a:ext uri="{FF2B5EF4-FFF2-40B4-BE49-F238E27FC236}">
              <a16:creationId xmlns:a16="http://schemas.microsoft.com/office/drawing/2014/main" id="{00000000-0008-0000-0200-0000E7010000}"/>
            </a:ext>
          </a:extLst>
        </xdr:cNvPr>
        <xdr:cNvSpPr txBox="1"/>
      </xdr:nvSpPr>
      <xdr:spPr>
        <a:xfrm>
          <a:off x="16411575" y="23860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143</xdr:row>
      <xdr:rowOff>0</xdr:rowOff>
    </xdr:from>
    <xdr:ext cx="847726" cy="264560"/>
    <xdr:sp macro="" textlink="">
      <xdr:nvSpPr>
        <xdr:cNvPr id="488" name="TextBox 487">
          <a:extLst>
            <a:ext uri="{FF2B5EF4-FFF2-40B4-BE49-F238E27FC236}">
              <a16:creationId xmlns:a16="http://schemas.microsoft.com/office/drawing/2014/main" id="{00000000-0008-0000-0200-0000E8010000}"/>
            </a:ext>
          </a:extLst>
        </xdr:cNvPr>
        <xdr:cNvSpPr txBox="1"/>
      </xdr:nvSpPr>
      <xdr:spPr>
        <a:xfrm>
          <a:off x="2466974" y="23860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143</xdr:row>
      <xdr:rowOff>0</xdr:rowOff>
    </xdr:from>
    <xdr:ext cx="194454" cy="283457"/>
    <xdr:sp macro="" textlink="">
      <xdr:nvSpPr>
        <xdr:cNvPr id="489" name="TextBox 488">
          <a:extLst>
            <a:ext uri="{FF2B5EF4-FFF2-40B4-BE49-F238E27FC236}">
              <a16:creationId xmlns:a16="http://schemas.microsoft.com/office/drawing/2014/main" id="{00000000-0008-0000-0200-0000E9010000}"/>
            </a:ext>
          </a:extLst>
        </xdr:cNvPr>
        <xdr:cNvSpPr txBox="1"/>
      </xdr:nvSpPr>
      <xdr:spPr>
        <a:xfrm>
          <a:off x="19240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143</xdr:row>
      <xdr:rowOff>0</xdr:rowOff>
    </xdr:from>
    <xdr:ext cx="194454" cy="283457"/>
    <xdr:sp macro="" textlink="">
      <xdr:nvSpPr>
        <xdr:cNvPr id="490" name="TextBox 489">
          <a:extLst>
            <a:ext uri="{FF2B5EF4-FFF2-40B4-BE49-F238E27FC236}">
              <a16:creationId xmlns:a16="http://schemas.microsoft.com/office/drawing/2014/main" id="{00000000-0008-0000-0200-0000EA010000}"/>
            </a:ext>
          </a:extLst>
        </xdr:cNvPr>
        <xdr:cNvSpPr txBox="1"/>
      </xdr:nvSpPr>
      <xdr:spPr>
        <a:xfrm>
          <a:off x="19240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143</xdr:row>
      <xdr:rowOff>0</xdr:rowOff>
    </xdr:from>
    <xdr:ext cx="194454" cy="283457"/>
    <xdr:sp macro="" textlink="">
      <xdr:nvSpPr>
        <xdr:cNvPr id="491" name="TextBox 490">
          <a:extLst>
            <a:ext uri="{FF2B5EF4-FFF2-40B4-BE49-F238E27FC236}">
              <a16:creationId xmlns:a16="http://schemas.microsoft.com/office/drawing/2014/main" id="{00000000-0008-0000-0200-0000EB010000}"/>
            </a:ext>
          </a:extLst>
        </xdr:cNvPr>
        <xdr:cNvSpPr txBox="1"/>
      </xdr:nvSpPr>
      <xdr:spPr>
        <a:xfrm>
          <a:off x="19240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143</xdr:row>
      <xdr:rowOff>0</xdr:rowOff>
    </xdr:from>
    <xdr:ext cx="194454" cy="283457"/>
    <xdr:sp macro="" textlink="">
      <xdr:nvSpPr>
        <xdr:cNvPr id="492" name="TextBox 491">
          <a:extLst>
            <a:ext uri="{FF2B5EF4-FFF2-40B4-BE49-F238E27FC236}">
              <a16:creationId xmlns:a16="http://schemas.microsoft.com/office/drawing/2014/main" id="{00000000-0008-0000-0200-0000EC010000}"/>
            </a:ext>
          </a:extLst>
        </xdr:cNvPr>
        <xdr:cNvSpPr txBox="1"/>
      </xdr:nvSpPr>
      <xdr:spPr>
        <a:xfrm>
          <a:off x="1552575"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143</xdr:row>
      <xdr:rowOff>0</xdr:rowOff>
    </xdr:from>
    <xdr:ext cx="194454" cy="283457"/>
    <xdr:sp macro="" textlink="">
      <xdr:nvSpPr>
        <xdr:cNvPr id="493" name="TextBox 492">
          <a:extLst>
            <a:ext uri="{FF2B5EF4-FFF2-40B4-BE49-F238E27FC236}">
              <a16:creationId xmlns:a16="http://schemas.microsoft.com/office/drawing/2014/main" id="{00000000-0008-0000-0200-0000ED010000}"/>
            </a:ext>
          </a:extLst>
        </xdr:cNvPr>
        <xdr:cNvSpPr txBox="1"/>
      </xdr:nvSpPr>
      <xdr:spPr>
        <a:xfrm>
          <a:off x="22288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143</xdr:row>
      <xdr:rowOff>0</xdr:rowOff>
    </xdr:from>
    <xdr:ext cx="375231" cy="264560"/>
    <xdr:sp macro="" textlink="">
      <xdr:nvSpPr>
        <xdr:cNvPr id="494" name="TextBox 493">
          <a:extLst>
            <a:ext uri="{FF2B5EF4-FFF2-40B4-BE49-F238E27FC236}">
              <a16:creationId xmlns:a16="http://schemas.microsoft.com/office/drawing/2014/main" id="{00000000-0008-0000-0200-0000EE010000}"/>
            </a:ext>
          </a:extLst>
        </xdr:cNvPr>
        <xdr:cNvSpPr txBox="1"/>
      </xdr:nvSpPr>
      <xdr:spPr>
        <a:xfrm rot="19229291">
          <a:off x="1152525" y="22717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143</xdr:row>
      <xdr:rowOff>0</xdr:rowOff>
    </xdr:from>
    <xdr:ext cx="194454" cy="283457"/>
    <xdr:sp macro="" textlink="">
      <xdr:nvSpPr>
        <xdr:cNvPr id="495" name="TextBox 494">
          <a:extLst>
            <a:ext uri="{FF2B5EF4-FFF2-40B4-BE49-F238E27FC236}">
              <a16:creationId xmlns:a16="http://schemas.microsoft.com/office/drawing/2014/main" id="{00000000-0008-0000-0200-0000EF010000}"/>
            </a:ext>
          </a:extLst>
        </xdr:cNvPr>
        <xdr:cNvSpPr txBox="1"/>
      </xdr:nvSpPr>
      <xdr:spPr>
        <a:xfrm>
          <a:off x="1552575"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143</xdr:row>
      <xdr:rowOff>0</xdr:rowOff>
    </xdr:from>
    <xdr:ext cx="194454" cy="283457"/>
    <xdr:sp macro="" textlink="">
      <xdr:nvSpPr>
        <xdr:cNvPr id="496" name="TextBox 495">
          <a:extLst>
            <a:ext uri="{FF2B5EF4-FFF2-40B4-BE49-F238E27FC236}">
              <a16:creationId xmlns:a16="http://schemas.microsoft.com/office/drawing/2014/main" id="{00000000-0008-0000-0200-0000F0010000}"/>
            </a:ext>
          </a:extLst>
        </xdr:cNvPr>
        <xdr:cNvSpPr txBox="1"/>
      </xdr:nvSpPr>
      <xdr:spPr>
        <a:xfrm>
          <a:off x="22288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143</xdr:row>
      <xdr:rowOff>0</xdr:rowOff>
    </xdr:from>
    <xdr:ext cx="375231" cy="264560"/>
    <xdr:sp macro="" textlink="">
      <xdr:nvSpPr>
        <xdr:cNvPr id="497" name="TextBox 496">
          <a:extLst>
            <a:ext uri="{FF2B5EF4-FFF2-40B4-BE49-F238E27FC236}">
              <a16:creationId xmlns:a16="http://schemas.microsoft.com/office/drawing/2014/main" id="{00000000-0008-0000-0200-0000F1010000}"/>
            </a:ext>
          </a:extLst>
        </xdr:cNvPr>
        <xdr:cNvSpPr txBox="1"/>
      </xdr:nvSpPr>
      <xdr:spPr>
        <a:xfrm rot="19229291">
          <a:off x="1152525" y="22717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143</xdr:row>
      <xdr:rowOff>0</xdr:rowOff>
    </xdr:from>
    <xdr:ext cx="381000" cy="274085"/>
    <xdr:sp macro="" textlink="">
      <xdr:nvSpPr>
        <xdr:cNvPr id="498" name="TextBox 497">
          <a:extLst>
            <a:ext uri="{FF2B5EF4-FFF2-40B4-BE49-F238E27FC236}">
              <a16:creationId xmlns:a16="http://schemas.microsoft.com/office/drawing/2014/main" id="{00000000-0008-0000-0200-0000F2010000}"/>
            </a:ext>
          </a:extLst>
        </xdr:cNvPr>
        <xdr:cNvSpPr txBox="1"/>
      </xdr:nvSpPr>
      <xdr:spPr>
        <a:xfrm rot="2381950">
          <a:off x="2733675" y="22717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143</xdr:row>
      <xdr:rowOff>0</xdr:rowOff>
    </xdr:from>
    <xdr:ext cx="847726" cy="264560"/>
    <xdr:sp macro="" textlink="">
      <xdr:nvSpPr>
        <xdr:cNvPr id="499" name="TextBox 498">
          <a:extLst>
            <a:ext uri="{FF2B5EF4-FFF2-40B4-BE49-F238E27FC236}">
              <a16:creationId xmlns:a16="http://schemas.microsoft.com/office/drawing/2014/main" id="{00000000-0008-0000-0200-0000F3010000}"/>
            </a:ext>
          </a:extLst>
        </xdr:cNvPr>
        <xdr:cNvSpPr txBox="1"/>
      </xdr:nvSpPr>
      <xdr:spPr>
        <a:xfrm>
          <a:off x="2466974" y="22717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143</xdr:row>
      <xdr:rowOff>0</xdr:rowOff>
    </xdr:from>
    <xdr:ext cx="194454" cy="283457"/>
    <xdr:sp macro="" textlink="">
      <xdr:nvSpPr>
        <xdr:cNvPr id="500" name="TextBox 499">
          <a:extLst>
            <a:ext uri="{FF2B5EF4-FFF2-40B4-BE49-F238E27FC236}">
              <a16:creationId xmlns:a16="http://schemas.microsoft.com/office/drawing/2014/main" id="{00000000-0008-0000-0200-0000F4010000}"/>
            </a:ext>
          </a:extLst>
        </xdr:cNvPr>
        <xdr:cNvSpPr txBox="1"/>
      </xdr:nvSpPr>
      <xdr:spPr>
        <a:xfrm>
          <a:off x="1971675"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143</xdr:row>
      <xdr:rowOff>0</xdr:rowOff>
    </xdr:from>
    <xdr:ext cx="504825" cy="274085"/>
    <xdr:sp macro="" textlink="">
      <xdr:nvSpPr>
        <xdr:cNvPr id="501" name="TextBox 500">
          <a:extLst>
            <a:ext uri="{FF2B5EF4-FFF2-40B4-BE49-F238E27FC236}">
              <a16:creationId xmlns:a16="http://schemas.microsoft.com/office/drawing/2014/main" id="{00000000-0008-0000-0200-0000F5010000}"/>
            </a:ext>
          </a:extLst>
        </xdr:cNvPr>
        <xdr:cNvSpPr txBox="1"/>
      </xdr:nvSpPr>
      <xdr:spPr>
        <a:xfrm>
          <a:off x="1657350" y="22717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143</xdr:row>
      <xdr:rowOff>0</xdr:rowOff>
    </xdr:from>
    <xdr:ext cx="666750" cy="264560"/>
    <xdr:sp macro="" textlink="">
      <xdr:nvSpPr>
        <xdr:cNvPr id="502" name="TextBox 501">
          <a:extLst>
            <a:ext uri="{FF2B5EF4-FFF2-40B4-BE49-F238E27FC236}">
              <a16:creationId xmlns:a16="http://schemas.microsoft.com/office/drawing/2014/main" id="{00000000-0008-0000-0200-0000F6010000}"/>
            </a:ext>
          </a:extLst>
        </xdr:cNvPr>
        <xdr:cNvSpPr txBox="1"/>
      </xdr:nvSpPr>
      <xdr:spPr>
        <a:xfrm>
          <a:off x="1714500" y="22717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143</xdr:row>
      <xdr:rowOff>0</xdr:rowOff>
    </xdr:from>
    <xdr:ext cx="460956" cy="264560"/>
    <xdr:sp macro="" textlink="">
      <xdr:nvSpPr>
        <xdr:cNvPr id="503" name="TextBox 502">
          <a:extLst>
            <a:ext uri="{FF2B5EF4-FFF2-40B4-BE49-F238E27FC236}">
              <a16:creationId xmlns:a16="http://schemas.microsoft.com/office/drawing/2014/main" id="{00000000-0008-0000-0200-0000F7010000}"/>
            </a:ext>
          </a:extLst>
        </xdr:cNvPr>
        <xdr:cNvSpPr txBox="1"/>
      </xdr:nvSpPr>
      <xdr:spPr>
        <a:xfrm>
          <a:off x="2486026" y="22717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143</xdr:row>
      <xdr:rowOff>0</xdr:rowOff>
    </xdr:from>
    <xdr:ext cx="455023" cy="264560"/>
    <xdr:sp macro="" textlink="">
      <xdr:nvSpPr>
        <xdr:cNvPr id="504" name="TextBox 503">
          <a:extLst>
            <a:ext uri="{FF2B5EF4-FFF2-40B4-BE49-F238E27FC236}">
              <a16:creationId xmlns:a16="http://schemas.microsoft.com/office/drawing/2014/main" id="{00000000-0008-0000-0200-0000F8010000}"/>
            </a:ext>
          </a:extLst>
        </xdr:cNvPr>
        <xdr:cNvSpPr txBox="1"/>
      </xdr:nvSpPr>
      <xdr:spPr>
        <a:xfrm rot="2382744">
          <a:off x="2679738" y="22717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143</xdr:row>
      <xdr:rowOff>0</xdr:rowOff>
    </xdr:from>
    <xdr:ext cx="441906" cy="264560"/>
    <xdr:sp macro="" textlink="">
      <xdr:nvSpPr>
        <xdr:cNvPr id="505" name="TextBox 504">
          <a:extLst>
            <a:ext uri="{FF2B5EF4-FFF2-40B4-BE49-F238E27FC236}">
              <a16:creationId xmlns:a16="http://schemas.microsoft.com/office/drawing/2014/main" id="{00000000-0008-0000-0200-0000F9010000}"/>
            </a:ext>
          </a:extLst>
        </xdr:cNvPr>
        <xdr:cNvSpPr txBox="1"/>
      </xdr:nvSpPr>
      <xdr:spPr>
        <a:xfrm>
          <a:off x="16411575" y="22717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143</xdr:row>
      <xdr:rowOff>0</xdr:rowOff>
    </xdr:from>
    <xdr:ext cx="847726" cy="264560"/>
    <xdr:sp macro="" textlink="">
      <xdr:nvSpPr>
        <xdr:cNvPr id="506" name="TextBox 505">
          <a:extLst>
            <a:ext uri="{FF2B5EF4-FFF2-40B4-BE49-F238E27FC236}">
              <a16:creationId xmlns:a16="http://schemas.microsoft.com/office/drawing/2014/main" id="{00000000-0008-0000-0200-0000FA010000}"/>
            </a:ext>
          </a:extLst>
        </xdr:cNvPr>
        <xdr:cNvSpPr txBox="1"/>
      </xdr:nvSpPr>
      <xdr:spPr>
        <a:xfrm>
          <a:off x="2466974" y="22717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143</xdr:row>
      <xdr:rowOff>0</xdr:rowOff>
    </xdr:from>
    <xdr:ext cx="194454" cy="283457"/>
    <xdr:sp macro="" textlink="">
      <xdr:nvSpPr>
        <xdr:cNvPr id="507" name="TextBox 506">
          <a:extLst>
            <a:ext uri="{FF2B5EF4-FFF2-40B4-BE49-F238E27FC236}">
              <a16:creationId xmlns:a16="http://schemas.microsoft.com/office/drawing/2014/main" id="{00000000-0008-0000-0200-0000FB010000}"/>
            </a:ext>
          </a:extLst>
        </xdr:cNvPr>
        <xdr:cNvSpPr txBox="1"/>
      </xdr:nvSpPr>
      <xdr:spPr>
        <a:xfrm>
          <a:off x="19240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editAs="oneCell">
    <xdr:from>
      <xdr:col>0</xdr:col>
      <xdr:colOff>38100</xdr:colOff>
      <xdr:row>0</xdr:row>
      <xdr:rowOff>47625</xdr:rowOff>
    </xdr:from>
    <xdr:to>
      <xdr:col>0</xdr:col>
      <xdr:colOff>638174</xdr:colOff>
      <xdr:row>2</xdr:row>
      <xdr:rowOff>180975</xdr:rowOff>
    </xdr:to>
    <xdr:pic>
      <xdr:nvPicPr>
        <xdr:cNvPr id="327" name="Picture 326">
          <a:extLst>
            <a:ext uri="{FF2B5EF4-FFF2-40B4-BE49-F238E27FC236}">
              <a16:creationId xmlns:a16="http://schemas.microsoft.com/office/drawing/2014/main" id="{00000000-0008-0000-0200-00004701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47625"/>
          <a:ext cx="600074" cy="514350"/>
        </a:xfrm>
        <a:prstGeom prst="rect">
          <a:avLst/>
        </a:prstGeom>
        <a:noFill/>
        <a:ln>
          <a:noFill/>
        </a:ln>
      </xdr:spPr>
    </xdr:pic>
    <xdr:clientData/>
  </xdr:twoCellAnchor>
  <xdr:oneCellAnchor>
    <xdr:from>
      <xdr:col>1</xdr:col>
      <xdr:colOff>304800</xdr:colOff>
      <xdr:row>100</xdr:row>
      <xdr:rowOff>0</xdr:rowOff>
    </xdr:from>
    <xdr:ext cx="194454" cy="283457"/>
    <xdr:sp macro="" textlink="">
      <xdr:nvSpPr>
        <xdr:cNvPr id="436" name="TextBox 435">
          <a:extLst>
            <a:ext uri="{FF2B5EF4-FFF2-40B4-BE49-F238E27FC236}">
              <a16:creationId xmlns:a16="http://schemas.microsoft.com/office/drawing/2014/main" id="{00000000-0008-0000-0200-0000B4010000}"/>
            </a:ext>
          </a:extLst>
        </xdr:cNvPr>
        <xdr:cNvSpPr txBox="1"/>
      </xdr:nvSpPr>
      <xdr:spPr>
        <a:xfrm>
          <a:off x="981075" y="20497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100</xdr:row>
      <xdr:rowOff>0</xdr:rowOff>
    </xdr:from>
    <xdr:ext cx="194454" cy="283457"/>
    <xdr:sp macro="" textlink="">
      <xdr:nvSpPr>
        <xdr:cNvPr id="437" name="TextBox 436">
          <a:extLst>
            <a:ext uri="{FF2B5EF4-FFF2-40B4-BE49-F238E27FC236}">
              <a16:creationId xmlns:a16="http://schemas.microsoft.com/office/drawing/2014/main" id="{00000000-0008-0000-0200-0000B5010000}"/>
            </a:ext>
          </a:extLst>
        </xdr:cNvPr>
        <xdr:cNvSpPr txBox="1"/>
      </xdr:nvSpPr>
      <xdr:spPr>
        <a:xfrm>
          <a:off x="0" y="20497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100</xdr:row>
      <xdr:rowOff>0</xdr:rowOff>
    </xdr:from>
    <xdr:ext cx="194454" cy="283457"/>
    <xdr:sp macro="" textlink="">
      <xdr:nvSpPr>
        <xdr:cNvPr id="438" name="TextBox 437">
          <a:extLst>
            <a:ext uri="{FF2B5EF4-FFF2-40B4-BE49-F238E27FC236}">
              <a16:creationId xmlns:a16="http://schemas.microsoft.com/office/drawing/2014/main" id="{00000000-0008-0000-0200-0000B6010000}"/>
            </a:ext>
          </a:extLst>
        </xdr:cNvPr>
        <xdr:cNvSpPr txBox="1"/>
      </xdr:nvSpPr>
      <xdr:spPr>
        <a:xfrm>
          <a:off x="981075" y="20497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439" name="TextBox 438">
          <a:extLst>
            <a:ext uri="{FF2B5EF4-FFF2-40B4-BE49-F238E27FC236}">
              <a16:creationId xmlns:a16="http://schemas.microsoft.com/office/drawing/2014/main" id="{00000000-0008-0000-0200-0000B7010000}"/>
            </a:ext>
          </a:extLst>
        </xdr:cNvPr>
        <xdr:cNvSpPr txBox="1"/>
      </xdr:nvSpPr>
      <xdr:spPr>
        <a:xfrm>
          <a:off x="1924050" y="228219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440" name="TextBox 439">
          <a:extLst>
            <a:ext uri="{FF2B5EF4-FFF2-40B4-BE49-F238E27FC236}">
              <a16:creationId xmlns:a16="http://schemas.microsoft.com/office/drawing/2014/main" id="{00000000-0008-0000-0200-0000B8010000}"/>
            </a:ext>
          </a:extLst>
        </xdr:cNvPr>
        <xdr:cNvSpPr txBox="1"/>
      </xdr:nvSpPr>
      <xdr:spPr>
        <a:xfrm>
          <a:off x="1924050"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441" name="TextBox 440">
          <a:extLst>
            <a:ext uri="{FF2B5EF4-FFF2-40B4-BE49-F238E27FC236}">
              <a16:creationId xmlns:a16="http://schemas.microsoft.com/office/drawing/2014/main" id="{00000000-0008-0000-0200-0000B9010000}"/>
            </a:ext>
          </a:extLst>
        </xdr:cNvPr>
        <xdr:cNvSpPr txBox="1"/>
      </xdr:nvSpPr>
      <xdr:spPr>
        <a:xfrm>
          <a:off x="1552575"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442" name="TextBox 441">
          <a:extLst>
            <a:ext uri="{FF2B5EF4-FFF2-40B4-BE49-F238E27FC236}">
              <a16:creationId xmlns:a16="http://schemas.microsoft.com/office/drawing/2014/main" id="{00000000-0008-0000-0200-0000BA010000}"/>
            </a:ext>
          </a:extLst>
        </xdr:cNvPr>
        <xdr:cNvSpPr txBox="1"/>
      </xdr:nvSpPr>
      <xdr:spPr>
        <a:xfrm>
          <a:off x="2228850"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443" name="TextBox 442">
          <a:extLst>
            <a:ext uri="{FF2B5EF4-FFF2-40B4-BE49-F238E27FC236}">
              <a16:creationId xmlns:a16="http://schemas.microsoft.com/office/drawing/2014/main" id="{00000000-0008-0000-0200-0000BB010000}"/>
            </a:ext>
          </a:extLst>
        </xdr:cNvPr>
        <xdr:cNvSpPr txBox="1"/>
      </xdr:nvSpPr>
      <xdr:spPr>
        <a:xfrm rot="19229291">
          <a:off x="1152525" y="29098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444" name="TextBox 443">
          <a:extLst>
            <a:ext uri="{FF2B5EF4-FFF2-40B4-BE49-F238E27FC236}">
              <a16:creationId xmlns:a16="http://schemas.microsoft.com/office/drawing/2014/main" id="{00000000-0008-0000-0200-0000BC010000}"/>
            </a:ext>
          </a:extLst>
        </xdr:cNvPr>
        <xdr:cNvSpPr txBox="1"/>
      </xdr:nvSpPr>
      <xdr:spPr>
        <a:xfrm>
          <a:off x="1552575"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445" name="TextBox 444">
          <a:extLst>
            <a:ext uri="{FF2B5EF4-FFF2-40B4-BE49-F238E27FC236}">
              <a16:creationId xmlns:a16="http://schemas.microsoft.com/office/drawing/2014/main" id="{00000000-0008-0000-0200-0000BD010000}"/>
            </a:ext>
          </a:extLst>
        </xdr:cNvPr>
        <xdr:cNvSpPr txBox="1"/>
      </xdr:nvSpPr>
      <xdr:spPr>
        <a:xfrm>
          <a:off x="2228850"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446" name="TextBox 445">
          <a:extLst>
            <a:ext uri="{FF2B5EF4-FFF2-40B4-BE49-F238E27FC236}">
              <a16:creationId xmlns:a16="http://schemas.microsoft.com/office/drawing/2014/main" id="{00000000-0008-0000-0200-0000BE010000}"/>
            </a:ext>
          </a:extLst>
        </xdr:cNvPr>
        <xdr:cNvSpPr txBox="1"/>
      </xdr:nvSpPr>
      <xdr:spPr>
        <a:xfrm rot="19229291">
          <a:off x="1152525" y="29098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100</xdr:row>
      <xdr:rowOff>0</xdr:rowOff>
    </xdr:from>
    <xdr:ext cx="381000" cy="274085"/>
    <xdr:sp macro="" textlink="">
      <xdr:nvSpPr>
        <xdr:cNvPr id="447" name="TextBox 446">
          <a:extLst>
            <a:ext uri="{FF2B5EF4-FFF2-40B4-BE49-F238E27FC236}">
              <a16:creationId xmlns:a16="http://schemas.microsoft.com/office/drawing/2014/main" id="{00000000-0008-0000-0200-0000BF010000}"/>
            </a:ext>
          </a:extLst>
        </xdr:cNvPr>
        <xdr:cNvSpPr txBox="1"/>
      </xdr:nvSpPr>
      <xdr:spPr>
        <a:xfrm rot="2381950">
          <a:off x="2733675" y="290988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448" name="TextBox 447">
          <a:extLst>
            <a:ext uri="{FF2B5EF4-FFF2-40B4-BE49-F238E27FC236}">
              <a16:creationId xmlns:a16="http://schemas.microsoft.com/office/drawing/2014/main" id="{00000000-0008-0000-0200-0000C0010000}"/>
            </a:ext>
          </a:extLst>
        </xdr:cNvPr>
        <xdr:cNvSpPr txBox="1"/>
      </xdr:nvSpPr>
      <xdr:spPr>
        <a:xfrm>
          <a:off x="2466974" y="29098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100</xdr:row>
      <xdr:rowOff>0</xdr:rowOff>
    </xdr:from>
    <xdr:ext cx="194454" cy="283457"/>
    <xdr:sp macro="" textlink="">
      <xdr:nvSpPr>
        <xdr:cNvPr id="449" name="TextBox 448">
          <a:extLst>
            <a:ext uri="{FF2B5EF4-FFF2-40B4-BE49-F238E27FC236}">
              <a16:creationId xmlns:a16="http://schemas.microsoft.com/office/drawing/2014/main" id="{00000000-0008-0000-0200-0000C1010000}"/>
            </a:ext>
          </a:extLst>
        </xdr:cNvPr>
        <xdr:cNvSpPr txBox="1"/>
      </xdr:nvSpPr>
      <xdr:spPr>
        <a:xfrm>
          <a:off x="1971675"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100</xdr:row>
      <xdr:rowOff>0</xdr:rowOff>
    </xdr:from>
    <xdr:ext cx="504825" cy="274085"/>
    <xdr:sp macro="" textlink="">
      <xdr:nvSpPr>
        <xdr:cNvPr id="450" name="TextBox 449">
          <a:extLst>
            <a:ext uri="{FF2B5EF4-FFF2-40B4-BE49-F238E27FC236}">
              <a16:creationId xmlns:a16="http://schemas.microsoft.com/office/drawing/2014/main" id="{00000000-0008-0000-0200-0000C2010000}"/>
            </a:ext>
          </a:extLst>
        </xdr:cNvPr>
        <xdr:cNvSpPr txBox="1"/>
      </xdr:nvSpPr>
      <xdr:spPr>
        <a:xfrm>
          <a:off x="1657350" y="290988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100</xdr:row>
      <xdr:rowOff>0</xdr:rowOff>
    </xdr:from>
    <xdr:ext cx="666750" cy="264560"/>
    <xdr:sp macro="" textlink="">
      <xdr:nvSpPr>
        <xdr:cNvPr id="451" name="TextBox 450">
          <a:extLst>
            <a:ext uri="{FF2B5EF4-FFF2-40B4-BE49-F238E27FC236}">
              <a16:creationId xmlns:a16="http://schemas.microsoft.com/office/drawing/2014/main" id="{00000000-0008-0000-0200-0000C3010000}"/>
            </a:ext>
          </a:extLst>
        </xdr:cNvPr>
        <xdr:cNvSpPr txBox="1"/>
      </xdr:nvSpPr>
      <xdr:spPr>
        <a:xfrm>
          <a:off x="1714500" y="290988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100</xdr:row>
      <xdr:rowOff>0</xdr:rowOff>
    </xdr:from>
    <xdr:ext cx="460956" cy="264560"/>
    <xdr:sp macro="" textlink="">
      <xdr:nvSpPr>
        <xdr:cNvPr id="452" name="TextBox 451">
          <a:extLst>
            <a:ext uri="{FF2B5EF4-FFF2-40B4-BE49-F238E27FC236}">
              <a16:creationId xmlns:a16="http://schemas.microsoft.com/office/drawing/2014/main" id="{00000000-0008-0000-0200-0000C4010000}"/>
            </a:ext>
          </a:extLst>
        </xdr:cNvPr>
        <xdr:cNvSpPr txBox="1"/>
      </xdr:nvSpPr>
      <xdr:spPr>
        <a:xfrm>
          <a:off x="2486026" y="290988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100</xdr:row>
      <xdr:rowOff>0</xdr:rowOff>
    </xdr:from>
    <xdr:ext cx="455023" cy="264560"/>
    <xdr:sp macro="" textlink="">
      <xdr:nvSpPr>
        <xdr:cNvPr id="453" name="TextBox 452">
          <a:extLst>
            <a:ext uri="{FF2B5EF4-FFF2-40B4-BE49-F238E27FC236}">
              <a16:creationId xmlns:a16="http://schemas.microsoft.com/office/drawing/2014/main" id="{00000000-0008-0000-0200-0000C5010000}"/>
            </a:ext>
          </a:extLst>
        </xdr:cNvPr>
        <xdr:cNvSpPr txBox="1"/>
      </xdr:nvSpPr>
      <xdr:spPr>
        <a:xfrm rot="2382744">
          <a:off x="2679738" y="290988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100</xdr:row>
      <xdr:rowOff>0</xdr:rowOff>
    </xdr:from>
    <xdr:ext cx="441906" cy="264560"/>
    <xdr:sp macro="" textlink="">
      <xdr:nvSpPr>
        <xdr:cNvPr id="508" name="TextBox 507">
          <a:extLst>
            <a:ext uri="{FF2B5EF4-FFF2-40B4-BE49-F238E27FC236}">
              <a16:creationId xmlns:a16="http://schemas.microsoft.com/office/drawing/2014/main" id="{00000000-0008-0000-0200-0000FC010000}"/>
            </a:ext>
          </a:extLst>
        </xdr:cNvPr>
        <xdr:cNvSpPr txBox="1"/>
      </xdr:nvSpPr>
      <xdr:spPr>
        <a:xfrm>
          <a:off x="17297400" y="2909887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509" name="TextBox 508">
          <a:extLst>
            <a:ext uri="{FF2B5EF4-FFF2-40B4-BE49-F238E27FC236}">
              <a16:creationId xmlns:a16="http://schemas.microsoft.com/office/drawing/2014/main" id="{00000000-0008-0000-0200-0000FD010000}"/>
            </a:ext>
          </a:extLst>
        </xdr:cNvPr>
        <xdr:cNvSpPr txBox="1"/>
      </xdr:nvSpPr>
      <xdr:spPr>
        <a:xfrm>
          <a:off x="2466974" y="29098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510" name="TextBox 509">
          <a:extLst>
            <a:ext uri="{FF2B5EF4-FFF2-40B4-BE49-F238E27FC236}">
              <a16:creationId xmlns:a16="http://schemas.microsoft.com/office/drawing/2014/main" id="{00000000-0008-0000-0200-0000FE01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101</xdr:row>
      <xdr:rowOff>0</xdr:rowOff>
    </xdr:from>
    <xdr:ext cx="194454" cy="283457"/>
    <xdr:sp macro="" textlink="">
      <xdr:nvSpPr>
        <xdr:cNvPr id="511" name="TextBox 510">
          <a:extLst>
            <a:ext uri="{FF2B5EF4-FFF2-40B4-BE49-F238E27FC236}">
              <a16:creationId xmlns:a16="http://schemas.microsoft.com/office/drawing/2014/main" id="{00000000-0008-0000-0200-0000FF010000}"/>
            </a:ext>
          </a:extLst>
        </xdr:cNvPr>
        <xdr:cNvSpPr txBox="1"/>
      </xdr:nvSpPr>
      <xdr:spPr>
        <a:xfrm>
          <a:off x="21526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512" name="TextBox 511">
          <a:extLst>
            <a:ext uri="{FF2B5EF4-FFF2-40B4-BE49-F238E27FC236}">
              <a16:creationId xmlns:a16="http://schemas.microsoft.com/office/drawing/2014/main" id="{00000000-0008-0000-0200-00000002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101</xdr:row>
      <xdr:rowOff>0</xdr:rowOff>
    </xdr:from>
    <xdr:ext cx="194454" cy="283457"/>
    <xdr:sp macro="" textlink="">
      <xdr:nvSpPr>
        <xdr:cNvPr id="513" name="TextBox 512">
          <a:extLst>
            <a:ext uri="{FF2B5EF4-FFF2-40B4-BE49-F238E27FC236}">
              <a16:creationId xmlns:a16="http://schemas.microsoft.com/office/drawing/2014/main" id="{00000000-0008-0000-0200-000001020000}"/>
            </a:ext>
          </a:extLst>
        </xdr:cNvPr>
        <xdr:cNvSpPr txBox="1"/>
      </xdr:nvSpPr>
      <xdr:spPr>
        <a:xfrm>
          <a:off x="21526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101</xdr:row>
      <xdr:rowOff>0</xdr:rowOff>
    </xdr:from>
    <xdr:ext cx="194454" cy="283457"/>
    <xdr:sp macro="" textlink="">
      <xdr:nvSpPr>
        <xdr:cNvPr id="514" name="TextBox 513">
          <a:extLst>
            <a:ext uri="{FF2B5EF4-FFF2-40B4-BE49-F238E27FC236}">
              <a16:creationId xmlns:a16="http://schemas.microsoft.com/office/drawing/2014/main" id="{00000000-0008-0000-0200-000002020000}"/>
            </a:ext>
          </a:extLst>
        </xdr:cNvPr>
        <xdr:cNvSpPr txBox="1"/>
      </xdr:nvSpPr>
      <xdr:spPr>
        <a:xfrm>
          <a:off x="15525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515" name="TextBox 514">
          <a:extLst>
            <a:ext uri="{FF2B5EF4-FFF2-40B4-BE49-F238E27FC236}">
              <a16:creationId xmlns:a16="http://schemas.microsoft.com/office/drawing/2014/main" id="{00000000-0008-0000-0200-000003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516" name="TextBox 515">
          <a:extLst>
            <a:ext uri="{FF2B5EF4-FFF2-40B4-BE49-F238E27FC236}">
              <a16:creationId xmlns:a16="http://schemas.microsoft.com/office/drawing/2014/main" id="{00000000-0008-0000-0200-000004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101</xdr:row>
      <xdr:rowOff>0</xdr:rowOff>
    </xdr:from>
    <xdr:ext cx="194454" cy="283457"/>
    <xdr:sp macro="" textlink="">
      <xdr:nvSpPr>
        <xdr:cNvPr id="517" name="TextBox 516">
          <a:extLst>
            <a:ext uri="{FF2B5EF4-FFF2-40B4-BE49-F238E27FC236}">
              <a16:creationId xmlns:a16="http://schemas.microsoft.com/office/drawing/2014/main" id="{00000000-0008-0000-0200-000005020000}"/>
            </a:ext>
          </a:extLst>
        </xdr:cNvPr>
        <xdr:cNvSpPr txBox="1"/>
      </xdr:nvSpPr>
      <xdr:spPr>
        <a:xfrm>
          <a:off x="15525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518" name="TextBox 517">
          <a:extLst>
            <a:ext uri="{FF2B5EF4-FFF2-40B4-BE49-F238E27FC236}">
              <a16:creationId xmlns:a16="http://schemas.microsoft.com/office/drawing/2014/main" id="{00000000-0008-0000-0200-000006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519" name="TextBox 518">
          <a:extLst>
            <a:ext uri="{FF2B5EF4-FFF2-40B4-BE49-F238E27FC236}">
              <a16:creationId xmlns:a16="http://schemas.microsoft.com/office/drawing/2014/main" id="{00000000-0008-0000-0200-000007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101</xdr:row>
      <xdr:rowOff>0</xdr:rowOff>
    </xdr:from>
    <xdr:ext cx="381000" cy="274085"/>
    <xdr:sp macro="" textlink="">
      <xdr:nvSpPr>
        <xdr:cNvPr id="520" name="TextBox 519">
          <a:extLst>
            <a:ext uri="{FF2B5EF4-FFF2-40B4-BE49-F238E27FC236}">
              <a16:creationId xmlns:a16="http://schemas.microsoft.com/office/drawing/2014/main" id="{00000000-0008-0000-0200-000008020000}"/>
            </a:ext>
          </a:extLst>
        </xdr:cNvPr>
        <xdr:cNvSpPr txBox="1"/>
      </xdr:nvSpPr>
      <xdr:spPr>
        <a:xfrm rot="2381950">
          <a:off x="2733675" y="386238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101</xdr:row>
      <xdr:rowOff>0</xdr:rowOff>
    </xdr:from>
    <xdr:ext cx="847726" cy="264560"/>
    <xdr:sp macro="" textlink="">
      <xdr:nvSpPr>
        <xdr:cNvPr id="521" name="TextBox 520">
          <a:extLst>
            <a:ext uri="{FF2B5EF4-FFF2-40B4-BE49-F238E27FC236}">
              <a16:creationId xmlns:a16="http://schemas.microsoft.com/office/drawing/2014/main" id="{00000000-0008-0000-0200-000009020000}"/>
            </a:ext>
          </a:extLst>
        </xdr:cNvPr>
        <xdr:cNvSpPr txBox="1"/>
      </xdr:nvSpPr>
      <xdr:spPr>
        <a:xfrm>
          <a:off x="2466974" y="38623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101</xdr:row>
      <xdr:rowOff>0</xdr:rowOff>
    </xdr:from>
    <xdr:ext cx="194454" cy="283457"/>
    <xdr:sp macro="" textlink="">
      <xdr:nvSpPr>
        <xdr:cNvPr id="522" name="TextBox 521">
          <a:extLst>
            <a:ext uri="{FF2B5EF4-FFF2-40B4-BE49-F238E27FC236}">
              <a16:creationId xmlns:a16="http://schemas.microsoft.com/office/drawing/2014/main" id="{00000000-0008-0000-0200-00000A020000}"/>
            </a:ext>
          </a:extLst>
        </xdr:cNvPr>
        <xdr:cNvSpPr txBox="1"/>
      </xdr:nvSpPr>
      <xdr:spPr>
        <a:xfrm>
          <a:off x="19716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101</xdr:row>
      <xdr:rowOff>0</xdr:rowOff>
    </xdr:from>
    <xdr:ext cx="504825" cy="274085"/>
    <xdr:sp macro="" textlink="">
      <xdr:nvSpPr>
        <xdr:cNvPr id="523" name="TextBox 522">
          <a:extLst>
            <a:ext uri="{FF2B5EF4-FFF2-40B4-BE49-F238E27FC236}">
              <a16:creationId xmlns:a16="http://schemas.microsoft.com/office/drawing/2014/main" id="{00000000-0008-0000-0200-00000B020000}"/>
            </a:ext>
          </a:extLst>
        </xdr:cNvPr>
        <xdr:cNvSpPr txBox="1"/>
      </xdr:nvSpPr>
      <xdr:spPr>
        <a:xfrm>
          <a:off x="1657350" y="386238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101</xdr:row>
      <xdr:rowOff>0</xdr:rowOff>
    </xdr:from>
    <xdr:ext cx="666750" cy="264560"/>
    <xdr:sp macro="" textlink="">
      <xdr:nvSpPr>
        <xdr:cNvPr id="524" name="TextBox 523">
          <a:extLst>
            <a:ext uri="{FF2B5EF4-FFF2-40B4-BE49-F238E27FC236}">
              <a16:creationId xmlns:a16="http://schemas.microsoft.com/office/drawing/2014/main" id="{00000000-0008-0000-0200-00000C020000}"/>
            </a:ext>
          </a:extLst>
        </xdr:cNvPr>
        <xdr:cNvSpPr txBox="1"/>
      </xdr:nvSpPr>
      <xdr:spPr>
        <a:xfrm>
          <a:off x="1714500" y="386238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101</xdr:row>
      <xdr:rowOff>0</xdr:rowOff>
    </xdr:from>
    <xdr:ext cx="460956" cy="264560"/>
    <xdr:sp macro="" textlink="">
      <xdr:nvSpPr>
        <xdr:cNvPr id="525" name="TextBox 524">
          <a:extLst>
            <a:ext uri="{FF2B5EF4-FFF2-40B4-BE49-F238E27FC236}">
              <a16:creationId xmlns:a16="http://schemas.microsoft.com/office/drawing/2014/main" id="{00000000-0008-0000-0200-00000D020000}"/>
            </a:ext>
          </a:extLst>
        </xdr:cNvPr>
        <xdr:cNvSpPr txBox="1"/>
      </xdr:nvSpPr>
      <xdr:spPr>
        <a:xfrm>
          <a:off x="2486026" y="386238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101</xdr:row>
      <xdr:rowOff>0</xdr:rowOff>
    </xdr:from>
    <xdr:ext cx="455023" cy="264560"/>
    <xdr:sp macro="" textlink="">
      <xdr:nvSpPr>
        <xdr:cNvPr id="526" name="TextBox 525">
          <a:extLst>
            <a:ext uri="{FF2B5EF4-FFF2-40B4-BE49-F238E27FC236}">
              <a16:creationId xmlns:a16="http://schemas.microsoft.com/office/drawing/2014/main" id="{00000000-0008-0000-0200-00000E020000}"/>
            </a:ext>
          </a:extLst>
        </xdr:cNvPr>
        <xdr:cNvSpPr txBox="1"/>
      </xdr:nvSpPr>
      <xdr:spPr>
        <a:xfrm rot="2382744">
          <a:off x="2679738" y="386238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101</xdr:row>
      <xdr:rowOff>0</xdr:rowOff>
    </xdr:from>
    <xdr:ext cx="847726" cy="264560"/>
    <xdr:sp macro="" textlink="">
      <xdr:nvSpPr>
        <xdr:cNvPr id="527" name="TextBox 526">
          <a:extLst>
            <a:ext uri="{FF2B5EF4-FFF2-40B4-BE49-F238E27FC236}">
              <a16:creationId xmlns:a16="http://schemas.microsoft.com/office/drawing/2014/main" id="{00000000-0008-0000-0200-00000F020000}"/>
            </a:ext>
          </a:extLst>
        </xdr:cNvPr>
        <xdr:cNvSpPr txBox="1"/>
      </xdr:nvSpPr>
      <xdr:spPr>
        <a:xfrm>
          <a:off x="2466974" y="38623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528" name="TextBox 527">
          <a:extLst>
            <a:ext uri="{FF2B5EF4-FFF2-40B4-BE49-F238E27FC236}">
              <a16:creationId xmlns:a16="http://schemas.microsoft.com/office/drawing/2014/main" id="{00000000-0008-0000-0200-00001002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101</xdr:row>
      <xdr:rowOff>0</xdr:rowOff>
    </xdr:from>
    <xdr:ext cx="184731" cy="264560"/>
    <xdr:sp macro="" textlink="">
      <xdr:nvSpPr>
        <xdr:cNvPr id="529" name="TextBox 528">
          <a:extLst>
            <a:ext uri="{FF2B5EF4-FFF2-40B4-BE49-F238E27FC236}">
              <a16:creationId xmlns:a16="http://schemas.microsoft.com/office/drawing/2014/main" id="{00000000-0008-0000-0200-000011020000}"/>
            </a:ext>
          </a:extLst>
        </xdr:cNvPr>
        <xdr:cNvSpPr txBox="1"/>
      </xdr:nvSpPr>
      <xdr:spPr>
        <a:xfrm>
          <a:off x="2152650" y="38623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b="1" u="sng"/>
        </a:p>
      </xdr:txBody>
    </xdr:sp>
    <xdr:clientData/>
  </xdr:oneCellAnchor>
  <xdr:oneCellAnchor>
    <xdr:from>
      <xdr:col>1</xdr:col>
      <xdr:colOff>1247775</xdr:colOff>
      <xdr:row>101</xdr:row>
      <xdr:rowOff>0</xdr:rowOff>
    </xdr:from>
    <xdr:ext cx="194454" cy="283457"/>
    <xdr:sp macro="" textlink="">
      <xdr:nvSpPr>
        <xdr:cNvPr id="530" name="TextBox 529">
          <a:extLst>
            <a:ext uri="{FF2B5EF4-FFF2-40B4-BE49-F238E27FC236}">
              <a16:creationId xmlns:a16="http://schemas.microsoft.com/office/drawing/2014/main" id="{00000000-0008-0000-0200-00001202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101</xdr:row>
      <xdr:rowOff>0</xdr:rowOff>
    </xdr:from>
    <xdr:ext cx="194454" cy="283457"/>
    <xdr:sp macro="" textlink="">
      <xdr:nvSpPr>
        <xdr:cNvPr id="531" name="TextBox 530">
          <a:extLst>
            <a:ext uri="{FF2B5EF4-FFF2-40B4-BE49-F238E27FC236}">
              <a16:creationId xmlns:a16="http://schemas.microsoft.com/office/drawing/2014/main" id="{00000000-0008-0000-0200-000013020000}"/>
            </a:ext>
          </a:extLst>
        </xdr:cNvPr>
        <xdr:cNvSpPr txBox="1"/>
      </xdr:nvSpPr>
      <xdr:spPr>
        <a:xfrm>
          <a:off x="21526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532" name="TextBox 531">
          <a:extLst>
            <a:ext uri="{FF2B5EF4-FFF2-40B4-BE49-F238E27FC236}">
              <a16:creationId xmlns:a16="http://schemas.microsoft.com/office/drawing/2014/main" id="{00000000-0008-0000-0200-000014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533" name="TextBox 532">
          <a:extLst>
            <a:ext uri="{FF2B5EF4-FFF2-40B4-BE49-F238E27FC236}">
              <a16:creationId xmlns:a16="http://schemas.microsoft.com/office/drawing/2014/main" id="{00000000-0008-0000-0200-000015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101</xdr:row>
      <xdr:rowOff>0</xdr:rowOff>
    </xdr:from>
    <xdr:ext cx="194454" cy="283457"/>
    <xdr:sp macro="" textlink="">
      <xdr:nvSpPr>
        <xdr:cNvPr id="534" name="TextBox 533">
          <a:extLst>
            <a:ext uri="{FF2B5EF4-FFF2-40B4-BE49-F238E27FC236}">
              <a16:creationId xmlns:a16="http://schemas.microsoft.com/office/drawing/2014/main" id="{00000000-0008-0000-0200-000016020000}"/>
            </a:ext>
          </a:extLst>
        </xdr:cNvPr>
        <xdr:cNvSpPr txBox="1"/>
      </xdr:nvSpPr>
      <xdr:spPr>
        <a:xfrm>
          <a:off x="15525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535" name="TextBox 534">
          <a:extLst>
            <a:ext uri="{FF2B5EF4-FFF2-40B4-BE49-F238E27FC236}">
              <a16:creationId xmlns:a16="http://schemas.microsoft.com/office/drawing/2014/main" id="{00000000-0008-0000-0200-000017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536" name="TextBox 535">
          <a:extLst>
            <a:ext uri="{FF2B5EF4-FFF2-40B4-BE49-F238E27FC236}">
              <a16:creationId xmlns:a16="http://schemas.microsoft.com/office/drawing/2014/main" id="{00000000-0008-0000-0200-000018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101</xdr:row>
      <xdr:rowOff>0</xdr:rowOff>
    </xdr:from>
    <xdr:ext cx="381000" cy="274085"/>
    <xdr:sp macro="" textlink="">
      <xdr:nvSpPr>
        <xdr:cNvPr id="537" name="TextBox 536">
          <a:extLst>
            <a:ext uri="{FF2B5EF4-FFF2-40B4-BE49-F238E27FC236}">
              <a16:creationId xmlns:a16="http://schemas.microsoft.com/office/drawing/2014/main" id="{00000000-0008-0000-0200-000019020000}"/>
            </a:ext>
          </a:extLst>
        </xdr:cNvPr>
        <xdr:cNvSpPr txBox="1"/>
      </xdr:nvSpPr>
      <xdr:spPr>
        <a:xfrm rot="2381950">
          <a:off x="2733675" y="386238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101</xdr:row>
      <xdr:rowOff>0</xdr:rowOff>
    </xdr:from>
    <xdr:ext cx="194454" cy="283457"/>
    <xdr:sp macro="" textlink="">
      <xdr:nvSpPr>
        <xdr:cNvPr id="538" name="TextBox 537">
          <a:extLst>
            <a:ext uri="{FF2B5EF4-FFF2-40B4-BE49-F238E27FC236}">
              <a16:creationId xmlns:a16="http://schemas.microsoft.com/office/drawing/2014/main" id="{00000000-0008-0000-0200-00001A020000}"/>
            </a:ext>
          </a:extLst>
        </xdr:cNvPr>
        <xdr:cNvSpPr txBox="1"/>
      </xdr:nvSpPr>
      <xdr:spPr>
        <a:xfrm>
          <a:off x="19716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101</xdr:row>
      <xdr:rowOff>0</xdr:rowOff>
    </xdr:from>
    <xdr:ext cx="504825" cy="274085"/>
    <xdr:sp macro="" textlink="">
      <xdr:nvSpPr>
        <xdr:cNvPr id="539" name="TextBox 538">
          <a:extLst>
            <a:ext uri="{FF2B5EF4-FFF2-40B4-BE49-F238E27FC236}">
              <a16:creationId xmlns:a16="http://schemas.microsoft.com/office/drawing/2014/main" id="{00000000-0008-0000-0200-00001B020000}"/>
            </a:ext>
          </a:extLst>
        </xdr:cNvPr>
        <xdr:cNvSpPr txBox="1"/>
      </xdr:nvSpPr>
      <xdr:spPr>
        <a:xfrm>
          <a:off x="1657350" y="386238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101</xdr:row>
      <xdr:rowOff>0</xdr:rowOff>
    </xdr:from>
    <xdr:ext cx="460956" cy="264560"/>
    <xdr:sp macro="" textlink="">
      <xdr:nvSpPr>
        <xdr:cNvPr id="540" name="TextBox 539">
          <a:extLst>
            <a:ext uri="{FF2B5EF4-FFF2-40B4-BE49-F238E27FC236}">
              <a16:creationId xmlns:a16="http://schemas.microsoft.com/office/drawing/2014/main" id="{00000000-0008-0000-0200-00001C020000}"/>
            </a:ext>
          </a:extLst>
        </xdr:cNvPr>
        <xdr:cNvSpPr txBox="1"/>
      </xdr:nvSpPr>
      <xdr:spPr>
        <a:xfrm>
          <a:off x="2486026" y="386238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101</xdr:row>
      <xdr:rowOff>0</xdr:rowOff>
    </xdr:from>
    <xdr:ext cx="455023" cy="264560"/>
    <xdr:sp macro="" textlink="">
      <xdr:nvSpPr>
        <xdr:cNvPr id="541" name="TextBox 540">
          <a:extLst>
            <a:ext uri="{FF2B5EF4-FFF2-40B4-BE49-F238E27FC236}">
              <a16:creationId xmlns:a16="http://schemas.microsoft.com/office/drawing/2014/main" id="{00000000-0008-0000-0200-00001D020000}"/>
            </a:ext>
          </a:extLst>
        </xdr:cNvPr>
        <xdr:cNvSpPr txBox="1"/>
      </xdr:nvSpPr>
      <xdr:spPr>
        <a:xfrm rot="2382744">
          <a:off x="2679738" y="386238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101</xdr:row>
      <xdr:rowOff>0</xdr:rowOff>
    </xdr:from>
    <xdr:ext cx="847726" cy="264560"/>
    <xdr:sp macro="" textlink="">
      <xdr:nvSpPr>
        <xdr:cNvPr id="542" name="TextBox 541">
          <a:extLst>
            <a:ext uri="{FF2B5EF4-FFF2-40B4-BE49-F238E27FC236}">
              <a16:creationId xmlns:a16="http://schemas.microsoft.com/office/drawing/2014/main" id="{00000000-0008-0000-0200-00001E020000}"/>
            </a:ext>
          </a:extLst>
        </xdr:cNvPr>
        <xdr:cNvSpPr txBox="1"/>
      </xdr:nvSpPr>
      <xdr:spPr>
        <a:xfrm>
          <a:off x="2466974" y="38623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543" name="TextBox 542">
          <a:extLst>
            <a:ext uri="{FF2B5EF4-FFF2-40B4-BE49-F238E27FC236}">
              <a16:creationId xmlns:a16="http://schemas.microsoft.com/office/drawing/2014/main" id="{00000000-0008-0000-0200-00001F020000}"/>
            </a:ext>
          </a:extLst>
        </xdr:cNvPr>
        <xdr:cNvSpPr txBox="1"/>
      </xdr:nvSpPr>
      <xdr:spPr>
        <a:xfrm>
          <a:off x="1924050" y="31194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544" name="TextBox 543">
          <a:extLst>
            <a:ext uri="{FF2B5EF4-FFF2-40B4-BE49-F238E27FC236}">
              <a16:creationId xmlns:a16="http://schemas.microsoft.com/office/drawing/2014/main" id="{00000000-0008-0000-0200-000020020000}"/>
            </a:ext>
          </a:extLst>
        </xdr:cNvPr>
        <xdr:cNvSpPr txBox="1"/>
      </xdr:nvSpPr>
      <xdr:spPr>
        <a:xfrm>
          <a:off x="1924050"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101</xdr:row>
      <xdr:rowOff>0</xdr:rowOff>
    </xdr:from>
    <xdr:ext cx="194454" cy="283457"/>
    <xdr:sp macro="" textlink="">
      <xdr:nvSpPr>
        <xdr:cNvPr id="545" name="TextBox 544">
          <a:extLst>
            <a:ext uri="{FF2B5EF4-FFF2-40B4-BE49-F238E27FC236}">
              <a16:creationId xmlns:a16="http://schemas.microsoft.com/office/drawing/2014/main" id="{00000000-0008-0000-0200-000021020000}"/>
            </a:ext>
          </a:extLst>
        </xdr:cNvPr>
        <xdr:cNvSpPr txBox="1"/>
      </xdr:nvSpPr>
      <xdr:spPr>
        <a:xfrm>
          <a:off x="1552575"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546" name="TextBox 545">
          <a:extLst>
            <a:ext uri="{FF2B5EF4-FFF2-40B4-BE49-F238E27FC236}">
              <a16:creationId xmlns:a16="http://schemas.microsoft.com/office/drawing/2014/main" id="{00000000-0008-0000-0200-000022020000}"/>
            </a:ext>
          </a:extLst>
        </xdr:cNvPr>
        <xdr:cNvSpPr txBox="1"/>
      </xdr:nvSpPr>
      <xdr:spPr>
        <a:xfrm>
          <a:off x="2228850"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547" name="TextBox 546">
          <a:extLst>
            <a:ext uri="{FF2B5EF4-FFF2-40B4-BE49-F238E27FC236}">
              <a16:creationId xmlns:a16="http://schemas.microsoft.com/office/drawing/2014/main" id="{00000000-0008-0000-0200-000023020000}"/>
            </a:ext>
          </a:extLst>
        </xdr:cNvPr>
        <xdr:cNvSpPr txBox="1"/>
      </xdr:nvSpPr>
      <xdr:spPr>
        <a:xfrm rot="19229291">
          <a:off x="1152525" y="346233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101</xdr:row>
      <xdr:rowOff>0</xdr:rowOff>
    </xdr:from>
    <xdr:ext cx="194454" cy="283457"/>
    <xdr:sp macro="" textlink="">
      <xdr:nvSpPr>
        <xdr:cNvPr id="548" name="TextBox 547">
          <a:extLst>
            <a:ext uri="{FF2B5EF4-FFF2-40B4-BE49-F238E27FC236}">
              <a16:creationId xmlns:a16="http://schemas.microsoft.com/office/drawing/2014/main" id="{00000000-0008-0000-0200-000024020000}"/>
            </a:ext>
          </a:extLst>
        </xdr:cNvPr>
        <xdr:cNvSpPr txBox="1"/>
      </xdr:nvSpPr>
      <xdr:spPr>
        <a:xfrm>
          <a:off x="1552575"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549" name="TextBox 548">
          <a:extLst>
            <a:ext uri="{FF2B5EF4-FFF2-40B4-BE49-F238E27FC236}">
              <a16:creationId xmlns:a16="http://schemas.microsoft.com/office/drawing/2014/main" id="{00000000-0008-0000-0200-000025020000}"/>
            </a:ext>
          </a:extLst>
        </xdr:cNvPr>
        <xdr:cNvSpPr txBox="1"/>
      </xdr:nvSpPr>
      <xdr:spPr>
        <a:xfrm>
          <a:off x="2228850"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550" name="TextBox 549">
          <a:extLst>
            <a:ext uri="{FF2B5EF4-FFF2-40B4-BE49-F238E27FC236}">
              <a16:creationId xmlns:a16="http://schemas.microsoft.com/office/drawing/2014/main" id="{00000000-0008-0000-0200-000026020000}"/>
            </a:ext>
          </a:extLst>
        </xdr:cNvPr>
        <xdr:cNvSpPr txBox="1"/>
      </xdr:nvSpPr>
      <xdr:spPr>
        <a:xfrm rot="19229291">
          <a:off x="1152525" y="346233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101</xdr:row>
      <xdr:rowOff>0</xdr:rowOff>
    </xdr:from>
    <xdr:ext cx="381000" cy="274085"/>
    <xdr:sp macro="" textlink="">
      <xdr:nvSpPr>
        <xdr:cNvPr id="551" name="TextBox 550">
          <a:extLst>
            <a:ext uri="{FF2B5EF4-FFF2-40B4-BE49-F238E27FC236}">
              <a16:creationId xmlns:a16="http://schemas.microsoft.com/office/drawing/2014/main" id="{00000000-0008-0000-0200-000027020000}"/>
            </a:ext>
          </a:extLst>
        </xdr:cNvPr>
        <xdr:cNvSpPr txBox="1"/>
      </xdr:nvSpPr>
      <xdr:spPr>
        <a:xfrm rot="2381950">
          <a:off x="2733675" y="346233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101</xdr:row>
      <xdr:rowOff>0</xdr:rowOff>
    </xdr:from>
    <xdr:ext cx="847726" cy="264560"/>
    <xdr:sp macro="" textlink="">
      <xdr:nvSpPr>
        <xdr:cNvPr id="552" name="TextBox 551">
          <a:extLst>
            <a:ext uri="{FF2B5EF4-FFF2-40B4-BE49-F238E27FC236}">
              <a16:creationId xmlns:a16="http://schemas.microsoft.com/office/drawing/2014/main" id="{00000000-0008-0000-0200-000028020000}"/>
            </a:ext>
          </a:extLst>
        </xdr:cNvPr>
        <xdr:cNvSpPr txBox="1"/>
      </xdr:nvSpPr>
      <xdr:spPr>
        <a:xfrm>
          <a:off x="2466974" y="346233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101</xdr:row>
      <xdr:rowOff>0</xdr:rowOff>
    </xdr:from>
    <xdr:ext cx="194454" cy="283457"/>
    <xdr:sp macro="" textlink="">
      <xdr:nvSpPr>
        <xdr:cNvPr id="553" name="TextBox 552">
          <a:extLst>
            <a:ext uri="{FF2B5EF4-FFF2-40B4-BE49-F238E27FC236}">
              <a16:creationId xmlns:a16="http://schemas.microsoft.com/office/drawing/2014/main" id="{00000000-0008-0000-0200-000029020000}"/>
            </a:ext>
          </a:extLst>
        </xdr:cNvPr>
        <xdr:cNvSpPr txBox="1"/>
      </xdr:nvSpPr>
      <xdr:spPr>
        <a:xfrm>
          <a:off x="1971675"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101</xdr:row>
      <xdr:rowOff>0</xdr:rowOff>
    </xdr:from>
    <xdr:ext cx="504825" cy="274085"/>
    <xdr:sp macro="" textlink="">
      <xdr:nvSpPr>
        <xdr:cNvPr id="554" name="TextBox 553">
          <a:extLst>
            <a:ext uri="{FF2B5EF4-FFF2-40B4-BE49-F238E27FC236}">
              <a16:creationId xmlns:a16="http://schemas.microsoft.com/office/drawing/2014/main" id="{00000000-0008-0000-0200-00002A020000}"/>
            </a:ext>
          </a:extLst>
        </xdr:cNvPr>
        <xdr:cNvSpPr txBox="1"/>
      </xdr:nvSpPr>
      <xdr:spPr>
        <a:xfrm>
          <a:off x="1657350" y="346233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101</xdr:row>
      <xdr:rowOff>0</xdr:rowOff>
    </xdr:from>
    <xdr:ext cx="666750" cy="264560"/>
    <xdr:sp macro="" textlink="">
      <xdr:nvSpPr>
        <xdr:cNvPr id="555" name="TextBox 554">
          <a:extLst>
            <a:ext uri="{FF2B5EF4-FFF2-40B4-BE49-F238E27FC236}">
              <a16:creationId xmlns:a16="http://schemas.microsoft.com/office/drawing/2014/main" id="{00000000-0008-0000-0200-00002B020000}"/>
            </a:ext>
          </a:extLst>
        </xdr:cNvPr>
        <xdr:cNvSpPr txBox="1"/>
      </xdr:nvSpPr>
      <xdr:spPr>
        <a:xfrm>
          <a:off x="1714500" y="346233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101</xdr:row>
      <xdr:rowOff>0</xdr:rowOff>
    </xdr:from>
    <xdr:ext cx="460956" cy="264560"/>
    <xdr:sp macro="" textlink="">
      <xdr:nvSpPr>
        <xdr:cNvPr id="556" name="TextBox 555">
          <a:extLst>
            <a:ext uri="{FF2B5EF4-FFF2-40B4-BE49-F238E27FC236}">
              <a16:creationId xmlns:a16="http://schemas.microsoft.com/office/drawing/2014/main" id="{00000000-0008-0000-0200-00002C020000}"/>
            </a:ext>
          </a:extLst>
        </xdr:cNvPr>
        <xdr:cNvSpPr txBox="1"/>
      </xdr:nvSpPr>
      <xdr:spPr>
        <a:xfrm>
          <a:off x="2486026" y="346233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101</xdr:row>
      <xdr:rowOff>0</xdr:rowOff>
    </xdr:from>
    <xdr:ext cx="455023" cy="264560"/>
    <xdr:sp macro="" textlink="">
      <xdr:nvSpPr>
        <xdr:cNvPr id="557" name="TextBox 556">
          <a:extLst>
            <a:ext uri="{FF2B5EF4-FFF2-40B4-BE49-F238E27FC236}">
              <a16:creationId xmlns:a16="http://schemas.microsoft.com/office/drawing/2014/main" id="{00000000-0008-0000-0200-00002D020000}"/>
            </a:ext>
          </a:extLst>
        </xdr:cNvPr>
        <xdr:cNvSpPr txBox="1"/>
      </xdr:nvSpPr>
      <xdr:spPr>
        <a:xfrm rot="2382744">
          <a:off x="2679738" y="346233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101</xdr:row>
      <xdr:rowOff>0</xdr:rowOff>
    </xdr:from>
    <xdr:ext cx="847726" cy="264560"/>
    <xdr:sp macro="" textlink="">
      <xdr:nvSpPr>
        <xdr:cNvPr id="558" name="TextBox 557">
          <a:extLst>
            <a:ext uri="{FF2B5EF4-FFF2-40B4-BE49-F238E27FC236}">
              <a16:creationId xmlns:a16="http://schemas.microsoft.com/office/drawing/2014/main" id="{00000000-0008-0000-0200-00002E020000}"/>
            </a:ext>
          </a:extLst>
        </xdr:cNvPr>
        <xdr:cNvSpPr txBox="1"/>
      </xdr:nvSpPr>
      <xdr:spPr>
        <a:xfrm>
          <a:off x="2466974" y="346233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559" name="TextBox 558">
          <a:extLst>
            <a:ext uri="{FF2B5EF4-FFF2-40B4-BE49-F238E27FC236}">
              <a16:creationId xmlns:a16="http://schemas.microsoft.com/office/drawing/2014/main" id="{00000000-0008-0000-0200-00002F020000}"/>
            </a:ext>
          </a:extLst>
        </xdr:cNvPr>
        <xdr:cNvSpPr txBox="1"/>
      </xdr:nvSpPr>
      <xdr:spPr>
        <a:xfrm>
          <a:off x="1919410" y="1804792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560" name="TextBox 559">
          <a:extLst>
            <a:ext uri="{FF2B5EF4-FFF2-40B4-BE49-F238E27FC236}">
              <a16:creationId xmlns:a16="http://schemas.microsoft.com/office/drawing/2014/main" id="{00000000-0008-0000-0200-000030020000}"/>
            </a:ext>
          </a:extLst>
        </xdr:cNvPr>
        <xdr:cNvSpPr txBox="1"/>
      </xdr:nvSpPr>
      <xdr:spPr>
        <a:xfrm>
          <a:off x="19194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561" name="TextBox 560">
          <a:extLst>
            <a:ext uri="{FF2B5EF4-FFF2-40B4-BE49-F238E27FC236}">
              <a16:creationId xmlns:a16="http://schemas.microsoft.com/office/drawing/2014/main" id="{00000000-0008-0000-0200-000031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562" name="TextBox 561">
          <a:extLst>
            <a:ext uri="{FF2B5EF4-FFF2-40B4-BE49-F238E27FC236}">
              <a16:creationId xmlns:a16="http://schemas.microsoft.com/office/drawing/2014/main" id="{00000000-0008-0000-0200-000032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563" name="TextBox 562">
          <a:extLst>
            <a:ext uri="{FF2B5EF4-FFF2-40B4-BE49-F238E27FC236}">
              <a16:creationId xmlns:a16="http://schemas.microsoft.com/office/drawing/2014/main" id="{00000000-0008-0000-0200-000033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564" name="TextBox 563">
          <a:extLst>
            <a:ext uri="{FF2B5EF4-FFF2-40B4-BE49-F238E27FC236}">
              <a16:creationId xmlns:a16="http://schemas.microsoft.com/office/drawing/2014/main" id="{00000000-0008-0000-0200-000034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565" name="TextBox 564">
          <a:extLst>
            <a:ext uri="{FF2B5EF4-FFF2-40B4-BE49-F238E27FC236}">
              <a16:creationId xmlns:a16="http://schemas.microsoft.com/office/drawing/2014/main" id="{00000000-0008-0000-0200-000035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566" name="TextBox 565">
          <a:extLst>
            <a:ext uri="{FF2B5EF4-FFF2-40B4-BE49-F238E27FC236}">
              <a16:creationId xmlns:a16="http://schemas.microsoft.com/office/drawing/2014/main" id="{00000000-0008-0000-0200-000036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100</xdr:row>
      <xdr:rowOff>0</xdr:rowOff>
    </xdr:from>
    <xdr:ext cx="381000" cy="274085"/>
    <xdr:sp macro="" textlink="">
      <xdr:nvSpPr>
        <xdr:cNvPr id="567" name="TextBox 566">
          <a:extLst>
            <a:ext uri="{FF2B5EF4-FFF2-40B4-BE49-F238E27FC236}">
              <a16:creationId xmlns:a16="http://schemas.microsoft.com/office/drawing/2014/main" id="{00000000-0008-0000-0200-000037020000}"/>
            </a:ext>
          </a:extLst>
        </xdr:cNvPr>
        <xdr:cNvSpPr txBox="1"/>
      </xdr:nvSpPr>
      <xdr:spPr>
        <a:xfrm rot="2381950">
          <a:off x="2729035" y="22005192"/>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568" name="TextBox 567">
          <a:extLst>
            <a:ext uri="{FF2B5EF4-FFF2-40B4-BE49-F238E27FC236}">
              <a16:creationId xmlns:a16="http://schemas.microsoft.com/office/drawing/2014/main" id="{00000000-0008-0000-0200-000038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100</xdr:row>
      <xdr:rowOff>0</xdr:rowOff>
    </xdr:from>
    <xdr:ext cx="194454" cy="283457"/>
    <xdr:sp macro="" textlink="">
      <xdr:nvSpPr>
        <xdr:cNvPr id="569" name="TextBox 568">
          <a:extLst>
            <a:ext uri="{FF2B5EF4-FFF2-40B4-BE49-F238E27FC236}">
              <a16:creationId xmlns:a16="http://schemas.microsoft.com/office/drawing/2014/main" id="{00000000-0008-0000-0200-000039020000}"/>
            </a:ext>
          </a:extLst>
        </xdr:cNvPr>
        <xdr:cNvSpPr txBox="1"/>
      </xdr:nvSpPr>
      <xdr:spPr>
        <a:xfrm>
          <a:off x="19670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100</xdr:row>
      <xdr:rowOff>0</xdr:rowOff>
    </xdr:from>
    <xdr:ext cx="504825" cy="274085"/>
    <xdr:sp macro="" textlink="">
      <xdr:nvSpPr>
        <xdr:cNvPr id="570" name="TextBox 569">
          <a:extLst>
            <a:ext uri="{FF2B5EF4-FFF2-40B4-BE49-F238E27FC236}">
              <a16:creationId xmlns:a16="http://schemas.microsoft.com/office/drawing/2014/main" id="{00000000-0008-0000-0200-00003A020000}"/>
            </a:ext>
          </a:extLst>
        </xdr:cNvPr>
        <xdr:cNvSpPr txBox="1"/>
      </xdr:nvSpPr>
      <xdr:spPr>
        <a:xfrm>
          <a:off x="1652710" y="22005192"/>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100</xdr:row>
      <xdr:rowOff>0</xdr:rowOff>
    </xdr:from>
    <xdr:ext cx="666750" cy="264560"/>
    <xdr:sp macro="" textlink="">
      <xdr:nvSpPr>
        <xdr:cNvPr id="571" name="TextBox 570">
          <a:extLst>
            <a:ext uri="{FF2B5EF4-FFF2-40B4-BE49-F238E27FC236}">
              <a16:creationId xmlns:a16="http://schemas.microsoft.com/office/drawing/2014/main" id="{00000000-0008-0000-0200-00003B020000}"/>
            </a:ext>
          </a:extLst>
        </xdr:cNvPr>
        <xdr:cNvSpPr txBox="1"/>
      </xdr:nvSpPr>
      <xdr:spPr>
        <a:xfrm>
          <a:off x="1709860" y="22005192"/>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100</xdr:row>
      <xdr:rowOff>0</xdr:rowOff>
    </xdr:from>
    <xdr:ext cx="460956" cy="264560"/>
    <xdr:sp macro="" textlink="">
      <xdr:nvSpPr>
        <xdr:cNvPr id="572" name="TextBox 571">
          <a:extLst>
            <a:ext uri="{FF2B5EF4-FFF2-40B4-BE49-F238E27FC236}">
              <a16:creationId xmlns:a16="http://schemas.microsoft.com/office/drawing/2014/main" id="{00000000-0008-0000-0200-00003C020000}"/>
            </a:ext>
          </a:extLst>
        </xdr:cNvPr>
        <xdr:cNvSpPr txBox="1"/>
      </xdr:nvSpPr>
      <xdr:spPr>
        <a:xfrm>
          <a:off x="2481386" y="22005192"/>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100</xdr:row>
      <xdr:rowOff>0</xdr:rowOff>
    </xdr:from>
    <xdr:ext cx="455023" cy="264560"/>
    <xdr:sp macro="" textlink="">
      <xdr:nvSpPr>
        <xdr:cNvPr id="573" name="TextBox 572">
          <a:extLst>
            <a:ext uri="{FF2B5EF4-FFF2-40B4-BE49-F238E27FC236}">
              <a16:creationId xmlns:a16="http://schemas.microsoft.com/office/drawing/2014/main" id="{00000000-0008-0000-0200-00003D020000}"/>
            </a:ext>
          </a:extLst>
        </xdr:cNvPr>
        <xdr:cNvSpPr txBox="1"/>
      </xdr:nvSpPr>
      <xdr:spPr>
        <a:xfrm rot="2382744">
          <a:off x="2675098" y="22005192"/>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100</xdr:row>
      <xdr:rowOff>0</xdr:rowOff>
    </xdr:from>
    <xdr:ext cx="441906" cy="264560"/>
    <xdr:sp macro="" textlink="">
      <xdr:nvSpPr>
        <xdr:cNvPr id="574" name="TextBox 573">
          <a:extLst>
            <a:ext uri="{FF2B5EF4-FFF2-40B4-BE49-F238E27FC236}">
              <a16:creationId xmlns:a16="http://schemas.microsoft.com/office/drawing/2014/main" id="{00000000-0008-0000-0200-00003E020000}"/>
            </a:ext>
          </a:extLst>
        </xdr:cNvPr>
        <xdr:cNvSpPr txBox="1"/>
      </xdr:nvSpPr>
      <xdr:spPr>
        <a:xfrm>
          <a:off x="15325481" y="22005192"/>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575" name="TextBox 574">
          <a:extLst>
            <a:ext uri="{FF2B5EF4-FFF2-40B4-BE49-F238E27FC236}">
              <a16:creationId xmlns:a16="http://schemas.microsoft.com/office/drawing/2014/main" id="{00000000-0008-0000-0200-00003F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576" name="TextBox 575">
          <a:extLst>
            <a:ext uri="{FF2B5EF4-FFF2-40B4-BE49-F238E27FC236}">
              <a16:creationId xmlns:a16="http://schemas.microsoft.com/office/drawing/2014/main" id="{00000000-0008-0000-0200-000040020000}"/>
            </a:ext>
          </a:extLst>
        </xdr:cNvPr>
        <xdr:cNvSpPr txBox="1"/>
      </xdr:nvSpPr>
      <xdr:spPr>
        <a:xfrm>
          <a:off x="1919410" y="1804792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577" name="TextBox 576">
          <a:extLst>
            <a:ext uri="{FF2B5EF4-FFF2-40B4-BE49-F238E27FC236}">
              <a16:creationId xmlns:a16="http://schemas.microsoft.com/office/drawing/2014/main" id="{00000000-0008-0000-0200-000041020000}"/>
            </a:ext>
          </a:extLst>
        </xdr:cNvPr>
        <xdr:cNvSpPr txBox="1"/>
      </xdr:nvSpPr>
      <xdr:spPr>
        <a:xfrm>
          <a:off x="19194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578" name="TextBox 577">
          <a:extLst>
            <a:ext uri="{FF2B5EF4-FFF2-40B4-BE49-F238E27FC236}">
              <a16:creationId xmlns:a16="http://schemas.microsoft.com/office/drawing/2014/main" id="{00000000-0008-0000-0200-000042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579" name="TextBox 578">
          <a:extLst>
            <a:ext uri="{FF2B5EF4-FFF2-40B4-BE49-F238E27FC236}">
              <a16:creationId xmlns:a16="http://schemas.microsoft.com/office/drawing/2014/main" id="{00000000-0008-0000-0200-000043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580" name="TextBox 579">
          <a:extLst>
            <a:ext uri="{FF2B5EF4-FFF2-40B4-BE49-F238E27FC236}">
              <a16:creationId xmlns:a16="http://schemas.microsoft.com/office/drawing/2014/main" id="{00000000-0008-0000-0200-000044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581" name="TextBox 580">
          <a:extLst>
            <a:ext uri="{FF2B5EF4-FFF2-40B4-BE49-F238E27FC236}">
              <a16:creationId xmlns:a16="http://schemas.microsoft.com/office/drawing/2014/main" id="{00000000-0008-0000-0200-000045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582" name="TextBox 581">
          <a:extLst>
            <a:ext uri="{FF2B5EF4-FFF2-40B4-BE49-F238E27FC236}">
              <a16:creationId xmlns:a16="http://schemas.microsoft.com/office/drawing/2014/main" id="{00000000-0008-0000-0200-000046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583" name="TextBox 582">
          <a:extLst>
            <a:ext uri="{FF2B5EF4-FFF2-40B4-BE49-F238E27FC236}">
              <a16:creationId xmlns:a16="http://schemas.microsoft.com/office/drawing/2014/main" id="{00000000-0008-0000-0200-000047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100</xdr:row>
      <xdr:rowOff>0</xdr:rowOff>
    </xdr:from>
    <xdr:ext cx="381000" cy="274085"/>
    <xdr:sp macro="" textlink="">
      <xdr:nvSpPr>
        <xdr:cNvPr id="584" name="TextBox 583">
          <a:extLst>
            <a:ext uri="{FF2B5EF4-FFF2-40B4-BE49-F238E27FC236}">
              <a16:creationId xmlns:a16="http://schemas.microsoft.com/office/drawing/2014/main" id="{00000000-0008-0000-0200-000048020000}"/>
            </a:ext>
          </a:extLst>
        </xdr:cNvPr>
        <xdr:cNvSpPr txBox="1"/>
      </xdr:nvSpPr>
      <xdr:spPr>
        <a:xfrm rot="2381950">
          <a:off x="2729035" y="22005192"/>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585" name="TextBox 584">
          <a:extLst>
            <a:ext uri="{FF2B5EF4-FFF2-40B4-BE49-F238E27FC236}">
              <a16:creationId xmlns:a16="http://schemas.microsoft.com/office/drawing/2014/main" id="{00000000-0008-0000-0200-000049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100</xdr:row>
      <xdr:rowOff>0</xdr:rowOff>
    </xdr:from>
    <xdr:ext cx="194454" cy="283457"/>
    <xdr:sp macro="" textlink="">
      <xdr:nvSpPr>
        <xdr:cNvPr id="586" name="TextBox 585">
          <a:extLst>
            <a:ext uri="{FF2B5EF4-FFF2-40B4-BE49-F238E27FC236}">
              <a16:creationId xmlns:a16="http://schemas.microsoft.com/office/drawing/2014/main" id="{00000000-0008-0000-0200-00004A020000}"/>
            </a:ext>
          </a:extLst>
        </xdr:cNvPr>
        <xdr:cNvSpPr txBox="1"/>
      </xdr:nvSpPr>
      <xdr:spPr>
        <a:xfrm>
          <a:off x="19670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100</xdr:row>
      <xdr:rowOff>0</xdr:rowOff>
    </xdr:from>
    <xdr:ext cx="504825" cy="274085"/>
    <xdr:sp macro="" textlink="">
      <xdr:nvSpPr>
        <xdr:cNvPr id="587" name="TextBox 586">
          <a:extLst>
            <a:ext uri="{FF2B5EF4-FFF2-40B4-BE49-F238E27FC236}">
              <a16:creationId xmlns:a16="http://schemas.microsoft.com/office/drawing/2014/main" id="{00000000-0008-0000-0200-00004B020000}"/>
            </a:ext>
          </a:extLst>
        </xdr:cNvPr>
        <xdr:cNvSpPr txBox="1"/>
      </xdr:nvSpPr>
      <xdr:spPr>
        <a:xfrm>
          <a:off x="1652710" y="22005192"/>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100</xdr:row>
      <xdr:rowOff>0</xdr:rowOff>
    </xdr:from>
    <xdr:ext cx="666750" cy="264560"/>
    <xdr:sp macro="" textlink="">
      <xdr:nvSpPr>
        <xdr:cNvPr id="588" name="TextBox 587">
          <a:extLst>
            <a:ext uri="{FF2B5EF4-FFF2-40B4-BE49-F238E27FC236}">
              <a16:creationId xmlns:a16="http://schemas.microsoft.com/office/drawing/2014/main" id="{00000000-0008-0000-0200-00004C020000}"/>
            </a:ext>
          </a:extLst>
        </xdr:cNvPr>
        <xdr:cNvSpPr txBox="1"/>
      </xdr:nvSpPr>
      <xdr:spPr>
        <a:xfrm>
          <a:off x="1709860" y="22005192"/>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100</xdr:row>
      <xdr:rowOff>0</xdr:rowOff>
    </xdr:from>
    <xdr:ext cx="460956" cy="264560"/>
    <xdr:sp macro="" textlink="">
      <xdr:nvSpPr>
        <xdr:cNvPr id="589" name="TextBox 588">
          <a:extLst>
            <a:ext uri="{FF2B5EF4-FFF2-40B4-BE49-F238E27FC236}">
              <a16:creationId xmlns:a16="http://schemas.microsoft.com/office/drawing/2014/main" id="{00000000-0008-0000-0200-00004D020000}"/>
            </a:ext>
          </a:extLst>
        </xdr:cNvPr>
        <xdr:cNvSpPr txBox="1"/>
      </xdr:nvSpPr>
      <xdr:spPr>
        <a:xfrm>
          <a:off x="2481386" y="22005192"/>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100</xdr:row>
      <xdr:rowOff>0</xdr:rowOff>
    </xdr:from>
    <xdr:ext cx="455023" cy="264560"/>
    <xdr:sp macro="" textlink="">
      <xdr:nvSpPr>
        <xdr:cNvPr id="590" name="TextBox 589">
          <a:extLst>
            <a:ext uri="{FF2B5EF4-FFF2-40B4-BE49-F238E27FC236}">
              <a16:creationId xmlns:a16="http://schemas.microsoft.com/office/drawing/2014/main" id="{00000000-0008-0000-0200-00004E020000}"/>
            </a:ext>
          </a:extLst>
        </xdr:cNvPr>
        <xdr:cNvSpPr txBox="1"/>
      </xdr:nvSpPr>
      <xdr:spPr>
        <a:xfrm rot="2382744">
          <a:off x="2675098" y="22005192"/>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100</xdr:row>
      <xdr:rowOff>0</xdr:rowOff>
    </xdr:from>
    <xdr:ext cx="441906" cy="264560"/>
    <xdr:sp macro="" textlink="">
      <xdr:nvSpPr>
        <xdr:cNvPr id="591" name="TextBox 590">
          <a:extLst>
            <a:ext uri="{FF2B5EF4-FFF2-40B4-BE49-F238E27FC236}">
              <a16:creationId xmlns:a16="http://schemas.microsoft.com/office/drawing/2014/main" id="{00000000-0008-0000-0200-00004F020000}"/>
            </a:ext>
          </a:extLst>
        </xdr:cNvPr>
        <xdr:cNvSpPr txBox="1"/>
      </xdr:nvSpPr>
      <xdr:spPr>
        <a:xfrm>
          <a:off x="15325481" y="22005192"/>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592" name="TextBox 591">
          <a:extLst>
            <a:ext uri="{FF2B5EF4-FFF2-40B4-BE49-F238E27FC236}">
              <a16:creationId xmlns:a16="http://schemas.microsoft.com/office/drawing/2014/main" id="{00000000-0008-0000-0200-000050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twoCellAnchor editAs="oneCell">
    <xdr:from>
      <xdr:col>1</xdr:col>
      <xdr:colOff>0</xdr:colOff>
      <xdr:row>100</xdr:row>
      <xdr:rowOff>0</xdr:rowOff>
    </xdr:from>
    <xdr:to>
      <xdr:col>1</xdr:col>
      <xdr:colOff>19050</xdr:colOff>
      <xdr:row>100</xdr:row>
      <xdr:rowOff>19050</xdr:rowOff>
    </xdr:to>
    <xdr:pic>
      <xdr:nvPicPr>
        <xdr:cNvPr id="593" name="Picture 592">
          <a:extLst>
            <a:ext uri="{FF2B5EF4-FFF2-40B4-BE49-F238E27FC236}">
              <a16:creationId xmlns:a16="http://schemas.microsoft.com/office/drawing/2014/main" id="{00000000-0008-0000-0200-000051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100</xdr:row>
      <xdr:rowOff>0</xdr:rowOff>
    </xdr:from>
    <xdr:to>
      <xdr:col>1</xdr:col>
      <xdr:colOff>19050</xdr:colOff>
      <xdr:row>100</xdr:row>
      <xdr:rowOff>19050</xdr:rowOff>
    </xdr:to>
    <xdr:pic>
      <xdr:nvPicPr>
        <xdr:cNvPr id="594" name="Picture 593">
          <a:extLst>
            <a:ext uri="{FF2B5EF4-FFF2-40B4-BE49-F238E27FC236}">
              <a16:creationId xmlns:a16="http://schemas.microsoft.com/office/drawing/2014/main" id="{00000000-0008-0000-0200-000052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100</xdr:row>
      <xdr:rowOff>0</xdr:rowOff>
    </xdr:from>
    <xdr:to>
      <xdr:col>1</xdr:col>
      <xdr:colOff>19050</xdr:colOff>
      <xdr:row>100</xdr:row>
      <xdr:rowOff>19050</xdr:rowOff>
    </xdr:to>
    <xdr:pic>
      <xdr:nvPicPr>
        <xdr:cNvPr id="595" name="Picture 594">
          <a:extLst>
            <a:ext uri="{FF2B5EF4-FFF2-40B4-BE49-F238E27FC236}">
              <a16:creationId xmlns:a16="http://schemas.microsoft.com/office/drawing/2014/main" id="{00000000-0008-0000-0200-000053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100</xdr:row>
      <xdr:rowOff>0</xdr:rowOff>
    </xdr:from>
    <xdr:to>
      <xdr:col>1</xdr:col>
      <xdr:colOff>19050</xdr:colOff>
      <xdr:row>100</xdr:row>
      <xdr:rowOff>19050</xdr:rowOff>
    </xdr:to>
    <xdr:pic>
      <xdr:nvPicPr>
        <xdr:cNvPr id="596" name="Picture 595">
          <a:extLst>
            <a:ext uri="{FF2B5EF4-FFF2-40B4-BE49-F238E27FC236}">
              <a16:creationId xmlns:a16="http://schemas.microsoft.com/office/drawing/2014/main" id="{00000000-0008-0000-0200-000054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100</xdr:row>
      <xdr:rowOff>0</xdr:rowOff>
    </xdr:from>
    <xdr:to>
      <xdr:col>1</xdr:col>
      <xdr:colOff>19050</xdr:colOff>
      <xdr:row>100</xdr:row>
      <xdr:rowOff>19050</xdr:rowOff>
    </xdr:to>
    <xdr:pic>
      <xdr:nvPicPr>
        <xdr:cNvPr id="597" name="Picture 596">
          <a:extLst>
            <a:ext uri="{FF2B5EF4-FFF2-40B4-BE49-F238E27FC236}">
              <a16:creationId xmlns:a16="http://schemas.microsoft.com/office/drawing/2014/main" id="{00000000-0008-0000-0200-000055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100</xdr:row>
      <xdr:rowOff>0</xdr:rowOff>
    </xdr:from>
    <xdr:to>
      <xdr:col>1</xdr:col>
      <xdr:colOff>19050</xdr:colOff>
      <xdr:row>100</xdr:row>
      <xdr:rowOff>19050</xdr:rowOff>
    </xdr:to>
    <xdr:pic>
      <xdr:nvPicPr>
        <xdr:cNvPr id="598" name="Picture 597">
          <a:extLst>
            <a:ext uri="{FF2B5EF4-FFF2-40B4-BE49-F238E27FC236}">
              <a16:creationId xmlns:a16="http://schemas.microsoft.com/office/drawing/2014/main" id="{00000000-0008-0000-0200-000056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100</xdr:row>
      <xdr:rowOff>0</xdr:rowOff>
    </xdr:from>
    <xdr:to>
      <xdr:col>1</xdr:col>
      <xdr:colOff>19050</xdr:colOff>
      <xdr:row>100</xdr:row>
      <xdr:rowOff>19050</xdr:rowOff>
    </xdr:to>
    <xdr:pic>
      <xdr:nvPicPr>
        <xdr:cNvPr id="599" name="Picture 598">
          <a:extLst>
            <a:ext uri="{FF2B5EF4-FFF2-40B4-BE49-F238E27FC236}">
              <a16:creationId xmlns:a16="http://schemas.microsoft.com/office/drawing/2014/main" id="{00000000-0008-0000-0200-000057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100</xdr:row>
      <xdr:rowOff>0</xdr:rowOff>
    </xdr:from>
    <xdr:to>
      <xdr:col>1</xdr:col>
      <xdr:colOff>19050</xdr:colOff>
      <xdr:row>100</xdr:row>
      <xdr:rowOff>19050</xdr:rowOff>
    </xdr:to>
    <xdr:pic>
      <xdr:nvPicPr>
        <xdr:cNvPr id="600" name="Picture 599">
          <a:extLst>
            <a:ext uri="{FF2B5EF4-FFF2-40B4-BE49-F238E27FC236}">
              <a16:creationId xmlns:a16="http://schemas.microsoft.com/office/drawing/2014/main" id="{00000000-0008-0000-0200-000058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oneCellAnchor>
    <xdr:from>
      <xdr:col>1</xdr:col>
      <xdr:colOff>1247775</xdr:colOff>
      <xdr:row>100</xdr:row>
      <xdr:rowOff>0</xdr:rowOff>
    </xdr:from>
    <xdr:ext cx="194454" cy="283457"/>
    <xdr:sp macro="" textlink="">
      <xdr:nvSpPr>
        <xdr:cNvPr id="601" name="TextBox 600">
          <a:extLst>
            <a:ext uri="{FF2B5EF4-FFF2-40B4-BE49-F238E27FC236}">
              <a16:creationId xmlns:a16="http://schemas.microsoft.com/office/drawing/2014/main" id="{00000000-0008-0000-0200-000059020000}"/>
            </a:ext>
          </a:extLst>
        </xdr:cNvPr>
        <xdr:cNvSpPr txBox="1"/>
      </xdr:nvSpPr>
      <xdr:spPr>
        <a:xfrm>
          <a:off x="1919410" y="2366596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602" name="TextBox 601">
          <a:extLst>
            <a:ext uri="{FF2B5EF4-FFF2-40B4-BE49-F238E27FC236}">
              <a16:creationId xmlns:a16="http://schemas.microsoft.com/office/drawing/2014/main" id="{00000000-0008-0000-0200-00005A020000}"/>
            </a:ext>
          </a:extLst>
        </xdr:cNvPr>
        <xdr:cNvSpPr txBox="1"/>
      </xdr:nvSpPr>
      <xdr:spPr>
        <a:xfrm>
          <a:off x="19194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603" name="TextBox 602">
          <a:extLst>
            <a:ext uri="{FF2B5EF4-FFF2-40B4-BE49-F238E27FC236}">
              <a16:creationId xmlns:a16="http://schemas.microsoft.com/office/drawing/2014/main" id="{00000000-0008-0000-0200-00005B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604" name="TextBox 603">
          <a:extLst>
            <a:ext uri="{FF2B5EF4-FFF2-40B4-BE49-F238E27FC236}">
              <a16:creationId xmlns:a16="http://schemas.microsoft.com/office/drawing/2014/main" id="{00000000-0008-0000-0200-00005C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605" name="TextBox 604">
          <a:extLst>
            <a:ext uri="{FF2B5EF4-FFF2-40B4-BE49-F238E27FC236}">
              <a16:creationId xmlns:a16="http://schemas.microsoft.com/office/drawing/2014/main" id="{00000000-0008-0000-0200-00005D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606" name="TextBox 605">
          <a:extLst>
            <a:ext uri="{FF2B5EF4-FFF2-40B4-BE49-F238E27FC236}">
              <a16:creationId xmlns:a16="http://schemas.microsoft.com/office/drawing/2014/main" id="{00000000-0008-0000-0200-00005E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607" name="TextBox 606">
          <a:extLst>
            <a:ext uri="{FF2B5EF4-FFF2-40B4-BE49-F238E27FC236}">
              <a16:creationId xmlns:a16="http://schemas.microsoft.com/office/drawing/2014/main" id="{00000000-0008-0000-0200-00005F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608" name="TextBox 607">
          <a:extLst>
            <a:ext uri="{FF2B5EF4-FFF2-40B4-BE49-F238E27FC236}">
              <a16:creationId xmlns:a16="http://schemas.microsoft.com/office/drawing/2014/main" id="{00000000-0008-0000-0200-000060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100</xdr:row>
      <xdr:rowOff>0</xdr:rowOff>
    </xdr:from>
    <xdr:ext cx="381000" cy="274085"/>
    <xdr:sp macro="" textlink="">
      <xdr:nvSpPr>
        <xdr:cNvPr id="609" name="TextBox 608">
          <a:extLst>
            <a:ext uri="{FF2B5EF4-FFF2-40B4-BE49-F238E27FC236}">
              <a16:creationId xmlns:a16="http://schemas.microsoft.com/office/drawing/2014/main" id="{00000000-0008-0000-0200-000061020000}"/>
            </a:ext>
          </a:extLst>
        </xdr:cNvPr>
        <xdr:cNvSpPr txBox="1"/>
      </xdr:nvSpPr>
      <xdr:spPr>
        <a:xfrm rot="2381950">
          <a:off x="2729035" y="26401346"/>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610" name="TextBox 609">
          <a:extLst>
            <a:ext uri="{FF2B5EF4-FFF2-40B4-BE49-F238E27FC236}">
              <a16:creationId xmlns:a16="http://schemas.microsoft.com/office/drawing/2014/main" id="{00000000-0008-0000-0200-000062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100</xdr:row>
      <xdr:rowOff>0</xdr:rowOff>
    </xdr:from>
    <xdr:ext cx="194454" cy="283457"/>
    <xdr:sp macro="" textlink="">
      <xdr:nvSpPr>
        <xdr:cNvPr id="611" name="TextBox 610">
          <a:extLst>
            <a:ext uri="{FF2B5EF4-FFF2-40B4-BE49-F238E27FC236}">
              <a16:creationId xmlns:a16="http://schemas.microsoft.com/office/drawing/2014/main" id="{00000000-0008-0000-0200-000063020000}"/>
            </a:ext>
          </a:extLst>
        </xdr:cNvPr>
        <xdr:cNvSpPr txBox="1"/>
      </xdr:nvSpPr>
      <xdr:spPr>
        <a:xfrm>
          <a:off x="19670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100</xdr:row>
      <xdr:rowOff>0</xdr:rowOff>
    </xdr:from>
    <xdr:ext cx="504825" cy="274085"/>
    <xdr:sp macro="" textlink="">
      <xdr:nvSpPr>
        <xdr:cNvPr id="612" name="TextBox 611">
          <a:extLst>
            <a:ext uri="{FF2B5EF4-FFF2-40B4-BE49-F238E27FC236}">
              <a16:creationId xmlns:a16="http://schemas.microsoft.com/office/drawing/2014/main" id="{00000000-0008-0000-0200-000064020000}"/>
            </a:ext>
          </a:extLst>
        </xdr:cNvPr>
        <xdr:cNvSpPr txBox="1"/>
      </xdr:nvSpPr>
      <xdr:spPr>
        <a:xfrm>
          <a:off x="1652710" y="26401346"/>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100</xdr:row>
      <xdr:rowOff>0</xdr:rowOff>
    </xdr:from>
    <xdr:ext cx="666750" cy="264560"/>
    <xdr:sp macro="" textlink="">
      <xdr:nvSpPr>
        <xdr:cNvPr id="613" name="TextBox 612">
          <a:extLst>
            <a:ext uri="{FF2B5EF4-FFF2-40B4-BE49-F238E27FC236}">
              <a16:creationId xmlns:a16="http://schemas.microsoft.com/office/drawing/2014/main" id="{00000000-0008-0000-0200-000065020000}"/>
            </a:ext>
          </a:extLst>
        </xdr:cNvPr>
        <xdr:cNvSpPr txBox="1"/>
      </xdr:nvSpPr>
      <xdr:spPr>
        <a:xfrm>
          <a:off x="1709860" y="26401346"/>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100</xdr:row>
      <xdr:rowOff>0</xdr:rowOff>
    </xdr:from>
    <xdr:ext cx="460956" cy="264560"/>
    <xdr:sp macro="" textlink="">
      <xdr:nvSpPr>
        <xdr:cNvPr id="614" name="TextBox 613">
          <a:extLst>
            <a:ext uri="{FF2B5EF4-FFF2-40B4-BE49-F238E27FC236}">
              <a16:creationId xmlns:a16="http://schemas.microsoft.com/office/drawing/2014/main" id="{00000000-0008-0000-0200-000066020000}"/>
            </a:ext>
          </a:extLst>
        </xdr:cNvPr>
        <xdr:cNvSpPr txBox="1"/>
      </xdr:nvSpPr>
      <xdr:spPr>
        <a:xfrm>
          <a:off x="2481386" y="26401346"/>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100</xdr:row>
      <xdr:rowOff>0</xdr:rowOff>
    </xdr:from>
    <xdr:ext cx="455023" cy="264560"/>
    <xdr:sp macro="" textlink="">
      <xdr:nvSpPr>
        <xdr:cNvPr id="615" name="TextBox 614">
          <a:extLst>
            <a:ext uri="{FF2B5EF4-FFF2-40B4-BE49-F238E27FC236}">
              <a16:creationId xmlns:a16="http://schemas.microsoft.com/office/drawing/2014/main" id="{00000000-0008-0000-0200-000067020000}"/>
            </a:ext>
          </a:extLst>
        </xdr:cNvPr>
        <xdr:cNvSpPr txBox="1"/>
      </xdr:nvSpPr>
      <xdr:spPr>
        <a:xfrm rot="2382744">
          <a:off x="2675098" y="26401346"/>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100</xdr:row>
      <xdr:rowOff>0</xdr:rowOff>
    </xdr:from>
    <xdr:ext cx="441906" cy="264560"/>
    <xdr:sp macro="" textlink="">
      <xdr:nvSpPr>
        <xdr:cNvPr id="616" name="TextBox 615">
          <a:extLst>
            <a:ext uri="{FF2B5EF4-FFF2-40B4-BE49-F238E27FC236}">
              <a16:creationId xmlns:a16="http://schemas.microsoft.com/office/drawing/2014/main" id="{00000000-0008-0000-0200-000068020000}"/>
            </a:ext>
          </a:extLst>
        </xdr:cNvPr>
        <xdr:cNvSpPr txBox="1"/>
      </xdr:nvSpPr>
      <xdr:spPr>
        <a:xfrm>
          <a:off x="15325481" y="26401346"/>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617" name="TextBox 616">
          <a:extLst>
            <a:ext uri="{FF2B5EF4-FFF2-40B4-BE49-F238E27FC236}">
              <a16:creationId xmlns:a16="http://schemas.microsoft.com/office/drawing/2014/main" id="{00000000-0008-0000-0200-000069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618" name="TextBox 617">
          <a:extLst>
            <a:ext uri="{FF2B5EF4-FFF2-40B4-BE49-F238E27FC236}">
              <a16:creationId xmlns:a16="http://schemas.microsoft.com/office/drawing/2014/main" id="{00000000-0008-0000-0200-00006A020000}"/>
            </a:ext>
          </a:extLst>
        </xdr:cNvPr>
        <xdr:cNvSpPr txBox="1"/>
      </xdr:nvSpPr>
      <xdr:spPr>
        <a:xfrm>
          <a:off x="1919410" y="2851394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619" name="TextBox 618">
          <a:extLst>
            <a:ext uri="{FF2B5EF4-FFF2-40B4-BE49-F238E27FC236}">
              <a16:creationId xmlns:a16="http://schemas.microsoft.com/office/drawing/2014/main" id="{00000000-0008-0000-0200-00006B020000}"/>
            </a:ext>
          </a:extLst>
        </xdr:cNvPr>
        <xdr:cNvSpPr txBox="1"/>
      </xdr:nvSpPr>
      <xdr:spPr>
        <a:xfrm>
          <a:off x="19194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620" name="TextBox 619">
          <a:extLst>
            <a:ext uri="{FF2B5EF4-FFF2-40B4-BE49-F238E27FC236}">
              <a16:creationId xmlns:a16="http://schemas.microsoft.com/office/drawing/2014/main" id="{00000000-0008-0000-0200-00006C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621" name="TextBox 620">
          <a:extLst>
            <a:ext uri="{FF2B5EF4-FFF2-40B4-BE49-F238E27FC236}">
              <a16:creationId xmlns:a16="http://schemas.microsoft.com/office/drawing/2014/main" id="{00000000-0008-0000-0200-00006D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622" name="TextBox 621">
          <a:extLst>
            <a:ext uri="{FF2B5EF4-FFF2-40B4-BE49-F238E27FC236}">
              <a16:creationId xmlns:a16="http://schemas.microsoft.com/office/drawing/2014/main" id="{00000000-0008-0000-0200-00006E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623" name="TextBox 622">
          <a:extLst>
            <a:ext uri="{FF2B5EF4-FFF2-40B4-BE49-F238E27FC236}">
              <a16:creationId xmlns:a16="http://schemas.microsoft.com/office/drawing/2014/main" id="{00000000-0008-0000-0200-00006F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624" name="TextBox 623">
          <a:extLst>
            <a:ext uri="{FF2B5EF4-FFF2-40B4-BE49-F238E27FC236}">
              <a16:creationId xmlns:a16="http://schemas.microsoft.com/office/drawing/2014/main" id="{00000000-0008-0000-0200-000070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625" name="TextBox 624">
          <a:extLst>
            <a:ext uri="{FF2B5EF4-FFF2-40B4-BE49-F238E27FC236}">
              <a16:creationId xmlns:a16="http://schemas.microsoft.com/office/drawing/2014/main" id="{00000000-0008-0000-0200-000071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100</xdr:row>
      <xdr:rowOff>0</xdr:rowOff>
    </xdr:from>
    <xdr:ext cx="381000" cy="274085"/>
    <xdr:sp macro="" textlink="">
      <xdr:nvSpPr>
        <xdr:cNvPr id="626" name="TextBox 625">
          <a:extLst>
            <a:ext uri="{FF2B5EF4-FFF2-40B4-BE49-F238E27FC236}">
              <a16:creationId xmlns:a16="http://schemas.microsoft.com/office/drawing/2014/main" id="{00000000-0008-0000-0200-000072020000}"/>
            </a:ext>
          </a:extLst>
        </xdr:cNvPr>
        <xdr:cNvSpPr txBox="1"/>
      </xdr:nvSpPr>
      <xdr:spPr>
        <a:xfrm rot="2381950">
          <a:off x="2729035" y="26401346"/>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627" name="TextBox 626">
          <a:extLst>
            <a:ext uri="{FF2B5EF4-FFF2-40B4-BE49-F238E27FC236}">
              <a16:creationId xmlns:a16="http://schemas.microsoft.com/office/drawing/2014/main" id="{00000000-0008-0000-0200-000073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100</xdr:row>
      <xdr:rowOff>0</xdr:rowOff>
    </xdr:from>
    <xdr:ext cx="194454" cy="283457"/>
    <xdr:sp macro="" textlink="">
      <xdr:nvSpPr>
        <xdr:cNvPr id="628" name="TextBox 627">
          <a:extLst>
            <a:ext uri="{FF2B5EF4-FFF2-40B4-BE49-F238E27FC236}">
              <a16:creationId xmlns:a16="http://schemas.microsoft.com/office/drawing/2014/main" id="{00000000-0008-0000-0200-000074020000}"/>
            </a:ext>
          </a:extLst>
        </xdr:cNvPr>
        <xdr:cNvSpPr txBox="1"/>
      </xdr:nvSpPr>
      <xdr:spPr>
        <a:xfrm>
          <a:off x="19670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100</xdr:row>
      <xdr:rowOff>0</xdr:rowOff>
    </xdr:from>
    <xdr:ext cx="504825" cy="274085"/>
    <xdr:sp macro="" textlink="">
      <xdr:nvSpPr>
        <xdr:cNvPr id="629" name="TextBox 628">
          <a:extLst>
            <a:ext uri="{FF2B5EF4-FFF2-40B4-BE49-F238E27FC236}">
              <a16:creationId xmlns:a16="http://schemas.microsoft.com/office/drawing/2014/main" id="{00000000-0008-0000-0200-000075020000}"/>
            </a:ext>
          </a:extLst>
        </xdr:cNvPr>
        <xdr:cNvSpPr txBox="1"/>
      </xdr:nvSpPr>
      <xdr:spPr>
        <a:xfrm>
          <a:off x="1652710" y="26401346"/>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100</xdr:row>
      <xdr:rowOff>0</xdr:rowOff>
    </xdr:from>
    <xdr:ext cx="666750" cy="264560"/>
    <xdr:sp macro="" textlink="">
      <xdr:nvSpPr>
        <xdr:cNvPr id="630" name="TextBox 629">
          <a:extLst>
            <a:ext uri="{FF2B5EF4-FFF2-40B4-BE49-F238E27FC236}">
              <a16:creationId xmlns:a16="http://schemas.microsoft.com/office/drawing/2014/main" id="{00000000-0008-0000-0200-000076020000}"/>
            </a:ext>
          </a:extLst>
        </xdr:cNvPr>
        <xdr:cNvSpPr txBox="1"/>
      </xdr:nvSpPr>
      <xdr:spPr>
        <a:xfrm>
          <a:off x="1709860" y="26401346"/>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100</xdr:row>
      <xdr:rowOff>0</xdr:rowOff>
    </xdr:from>
    <xdr:ext cx="460956" cy="264560"/>
    <xdr:sp macro="" textlink="">
      <xdr:nvSpPr>
        <xdr:cNvPr id="631" name="TextBox 630">
          <a:extLst>
            <a:ext uri="{FF2B5EF4-FFF2-40B4-BE49-F238E27FC236}">
              <a16:creationId xmlns:a16="http://schemas.microsoft.com/office/drawing/2014/main" id="{00000000-0008-0000-0200-000077020000}"/>
            </a:ext>
          </a:extLst>
        </xdr:cNvPr>
        <xdr:cNvSpPr txBox="1"/>
      </xdr:nvSpPr>
      <xdr:spPr>
        <a:xfrm>
          <a:off x="2481386" y="26401346"/>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100</xdr:row>
      <xdr:rowOff>0</xdr:rowOff>
    </xdr:from>
    <xdr:ext cx="455023" cy="264560"/>
    <xdr:sp macro="" textlink="">
      <xdr:nvSpPr>
        <xdr:cNvPr id="632" name="TextBox 631">
          <a:extLst>
            <a:ext uri="{FF2B5EF4-FFF2-40B4-BE49-F238E27FC236}">
              <a16:creationId xmlns:a16="http://schemas.microsoft.com/office/drawing/2014/main" id="{00000000-0008-0000-0200-000078020000}"/>
            </a:ext>
          </a:extLst>
        </xdr:cNvPr>
        <xdr:cNvSpPr txBox="1"/>
      </xdr:nvSpPr>
      <xdr:spPr>
        <a:xfrm rot="2382744">
          <a:off x="2675098" y="26401346"/>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633" name="TextBox 632">
          <a:extLst>
            <a:ext uri="{FF2B5EF4-FFF2-40B4-BE49-F238E27FC236}">
              <a16:creationId xmlns:a16="http://schemas.microsoft.com/office/drawing/2014/main" id="{00000000-0008-0000-0200-000079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634" name="TextBox 633">
          <a:extLst>
            <a:ext uri="{FF2B5EF4-FFF2-40B4-BE49-F238E27FC236}">
              <a16:creationId xmlns:a16="http://schemas.microsoft.com/office/drawing/2014/main" id="{00000000-0008-0000-0200-00007A020000}"/>
            </a:ext>
          </a:extLst>
        </xdr:cNvPr>
        <xdr:cNvSpPr txBox="1"/>
      </xdr:nvSpPr>
      <xdr:spPr>
        <a:xfrm>
          <a:off x="1919410" y="3400913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635" name="TextBox 634">
          <a:extLst>
            <a:ext uri="{FF2B5EF4-FFF2-40B4-BE49-F238E27FC236}">
              <a16:creationId xmlns:a16="http://schemas.microsoft.com/office/drawing/2014/main" id="{00000000-0008-0000-0200-00007B020000}"/>
            </a:ext>
          </a:extLst>
        </xdr:cNvPr>
        <xdr:cNvSpPr txBox="1"/>
      </xdr:nvSpPr>
      <xdr:spPr>
        <a:xfrm>
          <a:off x="1919410"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101</xdr:row>
      <xdr:rowOff>0</xdr:rowOff>
    </xdr:from>
    <xdr:ext cx="194454" cy="283457"/>
    <xdr:sp macro="" textlink="">
      <xdr:nvSpPr>
        <xdr:cNvPr id="636" name="TextBox 635">
          <a:extLst>
            <a:ext uri="{FF2B5EF4-FFF2-40B4-BE49-F238E27FC236}">
              <a16:creationId xmlns:a16="http://schemas.microsoft.com/office/drawing/2014/main" id="{00000000-0008-0000-0200-00007C020000}"/>
            </a:ext>
          </a:extLst>
        </xdr:cNvPr>
        <xdr:cNvSpPr txBox="1"/>
      </xdr:nvSpPr>
      <xdr:spPr>
        <a:xfrm>
          <a:off x="1547935"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637" name="TextBox 636">
          <a:extLst>
            <a:ext uri="{FF2B5EF4-FFF2-40B4-BE49-F238E27FC236}">
              <a16:creationId xmlns:a16="http://schemas.microsoft.com/office/drawing/2014/main" id="{00000000-0008-0000-0200-00007D020000}"/>
            </a:ext>
          </a:extLst>
        </xdr:cNvPr>
        <xdr:cNvSpPr txBox="1"/>
      </xdr:nvSpPr>
      <xdr:spPr>
        <a:xfrm>
          <a:off x="2224210"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638" name="TextBox 637">
          <a:extLst>
            <a:ext uri="{FF2B5EF4-FFF2-40B4-BE49-F238E27FC236}">
              <a16:creationId xmlns:a16="http://schemas.microsoft.com/office/drawing/2014/main" id="{00000000-0008-0000-0200-00007E020000}"/>
            </a:ext>
          </a:extLst>
        </xdr:cNvPr>
        <xdr:cNvSpPr txBox="1"/>
      </xdr:nvSpPr>
      <xdr:spPr>
        <a:xfrm rot="19229291">
          <a:off x="1147885" y="36939904"/>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101</xdr:row>
      <xdr:rowOff>0</xdr:rowOff>
    </xdr:from>
    <xdr:ext cx="194454" cy="283457"/>
    <xdr:sp macro="" textlink="">
      <xdr:nvSpPr>
        <xdr:cNvPr id="639" name="TextBox 638">
          <a:extLst>
            <a:ext uri="{FF2B5EF4-FFF2-40B4-BE49-F238E27FC236}">
              <a16:creationId xmlns:a16="http://schemas.microsoft.com/office/drawing/2014/main" id="{00000000-0008-0000-0200-00007F020000}"/>
            </a:ext>
          </a:extLst>
        </xdr:cNvPr>
        <xdr:cNvSpPr txBox="1"/>
      </xdr:nvSpPr>
      <xdr:spPr>
        <a:xfrm>
          <a:off x="1547935"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640" name="TextBox 639">
          <a:extLst>
            <a:ext uri="{FF2B5EF4-FFF2-40B4-BE49-F238E27FC236}">
              <a16:creationId xmlns:a16="http://schemas.microsoft.com/office/drawing/2014/main" id="{00000000-0008-0000-0200-000080020000}"/>
            </a:ext>
          </a:extLst>
        </xdr:cNvPr>
        <xdr:cNvSpPr txBox="1"/>
      </xdr:nvSpPr>
      <xdr:spPr>
        <a:xfrm>
          <a:off x="2224210"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641" name="TextBox 640">
          <a:extLst>
            <a:ext uri="{FF2B5EF4-FFF2-40B4-BE49-F238E27FC236}">
              <a16:creationId xmlns:a16="http://schemas.microsoft.com/office/drawing/2014/main" id="{00000000-0008-0000-0200-000081020000}"/>
            </a:ext>
          </a:extLst>
        </xdr:cNvPr>
        <xdr:cNvSpPr txBox="1"/>
      </xdr:nvSpPr>
      <xdr:spPr>
        <a:xfrm rot="19229291">
          <a:off x="1147885" y="36939904"/>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101</xdr:row>
      <xdr:rowOff>0</xdr:rowOff>
    </xdr:from>
    <xdr:ext cx="381000" cy="274085"/>
    <xdr:sp macro="" textlink="">
      <xdr:nvSpPr>
        <xdr:cNvPr id="642" name="TextBox 641">
          <a:extLst>
            <a:ext uri="{FF2B5EF4-FFF2-40B4-BE49-F238E27FC236}">
              <a16:creationId xmlns:a16="http://schemas.microsoft.com/office/drawing/2014/main" id="{00000000-0008-0000-0200-000082020000}"/>
            </a:ext>
          </a:extLst>
        </xdr:cNvPr>
        <xdr:cNvSpPr txBox="1"/>
      </xdr:nvSpPr>
      <xdr:spPr>
        <a:xfrm rot="2381950">
          <a:off x="2729035" y="36939904"/>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101</xdr:row>
      <xdr:rowOff>0</xdr:rowOff>
    </xdr:from>
    <xdr:ext cx="847726" cy="264560"/>
    <xdr:sp macro="" textlink="">
      <xdr:nvSpPr>
        <xdr:cNvPr id="643" name="TextBox 642">
          <a:extLst>
            <a:ext uri="{FF2B5EF4-FFF2-40B4-BE49-F238E27FC236}">
              <a16:creationId xmlns:a16="http://schemas.microsoft.com/office/drawing/2014/main" id="{00000000-0008-0000-0200-000083020000}"/>
            </a:ext>
          </a:extLst>
        </xdr:cNvPr>
        <xdr:cNvSpPr txBox="1"/>
      </xdr:nvSpPr>
      <xdr:spPr>
        <a:xfrm>
          <a:off x="2462334" y="3693990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101</xdr:row>
      <xdr:rowOff>0</xdr:rowOff>
    </xdr:from>
    <xdr:ext cx="194454" cy="283457"/>
    <xdr:sp macro="" textlink="">
      <xdr:nvSpPr>
        <xdr:cNvPr id="644" name="TextBox 643">
          <a:extLst>
            <a:ext uri="{FF2B5EF4-FFF2-40B4-BE49-F238E27FC236}">
              <a16:creationId xmlns:a16="http://schemas.microsoft.com/office/drawing/2014/main" id="{00000000-0008-0000-0200-000084020000}"/>
            </a:ext>
          </a:extLst>
        </xdr:cNvPr>
        <xdr:cNvSpPr txBox="1"/>
      </xdr:nvSpPr>
      <xdr:spPr>
        <a:xfrm>
          <a:off x="1967035"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101</xdr:row>
      <xdr:rowOff>0</xdr:rowOff>
    </xdr:from>
    <xdr:ext cx="504825" cy="274085"/>
    <xdr:sp macro="" textlink="">
      <xdr:nvSpPr>
        <xdr:cNvPr id="645" name="TextBox 644">
          <a:extLst>
            <a:ext uri="{FF2B5EF4-FFF2-40B4-BE49-F238E27FC236}">
              <a16:creationId xmlns:a16="http://schemas.microsoft.com/office/drawing/2014/main" id="{00000000-0008-0000-0200-000085020000}"/>
            </a:ext>
          </a:extLst>
        </xdr:cNvPr>
        <xdr:cNvSpPr txBox="1"/>
      </xdr:nvSpPr>
      <xdr:spPr>
        <a:xfrm>
          <a:off x="1652710" y="36939904"/>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101</xdr:row>
      <xdr:rowOff>0</xdr:rowOff>
    </xdr:from>
    <xdr:ext cx="666750" cy="264560"/>
    <xdr:sp macro="" textlink="">
      <xdr:nvSpPr>
        <xdr:cNvPr id="646" name="TextBox 645">
          <a:extLst>
            <a:ext uri="{FF2B5EF4-FFF2-40B4-BE49-F238E27FC236}">
              <a16:creationId xmlns:a16="http://schemas.microsoft.com/office/drawing/2014/main" id="{00000000-0008-0000-0200-000086020000}"/>
            </a:ext>
          </a:extLst>
        </xdr:cNvPr>
        <xdr:cNvSpPr txBox="1"/>
      </xdr:nvSpPr>
      <xdr:spPr>
        <a:xfrm>
          <a:off x="1709860" y="36939904"/>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101</xdr:row>
      <xdr:rowOff>0</xdr:rowOff>
    </xdr:from>
    <xdr:ext cx="460956" cy="264560"/>
    <xdr:sp macro="" textlink="">
      <xdr:nvSpPr>
        <xdr:cNvPr id="647" name="TextBox 646">
          <a:extLst>
            <a:ext uri="{FF2B5EF4-FFF2-40B4-BE49-F238E27FC236}">
              <a16:creationId xmlns:a16="http://schemas.microsoft.com/office/drawing/2014/main" id="{00000000-0008-0000-0200-000087020000}"/>
            </a:ext>
          </a:extLst>
        </xdr:cNvPr>
        <xdr:cNvSpPr txBox="1"/>
      </xdr:nvSpPr>
      <xdr:spPr>
        <a:xfrm>
          <a:off x="2481386" y="3693990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101</xdr:row>
      <xdr:rowOff>0</xdr:rowOff>
    </xdr:from>
    <xdr:ext cx="455023" cy="264560"/>
    <xdr:sp macro="" textlink="">
      <xdr:nvSpPr>
        <xdr:cNvPr id="648" name="TextBox 647">
          <a:extLst>
            <a:ext uri="{FF2B5EF4-FFF2-40B4-BE49-F238E27FC236}">
              <a16:creationId xmlns:a16="http://schemas.microsoft.com/office/drawing/2014/main" id="{00000000-0008-0000-0200-000088020000}"/>
            </a:ext>
          </a:extLst>
        </xdr:cNvPr>
        <xdr:cNvSpPr txBox="1"/>
      </xdr:nvSpPr>
      <xdr:spPr>
        <a:xfrm rot="2382744">
          <a:off x="2675098" y="36939904"/>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101</xdr:row>
      <xdr:rowOff>0</xdr:rowOff>
    </xdr:from>
    <xdr:ext cx="441906" cy="264560"/>
    <xdr:sp macro="" textlink="">
      <xdr:nvSpPr>
        <xdr:cNvPr id="649" name="TextBox 648">
          <a:extLst>
            <a:ext uri="{FF2B5EF4-FFF2-40B4-BE49-F238E27FC236}">
              <a16:creationId xmlns:a16="http://schemas.microsoft.com/office/drawing/2014/main" id="{00000000-0008-0000-0200-000089020000}"/>
            </a:ext>
          </a:extLst>
        </xdr:cNvPr>
        <xdr:cNvSpPr txBox="1"/>
      </xdr:nvSpPr>
      <xdr:spPr>
        <a:xfrm>
          <a:off x="15325481" y="36939904"/>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101</xdr:row>
      <xdr:rowOff>0</xdr:rowOff>
    </xdr:from>
    <xdr:ext cx="847726" cy="264560"/>
    <xdr:sp macro="" textlink="">
      <xdr:nvSpPr>
        <xdr:cNvPr id="650" name="TextBox 649">
          <a:extLst>
            <a:ext uri="{FF2B5EF4-FFF2-40B4-BE49-F238E27FC236}">
              <a16:creationId xmlns:a16="http://schemas.microsoft.com/office/drawing/2014/main" id="{00000000-0008-0000-0200-00008A020000}"/>
            </a:ext>
          </a:extLst>
        </xdr:cNvPr>
        <xdr:cNvSpPr txBox="1"/>
      </xdr:nvSpPr>
      <xdr:spPr>
        <a:xfrm>
          <a:off x="2462334" y="3693990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651" name="TextBox 650">
          <a:extLst>
            <a:ext uri="{FF2B5EF4-FFF2-40B4-BE49-F238E27FC236}">
              <a16:creationId xmlns:a16="http://schemas.microsoft.com/office/drawing/2014/main" id="{00000000-0008-0000-0200-00008B020000}"/>
            </a:ext>
          </a:extLst>
        </xdr:cNvPr>
        <xdr:cNvSpPr txBox="1"/>
      </xdr:nvSpPr>
      <xdr:spPr>
        <a:xfrm>
          <a:off x="1919410" y="3400913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101</xdr:row>
      <xdr:rowOff>0</xdr:rowOff>
    </xdr:from>
    <xdr:ext cx="194454" cy="283457"/>
    <xdr:sp macro="" textlink="">
      <xdr:nvSpPr>
        <xdr:cNvPr id="652" name="TextBox 651">
          <a:extLst>
            <a:ext uri="{FF2B5EF4-FFF2-40B4-BE49-F238E27FC236}">
              <a16:creationId xmlns:a16="http://schemas.microsoft.com/office/drawing/2014/main" id="{00000000-0008-0000-0200-00008C020000}"/>
            </a:ext>
          </a:extLst>
        </xdr:cNvPr>
        <xdr:cNvSpPr txBox="1"/>
      </xdr:nvSpPr>
      <xdr:spPr>
        <a:xfrm>
          <a:off x="1919410"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101</xdr:row>
      <xdr:rowOff>0</xdr:rowOff>
    </xdr:from>
    <xdr:ext cx="194454" cy="283457"/>
    <xdr:sp macro="" textlink="">
      <xdr:nvSpPr>
        <xdr:cNvPr id="653" name="TextBox 652">
          <a:extLst>
            <a:ext uri="{FF2B5EF4-FFF2-40B4-BE49-F238E27FC236}">
              <a16:creationId xmlns:a16="http://schemas.microsoft.com/office/drawing/2014/main" id="{00000000-0008-0000-0200-00008D020000}"/>
            </a:ext>
          </a:extLst>
        </xdr:cNvPr>
        <xdr:cNvSpPr txBox="1"/>
      </xdr:nvSpPr>
      <xdr:spPr>
        <a:xfrm>
          <a:off x="1547935"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654" name="TextBox 653">
          <a:extLst>
            <a:ext uri="{FF2B5EF4-FFF2-40B4-BE49-F238E27FC236}">
              <a16:creationId xmlns:a16="http://schemas.microsoft.com/office/drawing/2014/main" id="{00000000-0008-0000-0200-00008E020000}"/>
            </a:ext>
          </a:extLst>
        </xdr:cNvPr>
        <xdr:cNvSpPr txBox="1"/>
      </xdr:nvSpPr>
      <xdr:spPr>
        <a:xfrm>
          <a:off x="2224210"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655" name="TextBox 654">
          <a:extLst>
            <a:ext uri="{FF2B5EF4-FFF2-40B4-BE49-F238E27FC236}">
              <a16:creationId xmlns:a16="http://schemas.microsoft.com/office/drawing/2014/main" id="{00000000-0008-0000-0200-00008F020000}"/>
            </a:ext>
          </a:extLst>
        </xdr:cNvPr>
        <xdr:cNvSpPr txBox="1"/>
      </xdr:nvSpPr>
      <xdr:spPr>
        <a:xfrm rot="19229291">
          <a:off x="1147885" y="37135288"/>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101</xdr:row>
      <xdr:rowOff>0</xdr:rowOff>
    </xdr:from>
    <xdr:ext cx="194454" cy="283457"/>
    <xdr:sp macro="" textlink="">
      <xdr:nvSpPr>
        <xdr:cNvPr id="656" name="TextBox 655">
          <a:extLst>
            <a:ext uri="{FF2B5EF4-FFF2-40B4-BE49-F238E27FC236}">
              <a16:creationId xmlns:a16="http://schemas.microsoft.com/office/drawing/2014/main" id="{00000000-0008-0000-0200-000090020000}"/>
            </a:ext>
          </a:extLst>
        </xdr:cNvPr>
        <xdr:cNvSpPr txBox="1"/>
      </xdr:nvSpPr>
      <xdr:spPr>
        <a:xfrm>
          <a:off x="1547935"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101</xdr:row>
      <xdr:rowOff>0</xdr:rowOff>
    </xdr:from>
    <xdr:ext cx="194454" cy="283457"/>
    <xdr:sp macro="" textlink="">
      <xdr:nvSpPr>
        <xdr:cNvPr id="657" name="TextBox 656">
          <a:extLst>
            <a:ext uri="{FF2B5EF4-FFF2-40B4-BE49-F238E27FC236}">
              <a16:creationId xmlns:a16="http://schemas.microsoft.com/office/drawing/2014/main" id="{00000000-0008-0000-0200-000091020000}"/>
            </a:ext>
          </a:extLst>
        </xdr:cNvPr>
        <xdr:cNvSpPr txBox="1"/>
      </xdr:nvSpPr>
      <xdr:spPr>
        <a:xfrm>
          <a:off x="2224210"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101</xdr:row>
      <xdr:rowOff>0</xdr:rowOff>
    </xdr:from>
    <xdr:ext cx="375231" cy="264560"/>
    <xdr:sp macro="" textlink="">
      <xdr:nvSpPr>
        <xdr:cNvPr id="658" name="TextBox 657">
          <a:extLst>
            <a:ext uri="{FF2B5EF4-FFF2-40B4-BE49-F238E27FC236}">
              <a16:creationId xmlns:a16="http://schemas.microsoft.com/office/drawing/2014/main" id="{00000000-0008-0000-0200-000092020000}"/>
            </a:ext>
          </a:extLst>
        </xdr:cNvPr>
        <xdr:cNvSpPr txBox="1"/>
      </xdr:nvSpPr>
      <xdr:spPr>
        <a:xfrm rot="19229291">
          <a:off x="1147885" y="37135288"/>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101</xdr:row>
      <xdr:rowOff>0</xdr:rowOff>
    </xdr:from>
    <xdr:ext cx="381000" cy="274085"/>
    <xdr:sp macro="" textlink="">
      <xdr:nvSpPr>
        <xdr:cNvPr id="659" name="TextBox 658">
          <a:extLst>
            <a:ext uri="{FF2B5EF4-FFF2-40B4-BE49-F238E27FC236}">
              <a16:creationId xmlns:a16="http://schemas.microsoft.com/office/drawing/2014/main" id="{00000000-0008-0000-0200-000093020000}"/>
            </a:ext>
          </a:extLst>
        </xdr:cNvPr>
        <xdr:cNvSpPr txBox="1"/>
      </xdr:nvSpPr>
      <xdr:spPr>
        <a:xfrm rot="2381950">
          <a:off x="2729035" y="37135288"/>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101</xdr:row>
      <xdr:rowOff>0</xdr:rowOff>
    </xdr:from>
    <xdr:ext cx="847726" cy="264560"/>
    <xdr:sp macro="" textlink="">
      <xdr:nvSpPr>
        <xdr:cNvPr id="660" name="TextBox 659">
          <a:extLst>
            <a:ext uri="{FF2B5EF4-FFF2-40B4-BE49-F238E27FC236}">
              <a16:creationId xmlns:a16="http://schemas.microsoft.com/office/drawing/2014/main" id="{00000000-0008-0000-0200-000094020000}"/>
            </a:ext>
          </a:extLst>
        </xdr:cNvPr>
        <xdr:cNvSpPr txBox="1"/>
      </xdr:nvSpPr>
      <xdr:spPr>
        <a:xfrm>
          <a:off x="2462334" y="3713528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101</xdr:row>
      <xdr:rowOff>0</xdr:rowOff>
    </xdr:from>
    <xdr:ext cx="194454" cy="283457"/>
    <xdr:sp macro="" textlink="">
      <xdr:nvSpPr>
        <xdr:cNvPr id="661" name="TextBox 660">
          <a:extLst>
            <a:ext uri="{FF2B5EF4-FFF2-40B4-BE49-F238E27FC236}">
              <a16:creationId xmlns:a16="http://schemas.microsoft.com/office/drawing/2014/main" id="{00000000-0008-0000-0200-000095020000}"/>
            </a:ext>
          </a:extLst>
        </xdr:cNvPr>
        <xdr:cNvSpPr txBox="1"/>
      </xdr:nvSpPr>
      <xdr:spPr>
        <a:xfrm>
          <a:off x="1967035"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101</xdr:row>
      <xdr:rowOff>0</xdr:rowOff>
    </xdr:from>
    <xdr:ext cx="504825" cy="274085"/>
    <xdr:sp macro="" textlink="">
      <xdr:nvSpPr>
        <xdr:cNvPr id="662" name="TextBox 661">
          <a:extLst>
            <a:ext uri="{FF2B5EF4-FFF2-40B4-BE49-F238E27FC236}">
              <a16:creationId xmlns:a16="http://schemas.microsoft.com/office/drawing/2014/main" id="{00000000-0008-0000-0200-000096020000}"/>
            </a:ext>
          </a:extLst>
        </xdr:cNvPr>
        <xdr:cNvSpPr txBox="1"/>
      </xdr:nvSpPr>
      <xdr:spPr>
        <a:xfrm>
          <a:off x="1652710" y="37135288"/>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101</xdr:row>
      <xdr:rowOff>0</xdr:rowOff>
    </xdr:from>
    <xdr:ext cx="666750" cy="264560"/>
    <xdr:sp macro="" textlink="">
      <xdr:nvSpPr>
        <xdr:cNvPr id="663" name="TextBox 662">
          <a:extLst>
            <a:ext uri="{FF2B5EF4-FFF2-40B4-BE49-F238E27FC236}">
              <a16:creationId xmlns:a16="http://schemas.microsoft.com/office/drawing/2014/main" id="{00000000-0008-0000-0200-000097020000}"/>
            </a:ext>
          </a:extLst>
        </xdr:cNvPr>
        <xdr:cNvSpPr txBox="1"/>
      </xdr:nvSpPr>
      <xdr:spPr>
        <a:xfrm>
          <a:off x="1709860" y="37135288"/>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101</xdr:row>
      <xdr:rowOff>0</xdr:rowOff>
    </xdr:from>
    <xdr:ext cx="460956" cy="264560"/>
    <xdr:sp macro="" textlink="">
      <xdr:nvSpPr>
        <xdr:cNvPr id="664" name="TextBox 663">
          <a:extLst>
            <a:ext uri="{FF2B5EF4-FFF2-40B4-BE49-F238E27FC236}">
              <a16:creationId xmlns:a16="http://schemas.microsoft.com/office/drawing/2014/main" id="{00000000-0008-0000-0200-000098020000}"/>
            </a:ext>
          </a:extLst>
        </xdr:cNvPr>
        <xdr:cNvSpPr txBox="1"/>
      </xdr:nvSpPr>
      <xdr:spPr>
        <a:xfrm>
          <a:off x="2481386" y="37135288"/>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101</xdr:row>
      <xdr:rowOff>0</xdr:rowOff>
    </xdr:from>
    <xdr:ext cx="455023" cy="264560"/>
    <xdr:sp macro="" textlink="">
      <xdr:nvSpPr>
        <xdr:cNvPr id="665" name="TextBox 664">
          <a:extLst>
            <a:ext uri="{FF2B5EF4-FFF2-40B4-BE49-F238E27FC236}">
              <a16:creationId xmlns:a16="http://schemas.microsoft.com/office/drawing/2014/main" id="{00000000-0008-0000-0200-000099020000}"/>
            </a:ext>
          </a:extLst>
        </xdr:cNvPr>
        <xdr:cNvSpPr txBox="1"/>
      </xdr:nvSpPr>
      <xdr:spPr>
        <a:xfrm rot="2382744">
          <a:off x="2675098" y="37135288"/>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101</xdr:row>
      <xdr:rowOff>0</xdr:rowOff>
    </xdr:from>
    <xdr:ext cx="847726" cy="264560"/>
    <xdr:sp macro="" textlink="">
      <xdr:nvSpPr>
        <xdr:cNvPr id="666" name="TextBox 665">
          <a:extLst>
            <a:ext uri="{FF2B5EF4-FFF2-40B4-BE49-F238E27FC236}">
              <a16:creationId xmlns:a16="http://schemas.microsoft.com/office/drawing/2014/main" id="{00000000-0008-0000-0200-00009A020000}"/>
            </a:ext>
          </a:extLst>
        </xdr:cNvPr>
        <xdr:cNvSpPr txBox="1"/>
      </xdr:nvSpPr>
      <xdr:spPr>
        <a:xfrm>
          <a:off x="2462334" y="3713528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669" name="TextBox 668">
          <a:extLst>
            <a:ext uri="{FF2B5EF4-FFF2-40B4-BE49-F238E27FC236}">
              <a16:creationId xmlns:a16="http://schemas.microsoft.com/office/drawing/2014/main" id="{00000000-0008-0000-0200-00009D020000}"/>
            </a:ext>
          </a:extLst>
        </xdr:cNvPr>
        <xdr:cNvSpPr txBox="1"/>
      </xdr:nvSpPr>
      <xdr:spPr>
        <a:xfrm>
          <a:off x="1919410" y="3858846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670" name="TextBox 669">
          <a:extLst>
            <a:ext uri="{FF2B5EF4-FFF2-40B4-BE49-F238E27FC236}">
              <a16:creationId xmlns:a16="http://schemas.microsoft.com/office/drawing/2014/main" id="{00000000-0008-0000-0200-00009E020000}"/>
            </a:ext>
          </a:extLst>
        </xdr:cNvPr>
        <xdr:cNvSpPr txBox="1"/>
      </xdr:nvSpPr>
      <xdr:spPr>
        <a:xfrm>
          <a:off x="1919410" y="3858846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667" name="TextBox 666">
          <a:extLst>
            <a:ext uri="{FF2B5EF4-FFF2-40B4-BE49-F238E27FC236}">
              <a16:creationId xmlns:a16="http://schemas.microsoft.com/office/drawing/2014/main" id="{00000000-0008-0000-0200-00009B020000}"/>
            </a:ext>
          </a:extLst>
        </xdr:cNvPr>
        <xdr:cNvSpPr txBox="1"/>
      </xdr:nvSpPr>
      <xdr:spPr>
        <a:xfrm>
          <a:off x="1919410" y="1691224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668" name="TextBox 667">
          <a:extLst>
            <a:ext uri="{FF2B5EF4-FFF2-40B4-BE49-F238E27FC236}">
              <a16:creationId xmlns:a16="http://schemas.microsoft.com/office/drawing/2014/main" id="{00000000-0008-0000-0200-00009C020000}"/>
            </a:ext>
          </a:extLst>
        </xdr:cNvPr>
        <xdr:cNvSpPr txBox="1"/>
      </xdr:nvSpPr>
      <xdr:spPr>
        <a:xfrm>
          <a:off x="1919410"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671" name="TextBox 670">
          <a:extLst>
            <a:ext uri="{FF2B5EF4-FFF2-40B4-BE49-F238E27FC236}">
              <a16:creationId xmlns:a16="http://schemas.microsoft.com/office/drawing/2014/main" id="{00000000-0008-0000-0200-00009F020000}"/>
            </a:ext>
          </a:extLst>
        </xdr:cNvPr>
        <xdr:cNvSpPr txBox="1"/>
      </xdr:nvSpPr>
      <xdr:spPr>
        <a:xfrm>
          <a:off x="1547935"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672" name="TextBox 671">
          <a:extLst>
            <a:ext uri="{FF2B5EF4-FFF2-40B4-BE49-F238E27FC236}">
              <a16:creationId xmlns:a16="http://schemas.microsoft.com/office/drawing/2014/main" id="{00000000-0008-0000-0200-0000A0020000}"/>
            </a:ext>
          </a:extLst>
        </xdr:cNvPr>
        <xdr:cNvSpPr txBox="1"/>
      </xdr:nvSpPr>
      <xdr:spPr>
        <a:xfrm>
          <a:off x="2224210"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673" name="TextBox 672">
          <a:extLst>
            <a:ext uri="{FF2B5EF4-FFF2-40B4-BE49-F238E27FC236}">
              <a16:creationId xmlns:a16="http://schemas.microsoft.com/office/drawing/2014/main" id="{00000000-0008-0000-0200-0000A1020000}"/>
            </a:ext>
          </a:extLst>
        </xdr:cNvPr>
        <xdr:cNvSpPr txBox="1"/>
      </xdr:nvSpPr>
      <xdr:spPr>
        <a:xfrm>
          <a:off x="1547935"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674" name="TextBox 673">
          <a:extLst>
            <a:ext uri="{FF2B5EF4-FFF2-40B4-BE49-F238E27FC236}">
              <a16:creationId xmlns:a16="http://schemas.microsoft.com/office/drawing/2014/main" id="{00000000-0008-0000-0200-0000A2020000}"/>
            </a:ext>
          </a:extLst>
        </xdr:cNvPr>
        <xdr:cNvSpPr txBox="1"/>
      </xdr:nvSpPr>
      <xdr:spPr>
        <a:xfrm>
          <a:off x="2224210"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675" name="TextBox 674">
          <a:extLst>
            <a:ext uri="{FF2B5EF4-FFF2-40B4-BE49-F238E27FC236}">
              <a16:creationId xmlns:a16="http://schemas.microsoft.com/office/drawing/2014/main" id="{00000000-0008-0000-0200-0000A3020000}"/>
            </a:ext>
          </a:extLst>
        </xdr:cNvPr>
        <xdr:cNvSpPr txBox="1"/>
      </xdr:nvSpPr>
      <xdr:spPr>
        <a:xfrm>
          <a:off x="2462334" y="2150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100</xdr:row>
      <xdr:rowOff>0</xdr:rowOff>
    </xdr:from>
    <xdr:ext cx="194454" cy="283457"/>
    <xdr:sp macro="" textlink="">
      <xdr:nvSpPr>
        <xdr:cNvPr id="676" name="TextBox 675">
          <a:extLst>
            <a:ext uri="{FF2B5EF4-FFF2-40B4-BE49-F238E27FC236}">
              <a16:creationId xmlns:a16="http://schemas.microsoft.com/office/drawing/2014/main" id="{00000000-0008-0000-0200-0000A4020000}"/>
            </a:ext>
          </a:extLst>
        </xdr:cNvPr>
        <xdr:cNvSpPr txBox="1"/>
      </xdr:nvSpPr>
      <xdr:spPr>
        <a:xfrm>
          <a:off x="1967035"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100</xdr:row>
      <xdr:rowOff>0</xdr:rowOff>
    </xdr:from>
    <xdr:ext cx="504825" cy="274085"/>
    <xdr:sp macro="" textlink="">
      <xdr:nvSpPr>
        <xdr:cNvPr id="677" name="TextBox 676">
          <a:extLst>
            <a:ext uri="{FF2B5EF4-FFF2-40B4-BE49-F238E27FC236}">
              <a16:creationId xmlns:a16="http://schemas.microsoft.com/office/drawing/2014/main" id="{00000000-0008-0000-0200-0000A5020000}"/>
            </a:ext>
          </a:extLst>
        </xdr:cNvPr>
        <xdr:cNvSpPr txBox="1"/>
      </xdr:nvSpPr>
      <xdr:spPr>
        <a:xfrm>
          <a:off x="1652710" y="21504519"/>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100</xdr:row>
      <xdr:rowOff>0</xdr:rowOff>
    </xdr:from>
    <xdr:ext cx="666750" cy="264560"/>
    <xdr:sp macro="" textlink="">
      <xdr:nvSpPr>
        <xdr:cNvPr id="678" name="TextBox 677">
          <a:extLst>
            <a:ext uri="{FF2B5EF4-FFF2-40B4-BE49-F238E27FC236}">
              <a16:creationId xmlns:a16="http://schemas.microsoft.com/office/drawing/2014/main" id="{00000000-0008-0000-0200-0000A6020000}"/>
            </a:ext>
          </a:extLst>
        </xdr:cNvPr>
        <xdr:cNvSpPr txBox="1"/>
      </xdr:nvSpPr>
      <xdr:spPr>
        <a:xfrm>
          <a:off x="1709860" y="21504519"/>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100</xdr:row>
      <xdr:rowOff>0</xdr:rowOff>
    </xdr:from>
    <xdr:ext cx="460956" cy="264560"/>
    <xdr:sp macro="" textlink="">
      <xdr:nvSpPr>
        <xdr:cNvPr id="679" name="TextBox 678">
          <a:extLst>
            <a:ext uri="{FF2B5EF4-FFF2-40B4-BE49-F238E27FC236}">
              <a16:creationId xmlns:a16="http://schemas.microsoft.com/office/drawing/2014/main" id="{00000000-0008-0000-0200-0000A7020000}"/>
            </a:ext>
          </a:extLst>
        </xdr:cNvPr>
        <xdr:cNvSpPr txBox="1"/>
      </xdr:nvSpPr>
      <xdr:spPr>
        <a:xfrm>
          <a:off x="2481386" y="2150451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680" name="TextBox 679">
          <a:extLst>
            <a:ext uri="{FF2B5EF4-FFF2-40B4-BE49-F238E27FC236}">
              <a16:creationId xmlns:a16="http://schemas.microsoft.com/office/drawing/2014/main" id="{00000000-0008-0000-0200-0000A8020000}"/>
            </a:ext>
          </a:extLst>
        </xdr:cNvPr>
        <xdr:cNvSpPr txBox="1"/>
      </xdr:nvSpPr>
      <xdr:spPr>
        <a:xfrm>
          <a:off x="2462334" y="2150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681" name="TextBox 680">
          <a:extLst>
            <a:ext uri="{FF2B5EF4-FFF2-40B4-BE49-F238E27FC236}">
              <a16:creationId xmlns:a16="http://schemas.microsoft.com/office/drawing/2014/main" id="{00000000-0008-0000-0200-0000A9020000}"/>
            </a:ext>
          </a:extLst>
        </xdr:cNvPr>
        <xdr:cNvSpPr txBox="1"/>
      </xdr:nvSpPr>
      <xdr:spPr>
        <a:xfrm>
          <a:off x="1919410"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682" name="TextBox 681">
          <a:extLst>
            <a:ext uri="{FF2B5EF4-FFF2-40B4-BE49-F238E27FC236}">
              <a16:creationId xmlns:a16="http://schemas.microsoft.com/office/drawing/2014/main" id="{00000000-0008-0000-0200-0000AA020000}"/>
            </a:ext>
          </a:extLst>
        </xdr:cNvPr>
        <xdr:cNvSpPr txBox="1"/>
      </xdr:nvSpPr>
      <xdr:spPr>
        <a:xfrm>
          <a:off x="1547935"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683" name="TextBox 682">
          <a:extLst>
            <a:ext uri="{FF2B5EF4-FFF2-40B4-BE49-F238E27FC236}">
              <a16:creationId xmlns:a16="http://schemas.microsoft.com/office/drawing/2014/main" id="{00000000-0008-0000-0200-0000AB020000}"/>
            </a:ext>
          </a:extLst>
        </xdr:cNvPr>
        <xdr:cNvSpPr txBox="1"/>
      </xdr:nvSpPr>
      <xdr:spPr>
        <a:xfrm>
          <a:off x="2224210"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684" name="TextBox 683">
          <a:extLst>
            <a:ext uri="{FF2B5EF4-FFF2-40B4-BE49-F238E27FC236}">
              <a16:creationId xmlns:a16="http://schemas.microsoft.com/office/drawing/2014/main" id="{00000000-0008-0000-0200-0000AC020000}"/>
            </a:ext>
          </a:extLst>
        </xdr:cNvPr>
        <xdr:cNvSpPr txBox="1"/>
      </xdr:nvSpPr>
      <xdr:spPr>
        <a:xfrm>
          <a:off x="1547935"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685" name="TextBox 684">
          <a:extLst>
            <a:ext uri="{FF2B5EF4-FFF2-40B4-BE49-F238E27FC236}">
              <a16:creationId xmlns:a16="http://schemas.microsoft.com/office/drawing/2014/main" id="{00000000-0008-0000-0200-0000AD020000}"/>
            </a:ext>
          </a:extLst>
        </xdr:cNvPr>
        <xdr:cNvSpPr txBox="1"/>
      </xdr:nvSpPr>
      <xdr:spPr>
        <a:xfrm>
          <a:off x="2224210"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686" name="TextBox 685">
          <a:extLst>
            <a:ext uri="{FF2B5EF4-FFF2-40B4-BE49-F238E27FC236}">
              <a16:creationId xmlns:a16="http://schemas.microsoft.com/office/drawing/2014/main" id="{00000000-0008-0000-0200-0000AE020000}"/>
            </a:ext>
          </a:extLst>
        </xdr:cNvPr>
        <xdr:cNvSpPr txBox="1"/>
      </xdr:nvSpPr>
      <xdr:spPr>
        <a:xfrm>
          <a:off x="2462334" y="2531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100</xdr:row>
      <xdr:rowOff>0</xdr:rowOff>
    </xdr:from>
    <xdr:ext cx="194454" cy="283457"/>
    <xdr:sp macro="" textlink="">
      <xdr:nvSpPr>
        <xdr:cNvPr id="687" name="TextBox 686">
          <a:extLst>
            <a:ext uri="{FF2B5EF4-FFF2-40B4-BE49-F238E27FC236}">
              <a16:creationId xmlns:a16="http://schemas.microsoft.com/office/drawing/2014/main" id="{00000000-0008-0000-0200-0000AF020000}"/>
            </a:ext>
          </a:extLst>
        </xdr:cNvPr>
        <xdr:cNvSpPr txBox="1"/>
      </xdr:nvSpPr>
      <xdr:spPr>
        <a:xfrm>
          <a:off x="1967035"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100</xdr:row>
      <xdr:rowOff>0</xdr:rowOff>
    </xdr:from>
    <xdr:ext cx="504825" cy="274085"/>
    <xdr:sp macro="" textlink="">
      <xdr:nvSpPr>
        <xdr:cNvPr id="688" name="TextBox 687">
          <a:extLst>
            <a:ext uri="{FF2B5EF4-FFF2-40B4-BE49-F238E27FC236}">
              <a16:creationId xmlns:a16="http://schemas.microsoft.com/office/drawing/2014/main" id="{00000000-0008-0000-0200-0000B0020000}"/>
            </a:ext>
          </a:extLst>
        </xdr:cNvPr>
        <xdr:cNvSpPr txBox="1"/>
      </xdr:nvSpPr>
      <xdr:spPr>
        <a:xfrm>
          <a:off x="1652710" y="25314519"/>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100</xdr:row>
      <xdr:rowOff>0</xdr:rowOff>
    </xdr:from>
    <xdr:ext cx="666750" cy="264560"/>
    <xdr:sp macro="" textlink="">
      <xdr:nvSpPr>
        <xdr:cNvPr id="689" name="TextBox 688">
          <a:extLst>
            <a:ext uri="{FF2B5EF4-FFF2-40B4-BE49-F238E27FC236}">
              <a16:creationId xmlns:a16="http://schemas.microsoft.com/office/drawing/2014/main" id="{00000000-0008-0000-0200-0000B1020000}"/>
            </a:ext>
          </a:extLst>
        </xdr:cNvPr>
        <xdr:cNvSpPr txBox="1"/>
      </xdr:nvSpPr>
      <xdr:spPr>
        <a:xfrm>
          <a:off x="1709860" y="25314519"/>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100</xdr:row>
      <xdr:rowOff>0</xdr:rowOff>
    </xdr:from>
    <xdr:ext cx="460956" cy="264560"/>
    <xdr:sp macro="" textlink="">
      <xdr:nvSpPr>
        <xdr:cNvPr id="690" name="TextBox 689">
          <a:extLst>
            <a:ext uri="{FF2B5EF4-FFF2-40B4-BE49-F238E27FC236}">
              <a16:creationId xmlns:a16="http://schemas.microsoft.com/office/drawing/2014/main" id="{00000000-0008-0000-0200-0000B2020000}"/>
            </a:ext>
          </a:extLst>
        </xdr:cNvPr>
        <xdr:cNvSpPr txBox="1"/>
      </xdr:nvSpPr>
      <xdr:spPr>
        <a:xfrm>
          <a:off x="2481386" y="2531451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691" name="TextBox 690">
          <a:extLst>
            <a:ext uri="{FF2B5EF4-FFF2-40B4-BE49-F238E27FC236}">
              <a16:creationId xmlns:a16="http://schemas.microsoft.com/office/drawing/2014/main" id="{00000000-0008-0000-0200-0000B3020000}"/>
            </a:ext>
          </a:extLst>
        </xdr:cNvPr>
        <xdr:cNvSpPr txBox="1"/>
      </xdr:nvSpPr>
      <xdr:spPr>
        <a:xfrm>
          <a:off x="2462334" y="2531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692" name="TextBox 691">
          <a:extLst>
            <a:ext uri="{FF2B5EF4-FFF2-40B4-BE49-F238E27FC236}">
              <a16:creationId xmlns:a16="http://schemas.microsoft.com/office/drawing/2014/main" id="{00000000-0008-0000-0200-0000B4020000}"/>
            </a:ext>
          </a:extLst>
        </xdr:cNvPr>
        <xdr:cNvSpPr txBox="1"/>
      </xdr:nvSpPr>
      <xdr:spPr>
        <a:xfrm>
          <a:off x="1919410"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693" name="TextBox 692">
          <a:extLst>
            <a:ext uri="{FF2B5EF4-FFF2-40B4-BE49-F238E27FC236}">
              <a16:creationId xmlns:a16="http://schemas.microsoft.com/office/drawing/2014/main" id="{00000000-0008-0000-0200-0000B5020000}"/>
            </a:ext>
          </a:extLst>
        </xdr:cNvPr>
        <xdr:cNvSpPr txBox="1"/>
      </xdr:nvSpPr>
      <xdr:spPr>
        <a:xfrm>
          <a:off x="1547935"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694" name="TextBox 693">
          <a:extLst>
            <a:ext uri="{FF2B5EF4-FFF2-40B4-BE49-F238E27FC236}">
              <a16:creationId xmlns:a16="http://schemas.microsoft.com/office/drawing/2014/main" id="{00000000-0008-0000-0200-0000B6020000}"/>
            </a:ext>
          </a:extLst>
        </xdr:cNvPr>
        <xdr:cNvSpPr txBox="1"/>
      </xdr:nvSpPr>
      <xdr:spPr>
        <a:xfrm>
          <a:off x="2224210"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695" name="TextBox 694">
          <a:extLst>
            <a:ext uri="{FF2B5EF4-FFF2-40B4-BE49-F238E27FC236}">
              <a16:creationId xmlns:a16="http://schemas.microsoft.com/office/drawing/2014/main" id="{00000000-0008-0000-0200-0000B7020000}"/>
            </a:ext>
          </a:extLst>
        </xdr:cNvPr>
        <xdr:cNvSpPr txBox="1"/>
      </xdr:nvSpPr>
      <xdr:spPr>
        <a:xfrm>
          <a:off x="1547935"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696" name="TextBox 695">
          <a:extLst>
            <a:ext uri="{FF2B5EF4-FFF2-40B4-BE49-F238E27FC236}">
              <a16:creationId xmlns:a16="http://schemas.microsoft.com/office/drawing/2014/main" id="{00000000-0008-0000-0200-0000B8020000}"/>
            </a:ext>
          </a:extLst>
        </xdr:cNvPr>
        <xdr:cNvSpPr txBox="1"/>
      </xdr:nvSpPr>
      <xdr:spPr>
        <a:xfrm>
          <a:off x="2224210"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697" name="TextBox 696">
          <a:extLst>
            <a:ext uri="{FF2B5EF4-FFF2-40B4-BE49-F238E27FC236}">
              <a16:creationId xmlns:a16="http://schemas.microsoft.com/office/drawing/2014/main" id="{00000000-0008-0000-0200-0000B9020000}"/>
            </a:ext>
          </a:extLst>
        </xdr:cNvPr>
        <xdr:cNvSpPr txBox="1"/>
      </xdr:nvSpPr>
      <xdr:spPr>
        <a:xfrm>
          <a:off x="2462334" y="3752605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100</xdr:row>
      <xdr:rowOff>0</xdr:rowOff>
    </xdr:from>
    <xdr:ext cx="194454" cy="283457"/>
    <xdr:sp macro="" textlink="">
      <xdr:nvSpPr>
        <xdr:cNvPr id="698" name="TextBox 697">
          <a:extLst>
            <a:ext uri="{FF2B5EF4-FFF2-40B4-BE49-F238E27FC236}">
              <a16:creationId xmlns:a16="http://schemas.microsoft.com/office/drawing/2014/main" id="{00000000-0008-0000-0200-0000BA020000}"/>
            </a:ext>
          </a:extLst>
        </xdr:cNvPr>
        <xdr:cNvSpPr txBox="1"/>
      </xdr:nvSpPr>
      <xdr:spPr>
        <a:xfrm>
          <a:off x="1967035"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100</xdr:row>
      <xdr:rowOff>0</xdr:rowOff>
    </xdr:from>
    <xdr:ext cx="504825" cy="274085"/>
    <xdr:sp macro="" textlink="">
      <xdr:nvSpPr>
        <xdr:cNvPr id="699" name="TextBox 698">
          <a:extLst>
            <a:ext uri="{FF2B5EF4-FFF2-40B4-BE49-F238E27FC236}">
              <a16:creationId xmlns:a16="http://schemas.microsoft.com/office/drawing/2014/main" id="{00000000-0008-0000-0200-0000BB020000}"/>
            </a:ext>
          </a:extLst>
        </xdr:cNvPr>
        <xdr:cNvSpPr txBox="1"/>
      </xdr:nvSpPr>
      <xdr:spPr>
        <a:xfrm>
          <a:off x="1652710" y="37526058"/>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100</xdr:row>
      <xdr:rowOff>0</xdr:rowOff>
    </xdr:from>
    <xdr:ext cx="666750" cy="264560"/>
    <xdr:sp macro="" textlink="">
      <xdr:nvSpPr>
        <xdr:cNvPr id="700" name="TextBox 699">
          <a:extLst>
            <a:ext uri="{FF2B5EF4-FFF2-40B4-BE49-F238E27FC236}">
              <a16:creationId xmlns:a16="http://schemas.microsoft.com/office/drawing/2014/main" id="{00000000-0008-0000-0200-0000BC020000}"/>
            </a:ext>
          </a:extLst>
        </xdr:cNvPr>
        <xdr:cNvSpPr txBox="1"/>
      </xdr:nvSpPr>
      <xdr:spPr>
        <a:xfrm>
          <a:off x="1709860" y="37526058"/>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100</xdr:row>
      <xdr:rowOff>0</xdr:rowOff>
    </xdr:from>
    <xdr:ext cx="460956" cy="264560"/>
    <xdr:sp macro="" textlink="">
      <xdr:nvSpPr>
        <xdr:cNvPr id="701" name="TextBox 700">
          <a:extLst>
            <a:ext uri="{FF2B5EF4-FFF2-40B4-BE49-F238E27FC236}">
              <a16:creationId xmlns:a16="http://schemas.microsoft.com/office/drawing/2014/main" id="{00000000-0008-0000-0200-0000BD020000}"/>
            </a:ext>
          </a:extLst>
        </xdr:cNvPr>
        <xdr:cNvSpPr txBox="1"/>
      </xdr:nvSpPr>
      <xdr:spPr>
        <a:xfrm>
          <a:off x="2481386" y="37526058"/>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702" name="TextBox 701">
          <a:extLst>
            <a:ext uri="{FF2B5EF4-FFF2-40B4-BE49-F238E27FC236}">
              <a16:creationId xmlns:a16="http://schemas.microsoft.com/office/drawing/2014/main" id="{00000000-0008-0000-0200-0000BE020000}"/>
            </a:ext>
          </a:extLst>
        </xdr:cNvPr>
        <xdr:cNvSpPr txBox="1"/>
      </xdr:nvSpPr>
      <xdr:spPr>
        <a:xfrm>
          <a:off x="2462334" y="3752605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53</xdr:row>
      <xdr:rowOff>0</xdr:rowOff>
    </xdr:from>
    <xdr:ext cx="194454" cy="283457"/>
    <xdr:sp macro="" textlink="">
      <xdr:nvSpPr>
        <xdr:cNvPr id="703" name="TextBox 702">
          <a:extLst>
            <a:ext uri="{FF2B5EF4-FFF2-40B4-BE49-F238E27FC236}">
              <a16:creationId xmlns:a16="http://schemas.microsoft.com/office/drawing/2014/main" id="{00000000-0008-0000-0200-000003000000}"/>
            </a:ext>
          </a:extLst>
        </xdr:cNvPr>
        <xdr:cNvSpPr txBox="1"/>
      </xdr:nvSpPr>
      <xdr:spPr>
        <a:xfrm>
          <a:off x="10130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53</xdr:row>
      <xdr:rowOff>0</xdr:rowOff>
    </xdr:from>
    <xdr:ext cx="194454" cy="283457"/>
    <xdr:sp macro="" textlink="">
      <xdr:nvSpPr>
        <xdr:cNvPr id="704" name="TextBox 703">
          <a:extLst>
            <a:ext uri="{FF2B5EF4-FFF2-40B4-BE49-F238E27FC236}">
              <a16:creationId xmlns:a16="http://schemas.microsoft.com/office/drawing/2014/main" id="{00000000-0008-0000-0200-000004000000}"/>
            </a:ext>
          </a:extLst>
        </xdr:cNvPr>
        <xdr:cNvSpPr txBox="1"/>
      </xdr:nvSpPr>
      <xdr:spPr>
        <a:xfrm>
          <a:off x="0"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53</xdr:row>
      <xdr:rowOff>0</xdr:rowOff>
    </xdr:from>
    <xdr:ext cx="194454" cy="283457"/>
    <xdr:sp macro="" textlink="">
      <xdr:nvSpPr>
        <xdr:cNvPr id="705" name="TextBox 704">
          <a:extLst>
            <a:ext uri="{FF2B5EF4-FFF2-40B4-BE49-F238E27FC236}">
              <a16:creationId xmlns:a16="http://schemas.microsoft.com/office/drawing/2014/main" id="{00000000-0008-0000-0200-000005000000}"/>
            </a:ext>
          </a:extLst>
        </xdr:cNvPr>
        <xdr:cNvSpPr txBox="1"/>
      </xdr:nvSpPr>
      <xdr:spPr>
        <a:xfrm>
          <a:off x="10130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53</xdr:row>
      <xdr:rowOff>0</xdr:rowOff>
    </xdr:from>
    <xdr:ext cx="194454" cy="283457"/>
    <xdr:sp macro="" textlink="">
      <xdr:nvSpPr>
        <xdr:cNvPr id="706" name="TextBox 705">
          <a:extLst>
            <a:ext uri="{FF2B5EF4-FFF2-40B4-BE49-F238E27FC236}">
              <a16:creationId xmlns:a16="http://schemas.microsoft.com/office/drawing/2014/main" id="{00000000-0008-0000-0200-000006000000}"/>
            </a:ext>
          </a:extLst>
        </xdr:cNvPr>
        <xdr:cNvSpPr txBox="1"/>
      </xdr:nvSpPr>
      <xdr:spPr>
        <a:xfrm>
          <a:off x="19560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53</xdr:row>
      <xdr:rowOff>0</xdr:rowOff>
    </xdr:from>
    <xdr:ext cx="194454" cy="283457"/>
    <xdr:sp macro="" textlink="">
      <xdr:nvSpPr>
        <xdr:cNvPr id="707" name="TextBox 706">
          <a:extLst>
            <a:ext uri="{FF2B5EF4-FFF2-40B4-BE49-F238E27FC236}">
              <a16:creationId xmlns:a16="http://schemas.microsoft.com/office/drawing/2014/main" id="{00000000-0008-0000-0200-000008000000}"/>
            </a:ext>
          </a:extLst>
        </xdr:cNvPr>
        <xdr:cNvSpPr txBox="1"/>
      </xdr:nvSpPr>
      <xdr:spPr>
        <a:xfrm>
          <a:off x="19560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53</xdr:row>
      <xdr:rowOff>0</xdr:rowOff>
    </xdr:from>
    <xdr:ext cx="194454" cy="283457"/>
    <xdr:sp macro="" textlink="">
      <xdr:nvSpPr>
        <xdr:cNvPr id="708" name="TextBox 707">
          <a:extLst>
            <a:ext uri="{FF2B5EF4-FFF2-40B4-BE49-F238E27FC236}">
              <a16:creationId xmlns:a16="http://schemas.microsoft.com/office/drawing/2014/main" id="{00000000-0008-0000-0200-00000A000000}"/>
            </a:ext>
          </a:extLst>
        </xdr:cNvPr>
        <xdr:cNvSpPr txBox="1"/>
      </xdr:nvSpPr>
      <xdr:spPr>
        <a:xfrm>
          <a:off x="15845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53</xdr:row>
      <xdr:rowOff>0</xdr:rowOff>
    </xdr:from>
    <xdr:ext cx="194454" cy="283457"/>
    <xdr:sp macro="" textlink="">
      <xdr:nvSpPr>
        <xdr:cNvPr id="709" name="TextBox 708">
          <a:extLst>
            <a:ext uri="{FF2B5EF4-FFF2-40B4-BE49-F238E27FC236}">
              <a16:creationId xmlns:a16="http://schemas.microsoft.com/office/drawing/2014/main" id="{00000000-0008-0000-0200-00000B000000}"/>
            </a:ext>
          </a:extLst>
        </xdr:cNvPr>
        <xdr:cNvSpPr txBox="1"/>
      </xdr:nvSpPr>
      <xdr:spPr>
        <a:xfrm>
          <a:off x="22608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53</xdr:row>
      <xdr:rowOff>0</xdr:rowOff>
    </xdr:from>
    <xdr:ext cx="375231" cy="264560"/>
    <xdr:sp macro="" textlink="">
      <xdr:nvSpPr>
        <xdr:cNvPr id="710" name="TextBox 709">
          <a:extLst>
            <a:ext uri="{FF2B5EF4-FFF2-40B4-BE49-F238E27FC236}">
              <a16:creationId xmlns:a16="http://schemas.microsoft.com/office/drawing/2014/main" id="{00000000-0008-0000-0200-00000C000000}"/>
            </a:ext>
          </a:extLst>
        </xdr:cNvPr>
        <xdr:cNvSpPr txBox="1"/>
      </xdr:nvSpPr>
      <xdr:spPr>
        <a:xfrm rot="19229291">
          <a:off x="1184519" y="976109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53</xdr:row>
      <xdr:rowOff>0</xdr:rowOff>
    </xdr:from>
    <xdr:ext cx="194454" cy="283457"/>
    <xdr:sp macro="" textlink="">
      <xdr:nvSpPr>
        <xdr:cNvPr id="711" name="TextBox 710">
          <a:extLst>
            <a:ext uri="{FF2B5EF4-FFF2-40B4-BE49-F238E27FC236}">
              <a16:creationId xmlns:a16="http://schemas.microsoft.com/office/drawing/2014/main" id="{00000000-0008-0000-0200-00000D000000}"/>
            </a:ext>
          </a:extLst>
        </xdr:cNvPr>
        <xdr:cNvSpPr txBox="1"/>
      </xdr:nvSpPr>
      <xdr:spPr>
        <a:xfrm>
          <a:off x="15845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53</xdr:row>
      <xdr:rowOff>0</xdr:rowOff>
    </xdr:from>
    <xdr:ext cx="194454" cy="283457"/>
    <xdr:sp macro="" textlink="">
      <xdr:nvSpPr>
        <xdr:cNvPr id="712" name="TextBox 711">
          <a:extLst>
            <a:ext uri="{FF2B5EF4-FFF2-40B4-BE49-F238E27FC236}">
              <a16:creationId xmlns:a16="http://schemas.microsoft.com/office/drawing/2014/main" id="{00000000-0008-0000-0200-00000E000000}"/>
            </a:ext>
          </a:extLst>
        </xdr:cNvPr>
        <xdr:cNvSpPr txBox="1"/>
      </xdr:nvSpPr>
      <xdr:spPr>
        <a:xfrm>
          <a:off x="22608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53</xdr:row>
      <xdr:rowOff>0</xdr:rowOff>
    </xdr:from>
    <xdr:ext cx="375231" cy="264560"/>
    <xdr:sp macro="" textlink="">
      <xdr:nvSpPr>
        <xdr:cNvPr id="713" name="TextBox 712">
          <a:extLst>
            <a:ext uri="{FF2B5EF4-FFF2-40B4-BE49-F238E27FC236}">
              <a16:creationId xmlns:a16="http://schemas.microsoft.com/office/drawing/2014/main" id="{00000000-0008-0000-0200-00000F000000}"/>
            </a:ext>
          </a:extLst>
        </xdr:cNvPr>
        <xdr:cNvSpPr txBox="1"/>
      </xdr:nvSpPr>
      <xdr:spPr>
        <a:xfrm rot="19229291">
          <a:off x="1184519" y="976109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53</xdr:row>
      <xdr:rowOff>0</xdr:rowOff>
    </xdr:from>
    <xdr:ext cx="381000" cy="274085"/>
    <xdr:sp macro="" textlink="">
      <xdr:nvSpPr>
        <xdr:cNvPr id="714" name="TextBox 713">
          <a:extLst>
            <a:ext uri="{FF2B5EF4-FFF2-40B4-BE49-F238E27FC236}">
              <a16:creationId xmlns:a16="http://schemas.microsoft.com/office/drawing/2014/main" id="{00000000-0008-0000-0200-000010000000}"/>
            </a:ext>
          </a:extLst>
        </xdr:cNvPr>
        <xdr:cNvSpPr txBox="1"/>
      </xdr:nvSpPr>
      <xdr:spPr>
        <a:xfrm rot="2381950">
          <a:off x="2765669" y="976109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53</xdr:row>
      <xdr:rowOff>0</xdr:rowOff>
    </xdr:from>
    <xdr:ext cx="194454" cy="283457"/>
    <xdr:sp macro="" textlink="">
      <xdr:nvSpPr>
        <xdr:cNvPr id="716" name="TextBox 715">
          <a:extLst>
            <a:ext uri="{FF2B5EF4-FFF2-40B4-BE49-F238E27FC236}">
              <a16:creationId xmlns:a16="http://schemas.microsoft.com/office/drawing/2014/main" id="{00000000-0008-0000-0200-000012000000}"/>
            </a:ext>
          </a:extLst>
        </xdr:cNvPr>
        <xdr:cNvSpPr txBox="1"/>
      </xdr:nvSpPr>
      <xdr:spPr>
        <a:xfrm>
          <a:off x="20036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53</xdr:row>
      <xdr:rowOff>0</xdr:rowOff>
    </xdr:from>
    <xdr:ext cx="504825" cy="274085"/>
    <xdr:sp macro="" textlink="">
      <xdr:nvSpPr>
        <xdr:cNvPr id="717" name="TextBox 716">
          <a:extLst>
            <a:ext uri="{FF2B5EF4-FFF2-40B4-BE49-F238E27FC236}">
              <a16:creationId xmlns:a16="http://schemas.microsoft.com/office/drawing/2014/main" id="{00000000-0008-0000-0200-000013000000}"/>
            </a:ext>
          </a:extLst>
        </xdr:cNvPr>
        <xdr:cNvSpPr txBox="1"/>
      </xdr:nvSpPr>
      <xdr:spPr>
        <a:xfrm>
          <a:off x="1689344" y="976109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53</xdr:row>
      <xdr:rowOff>0</xdr:rowOff>
    </xdr:from>
    <xdr:ext cx="666750" cy="264560"/>
    <xdr:sp macro="" textlink="">
      <xdr:nvSpPr>
        <xdr:cNvPr id="718" name="TextBox 717">
          <a:extLst>
            <a:ext uri="{FF2B5EF4-FFF2-40B4-BE49-F238E27FC236}">
              <a16:creationId xmlns:a16="http://schemas.microsoft.com/office/drawing/2014/main" id="{00000000-0008-0000-0200-000014000000}"/>
            </a:ext>
          </a:extLst>
        </xdr:cNvPr>
        <xdr:cNvSpPr txBox="1"/>
      </xdr:nvSpPr>
      <xdr:spPr>
        <a:xfrm>
          <a:off x="1746494" y="976109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53</xdr:row>
      <xdr:rowOff>0</xdr:rowOff>
    </xdr:from>
    <xdr:ext cx="460956" cy="264560"/>
    <xdr:sp macro="" textlink="">
      <xdr:nvSpPr>
        <xdr:cNvPr id="719" name="TextBox 718">
          <a:extLst>
            <a:ext uri="{FF2B5EF4-FFF2-40B4-BE49-F238E27FC236}">
              <a16:creationId xmlns:a16="http://schemas.microsoft.com/office/drawing/2014/main" id="{00000000-0008-0000-0200-000015000000}"/>
            </a:ext>
          </a:extLst>
        </xdr:cNvPr>
        <xdr:cNvSpPr txBox="1"/>
      </xdr:nvSpPr>
      <xdr:spPr>
        <a:xfrm>
          <a:off x="2518020" y="9761090"/>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53</xdr:row>
      <xdr:rowOff>0</xdr:rowOff>
    </xdr:from>
    <xdr:ext cx="441906" cy="264560"/>
    <xdr:sp macro="" textlink="">
      <xdr:nvSpPr>
        <xdr:cNvPr id="721" name="TextBox 720">
          <a:extLst>
            <a:ext uri="{FF2B5EF4-FFF2-40B4-BE49-F238E27FC236}">
              <a16:creationId xmlns:a16="http://schemas.microsoft.com/office/drawing/2014/main" id="{00000000-0008-0000-0200-000017000000}"/>
            </a:ext>
          </a:extLst>
        </xdr:cNvPr>
        <xdr:cNvSpPr txBox="1"/>
      </xdr:nvSpPr>
      <xdr:spPr>
        <a:xfrm>
          <a:off x="17910256" y="976109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69</xdr:row>
      <xdr:rowOff>0</xdr:rowOff>
    </xdr:from>
    <xdr:ext cx="194454" cy="283457"/>
    <xdr:sp macro="" textlink="">
      <xdr:nvSpPr>
        <xdr:cNvPr id="723" name="TextBox 722">
          <a:extLst>
            <a:ext uri="{FF2B5EF4-FFF2-40B4-BE49-F238E27FC236}">
              <a16:creationId xmlns:a16="http://schemas.microsoft.com/office/drawing/2014/main" id="{00000000-0008-0000-0200-000003000000}"/>
            </a:ext>
          </a:extLst>
        </xdr:cNvPr>
        <xdr:cNvSpPr txBox="1"/>
      </xdr:nvSpPr>
      <xdr:spPr>
        <a:xfrm>
          <a:off x="10130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69</xdr:row>
      <xdr:rowOff>0</xdr:rowOff>
    </xdr:from>
    <xdr:ext cx="194454" cy="283457"/>
    <xdr:sp macro="" textlink="">
      <xdr:nvSpPr>
        <xdr:cNvPr id="724" name="TextBox 723">
          <a:extLst>
            <a:ext uri="{FF2B5EF4-FFF2-40B4-BE49-F238E27FC236}">
              <a16:creationId xmlns:a16="http://schemas.microsoft.com/office/drawing/2014/main" id="{00000000-0008-0000-0200-000004000000}"/>
            </a:ext>
          </a:extLst>
        </xdr:cNvPr>
        <xdr:cNvSpPr txBox="1"/>
      </xdr:nvSpPr>
      <xdr:spPr>
        <a:xfrm>
          <a:off x="0"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69</xdr:row>
      <xdr:rowOff>0</xdr:rowOff>
    </xdr:from>
    <xdr:ext cx="194454" cy="283457"/>
    <xdr:sp macro="" textlink="">
      <xdr:nvSpPr>
        <xdr:cNvPr id="725" name="TextBox 724">
          <a:extLst>
            <a:ext uri="{FF2B5EF4-FFF2-40B4-BE49-F238E27FC236}">
              <a16:creationId xmlns:a16="http://schemas.microsoft.com/office/drawing/2014/main" id="{00000000-0008-0000-0200-000005000000}"/>
            </a:ext>
          </a:extLst>
        </xdr:cNvPr>
        <xdr:cNvSpPr txBox="1"/>
      </xdr:nvSpPr>
      <xdr:spPr>
        <a:xfrm>
          <a:off x="10130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69</xdr:row>
      <xdr:rowOff>0</xdr:rowOff>
    </xdr:from>
    <xdr:ext cx="194454" cy="283457"/>
    <xdr:sp macro="" textlink="">
      <xdr:nvSpPr>
        <xdr:cNvPr id="726" name="TextBox 725">
          <a:extLst>
            <a:ext uri="{FF2B5EF4-FFF2-40B4-BE49-F238E27FC236}">
              <a16:creationId xmlns:a16="http://schemas.microsoft.com/office/drawing/2014/main" id="{00000000-0008-0000-0200-000006000000}"/>
            </a:ext>
          </a:extLst>
        </xdr:cNvPr>
        <xdr:cNvSpPr txBox="1"/>
      </xdr:nvSpPr>
      <xdr:spPr>
        <a:xfrm>
          <a:off x="19560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69</xdr:row>
      <xdr:rowOff>0</xdr:rowOff>
    </xdr:from>
    <xdr:ext cx="194454" cy="283457"/>
    <xdr:sp macro="" textlink="">
      <xdr:nvSpPr>
        <xdr:cNvPr id="727" name="TextBox 726">
          <a:extLst>
            <a:ext uri="{FF2B5EF4-FFF2-40B4-BE49-F238E27FC236}">
              <a16:creationId xmlns:a16="http://schemas.microsoft.com/office/drawing/2014/main" id="{00000000-0008-0000-0200-000008000000}"/>
            </a:ext>
          </a:extLst>
        </xdr:cNvPr>
        <xdr:cNvSpPr txBox="1"/>
      </xdr:nvSpPr>
      <xdr:spPr>
        <a:xfrm>
          <a:off x="19560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69</xdr:row>
      <xdr:rowOff>0</xdr:rowOff>
    </xdr:from>
    <xdr:ext cx="194454" cy="283457"/>
    <xdr:sp macro="" textlink="">
      <xdr:nvSpPr>
        <xdr:cNvPr id="728" name="TextBox 727">
          <a:extLst>
            <a:ext uri="{FF2B5EF4-FFF2-40B4-BE49-F238E27FC236}">
              <a16:creationId xmlns:a16="http://schemas.microsoft.com/office/drawing/2014/main" id="{00000000-0008-0000-0200-00000A000000}"/>
            </a:ext>
          </a:extLst>
        </xdr:cNvPr>
        <xdr:cNvSpPr txBox="1"/>
      </xdr:nvSpPr>
      <xdr:spPr>
        <a:xfrm>
          <a:off x="15845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69</xdr:row>
      <xdr:rowOff>0</xdr:rowOff>
    </xdr:from>
    <xdr:ext cx="194454" cy="283457"/>
    <xdr:sp macro="" textlink="">
      <xdr:nvSpPr>
        <xdr:cNvPr id="729" name="TextBox 728">
          <a:extLst>
            <a:ext uri="{FF2B5EF4-FFF2-40B4-BE49-F238E27FC236}">
              <a16:creationId xmlns:a16="http://schemas.microsoft.com/office/drawing/2014/main" id="{00000000-0008-0000-0200-00000B000000}"/>
            </a:ext>
          </a:extLst>
        </xdr:cNvPr>
        <xdr:cNvSpPr txBox="1"/>
      </xdr:nvSpPr>
      <xdr:spPr>
        <a:xfrm>
          <a:off x="22608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69</xdr:row>
      <xdr:rowOff>0</xdr:rowOff>
    </xdr:from>
    <xdr:ext cx="375231" cy="264560"/>
    <xdr:sp macro="" textlink="">
      <xdr:nvSpPr>
        <xdr:cNvPr id="730" name="TextBox 729">
          <a:extLst>
            <a:ext uri="{FF2B5EF4-FFF2-40B4-BE49-F238E27FC236}">
              <a16:creationId xmlns:a16="http://schemas.microsoft.com/office/drawing/2014/main" id="{00000000-0008-0000-0200-00000C000000}"/>
            </a:ext>
          </a:extLst>
        </xdr:cNvPr>
        <xdr:cNvSpPr txBox="1"/>
      </xdr:nvSpPr>
      <xdr:spPr>
        <a:xfrm rot="19229291">
          <a:off x="1184519" y="19204679"/>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69</xdr:row>
      <xdr:rowOff>0</xdr:rowOff>
    </xdr:from>
    <xdr:ext cx="194454" cy="283457"/>
    <xdr:sp macro="" textlink="">
      <xdr:nvSpPr>
        <xdr:cNvPr id="731" name="TextBox 730">
          <a:extLst>
            <a:ext uri="{FF2B5EF4-FFF2-40B4-BE49-F238E27FC236}">
              <a16:creationId xmlns:a16="http://schemas.microsoft.com/office/drawing/2014/main" id="{00000000-0008-0000-0200-00000D000000}"/>
            </a:ext>
          </a:extLst>
        </xdr:cNvPr>
        <xdr:cNvSpPr txBox="1"/>
      </xdr:nvSpPr>
      <xdr:spPr>
        <a:xfrm>
          <a:off x="15845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69</xdr:row>
      <xdr:rowOff>0</xdr:rowOff>
    </xdr:from>
    <xdr:ext cx="194454" cy="283457"/>
    <xdr:sp macro="" textlink="">
      <xdr:nvSpPr>
        <xdr:cNvPr id="732" name="TextBox 731">
          <a:extLst>
            <a:ext uri="{FF2B5EF4-FFF2-40B4-BE49-F238E27FC236}">
              <a16:creationId xmlns:a16="http://schemas.microsoft.com/office/drawing/2014/main" id="{00000000-0008-0000-0200-00000E000000}"/>
            </a:ext>
          </a:extLst>
        </xdr:cNvPr>
        <xdr:cNvSpPr txBox="1"/>
      </xdr:nvSpPr>
      <xdr:spPr>
        <a:xfrm>
          <a:off x="22608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69</xdr:row>
      <xdr:rowOff>0</xdr:rowOff>
    </xdr:from>
    <xdr:ext cx="375231" cy="264560"/>
    <xdr:sp macro="" textlink="">
      <xdr:nvSpPr>
        <xdr:cNvPr id="733" name="TextBox 732">
          <a:extLst>
            <a:ext uri="{FF2B5EF4-FFF2-40B4-BE49-F238E27FC236}">
              <a16:creationId xmlns:a16="http://schemas.microsoft.com/office/drawing/2014/main" id="{00000000-0008-0000-0200-00000F000000}"/>
            </a:ext>
          </a:extLst>
        </xdr:cNvPr>
        <xdr:cNvSpPr txBox="1"/>
      </xdr:nvSpPr>
      <xdr:spPr>
        <a:xfrm rot="19229291">
          <a:off x="1184519" y="19204679"/>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69</xdr:row>
      <xdr:rowOff>0</xdr:rowOff>
    </xdr:from>
    <xdr:ext cx="381000" cy="274085"/>
    <xdr:sp macro="" textlink="">
      <xdr:nvSpPr>
        <xdr:cNvPr id="734" name="TextBox 733">
          <a:extLst>
            <a:ext uri="{FF2B5EF4-FFF2-40B4-BE49-F238E27FC236}">
              <a16:creationId xmlns:a16="http://schemas.microsoft.com/office/drawing/2014/main" id="{00000000-0008-0000-0200-000010000000}"/>
            </a:ext>
          </a:extLst>
        </xdr:cNvPr>
        <xdr:cNvSpPr txBox="1"/>
      </xdr:nvSpPr>
      <xdr:spPr>
        <a:xfrm rot="2381950">
          <a:off x="2765669" y="19204679"/>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69</xdr:row>
      <xdr:rowOff>0</xdr:rowOff>
    </xdr:from>
    <xdr:ext cx="847726" cy="264560"/>
    <xdr:sp macro="" textlink="">
      <xdr:nvSpPr>
        <xdr:cNvPr id="735" name="TextBox 734">
          <a:extLst>
            <a:ext uri="{FF2B5EF4-FFF2-40B4-BE49-F238E27FC236}">
              <a16:creationId xmlns:a16="http://schemas.microsoft.com/office/drawing/2014/main" id="{00000000-0008-0000-0200-000011000000}"/>
            </a:ext>
          </a:extLst>
        </xdr:cNvPr>
        <xdr:cNvSpPr txBox="1"/>
      </xdr:nvSpPr>
      <xdr:spPr>
        <a:xfrm>
          <a:off x="2498968" y="1920467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69</xdr:row>
      <xdr:rowOff>0</xdr:rowOff>
    </xdr:from>
    <xdr:ext cx="194454" cy="283457"/>
    <xdr:sp macro="" textlink="">
      <xdr:nvSpPr>
        <xdr:cNvPr id="736" name="TextBox 735">
          <a:extLst>
            <a:ext uri="{FF2B5EF4-FFF2-40B4-BE49-F238E27FC236}">
              <a16:creationId xmlns:a16="http://schemas.microsoft.com/office/drawing/2014/main" id="{00000000-0008-0000-0200-000012000000}"/>
            </a:ext>
          </a:extLst>
        </xdr:cNvPr>
        <xdr:cNvSpPr txBox="1"/>
      </xdr:nvSpPr>
      <xdr:spPr>
        <a:xfrm>
          <a:off x="20036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69</xdr:row>
      <xdr:rowOff>0</xdr:rowOff>
    </xdr:from>
    <xdr:ext cx="504825" cy="274085"/>
    <xdr:sp macro="" textlink="">
      <xdr:nvSpPr>
        <xdr:cNvPr id="737" name="TextBox 736">
          <a:extLst>
            <a:ext uri="{FF2B5EF4-FFF2-40B4-BE49-F238E27FC236}">
              <a16:creationId xmlns:a16="http://schemas.microsoft.com/office/drawing/2014/main" id="{00000000-0008-0000-0200-000013000000}"/>
            </a:ext>
          </a:extLst>
        </xdr:cNvPr>
        <xdr:cNvSpPr txBox="1"/>
      </xdr:nvSpPr>
      <xdr:spPr>
        <a:xfrm>
          <a:off x="1689344" y="19204679"/>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69</xdr:row>
      <xdr:rowOff>0</xdr:rowOff>
    </xdr:from>
    <xdr:ext cx="666750" cy="264560"/>
    <xdr:sp macro="" textlink="">
      <xdr:nvSpPr>
        <xdr:cNvPr id="738" name="TextBox 737">
          <a:extLst>
            <a:ext uri="{FF2B5EF4-FFF2-40B4-BE49-F238E27FC236}">
              <a16:creationId xmlns:a16="http://schemas.microsoft.com/office/drawing/2014/main" id="{00000000-0008-0000-0200-000014000000}"/>
            </a:ext>
          </a:extLst>
        </xdr:cNvPr>
        <xdr:cNvSpPr txBox="1"/>
      </xdr:nvSpPr>
      <xdr:spPr>
        <a:xfrm>
          <a:off x="1746494" y="19204679"/>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69</xdr:row>
      <xdr:rowOff>0</xdr:rowOff>
    </xdr:from>
    <xdr:ext cx="460956" cy="264560"/>
    <xdr:sp macro="" textlink="">
      <xdr:nvSpPr>
        <xdr:cNvPr id="739" name="TextBox 738">
          <a:extLst>
            <a:ext uri="{FF2B5EF4-FFF2-40B4-BE49-F238E27FC236}">
              <a16:creationId xmlns:a16="http://schemas.microsoft.com/office/drawing/2014/main" id="{00000000-0008-0000-0200-000015000000}"/>
            </a:ext>
          </a:extLst>
        </xdr:cNvPr>
        <xdr:cNvSpPr txBox="1"/>
      </xdr:nvSpPr>
      <xdr:spPr>
        <a:xfrm>
          <a:off x="2518020" y="1920467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69</xdr:row>
      <xdr:rowOff>0</xdr:rowOff>
    </xdr:from>
    <xdr:ext cx="455023" cy="264560"/>
    <xdr:sp macro="" textlink="">
      <xdr:nvSpPr>
        <xdr:cNvPr id="740" name="TextBox 739">
          <a:extLst>
            <a:ext uri="{FF2B5EF4-FFF2-40B4-BE49-F238E27FC236}">
              <a16:creationId xmlns:a16="http://schemas.microsoft.com/office/drawing/2014/main" id="{00000000-0008-0000-0200-000016000000}"/>
            </a:ext>
          </a:extLst>
        </xdr:cNvPr>
        <xdr:cNvSpPr txBox="1"/>
      </xdr:nvSpPr>
      <xdr:spPr>
        <a:xfrm rot="2382744">
          <a:off x="2711732" y="19204679"/>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69</xdr:row>
      <xdr:rowOff>0</xdr:rowOff>
    </xdr:from>
    <xdr:ext cx="441906" cy="264560"/>
    <xdr:sp macro="" textlink="">
      <xdr:nvSpPr>
        <xdr:cNvPr id="741" name="TextBox 740">
          <a:extLst>
            <a:ext uri="{FF2B5EF4-FFF2-40B4-BE49-F238E27FC236}">
              <a16:creationId xmlns:a16="http://schemas.microsoft.com/office/drawing/2014/main" id="{00000000-0008-0000-0200-000017000000}"/>
            </a:ext>
          </a:extLst>
        </xdr:cNvPr>
        <xdr:cNvSpPr txBox="1"/>
      </xdr:nvSpPr>
      <xdr:spPr>
        <a:xfrm>
          <a:off x="17910256" y="19204679"/>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53</xdr:row>
      <xdr:rowOff>0</xdr:rowOff>
    </xdr:from>
    <xdr:ext cx="194454" cy="283457"/>
    <xdr:sp macro="" textlink="">
      <xdr:nvSpPr>
        <xdr:cNvPr id="743" name="TextBox 742">
          <a:extLst>
            <a:ext uri="{FF2B5EF4-FFF2-40B4-BE49-F238E27FC236}">
              <a16:creationId xmlns:a16="http://schemas.microsoft.com/office/drawing/2014/main" id="{00000000-0008-0000-0200-00000300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53</xdr:row>
      <xdr:rowOff>0</xdr:rowOff>
    </xdr:from>
    <xdr:ext cx="194454" cy="283457"/>
    <xdr:sp macro="" textlink="">
      <xdr:nvSpPr>
        <xdr:cNvPr id="744" name="TextBox 743">
          <a:extLst>
            <a:ext uri="{FF2B5EF4-FFF2-40B4-BE49-F238E27FC236}">
              <a16:creationId xmlns:a16="http://schemas.microsoft.com/office/drawing/2014/main" id="{00000000-0008-0000-0200-000004000000}"/>
            </a:ext>
          </a:extLst>
        </xdr:cNvPr>
        <xdr:cNvSpPr txBox="1"/>
      </xdr:nvSpPr>
      <xdr:spPr>
        <a:xfrm>
          <a:off x="0"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53</xdr:row>
      <xdr:rowOff>0</xdr:rowOff>
    </xdr:from>
    <xdr:ext cx="194454" cy="283457"/>
    <xdr:sp macro="" textlink="">
      <xdr:nvSpPr>
        <xdr:cNvPr id="745" name="TextBox 744">
          <a:extLst>
            <a:ext uri="{FF2B5EF4-FFF2-40B4-BE49-F238E27FC236}">
              <a16:creationId xmlns:a16="http://schemas.microsoft.com/office/drawing/2014/main" id="{00000000-0008-0000-0200-00000500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53</xdr:row>
      <xdr:rowOff>0</xdr:rowOff>
    </xdr:from>
    <xdr:ext cx="194454" cy="283457"/>
    <xdr:sp macro="" textlink="">
      <xdr:nvSpPr>
        <xdr:cNvPr id="746" name="TextBox 745">
          <a:extLst>
            <a:ext uri="{FF2B5EF4-FFF2-40B4-BE49-F238E27FC236}">
              <a16:creationId xmlns:a16="http://schemas.microsoft.com/office/drawing/2014/main" id="{00000000-0008-0000-0200-00000600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53</xdr:row>
      <xdr:rowOff>0</xdr:rowOff>
    </xdr:from>
    <xdr:ext cx="194454" cy="283457"/>
    <xdr:sp macro="" textlink="">
      <xdr:nvSpPr>
        <xdr:cNvPr id="747" name="TextBox 746">
          <a:extLst>
            <a:ext uri="{FF2B5EF4-FFF2-40B4-BE49-F238E27FC236}">
              <a16:creationId xmlns:a16="http://schemas.microsoft.com/office/drawing/2014/main" id="{00000000-0008-0000-0200-00000800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53</xdr:row>
      <xdr:rowOff>0</xdr:rowOff>
    </xdr:from>
    <xdr:ext cx="194454" cy="283457"/>
    <xdr:sp macro="" textlink="">
      <xdr:nvSpPr>
        <xdr:cNvPr id="748" name="TextBox 747">
          <a:extLst>
            <a:ext uri="{FF2B5EF4-FFF2-40B4-BE49-F238E27FC236}">
              <a16:creationId xmlns:a16="http://schemas.microsoft.com/office/drawing/2014/main" id="{00000000-0008-0000-0200-00000A00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53</xdr:row>
      <xdr:rowOff>0</xdr:rowOff>
    </xdr:from>
    <xdr:ext cx="194454" cy="283457"/>
    <xdr:sp macro="" textlink="">
      <xdr:nvSpPr>
        <xdr:cNvPr id="749" name="TextBox 748">
          <a:extLst>
            <a:ext uri="{FF2B5EF4-FFF2-40B4-BE49-F238E27FC236}">
              <a16:creationId xmlns:a16="http://schemas.microsoft.com/office/drawing/2014/main" id="{00000000-0008-0000-0200-00000B00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53</xdr:row>
      <xdr:rowOff>0</xdr:rowOff>
    </xdr:from>
    <xdr:ext cx="375231" cy="264560"/>
    <xdr:sp macro="" textlink="">
      <xdr:nvSpPr>
        <xdr:cNvPr id="750" name="TextBox 749">
          <a:extLst>
            <a:ext uri="{FF2B5EF4-FFF2-40B4-BE49-F238E27FC236}">
              <a16:creationId xmlns:a16="http://schemas.microsoft.com/office/drawing/2014/main" id="{00000000-0008-0000-0200-00000C00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53</xdr:row>
      <xdr:rowOff>0</xdr:rowOff>
    </xdr:from>
    <xdr:ext cx="194454" cy="283457"/>
    <xdr:sp macro="" textlink="">
      <xdr:nvSpPr>
        <xdr:cNvPr id="751" name="TextBox 750">
          <a:extLst>
            <a:ext uri="{FF2B5EF4-FFF2-40B4-BE49-F238E27FC236}">
              <a16:creationId xmlns:a16="http://schemas.microsoft.com/office/drawing/2014/main" id="{00000000-0008-0000-0200-00000D00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53</xdr:row>
      <xdr:rowOff>0</xdr:rowOff>
    </xdr:from>
    <xdr:ext cx="194454" cy="283457"/>
    <xdr:sp macro="" textlink="">
      <xdr:nvSpPr>
        <xdr:cNvPr id="752" name="TextBox 751">
          <a:extLst>
            <a:ext uri="{FF2B5EF4-FFF2-40B4-BE49-F238E27FC236}">
              <a16:creationId xmlns:a16="http://schemas.microsoft.com/office/drawing/2014/main" id="{00000000-0008-0000-0200-00000E00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53</xdr:row>
      <xdr:rowOff>0</xdr:rowOff>
    </xdr:from>
    <xdr:ext cx="375231" cy="264560"/>
    <xdr:sp macro="" textlink="">
      <xdr:nvSpPr>
        <xdr:cNvPr id="753" name="TextBox 752">
          <a:extLst>
            <a:ext uri="{FF2B5EF4-FFF2-40B4-BE49-F238E27FC236}">
              <a16:creationId xmlns:a16="http://schemas.microsoft.com/office/drawing/2014/main" id="{00000000-0008-0000-0200-00000F00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53</xdr:row>
      <xdr:rowOff>0</xdr:rowOff>
    </xdr:from>
    <xdr:ext cx="194454" cy="283457"/>
    <xdr:sp macro="" textlink="">
      <xdr:nvSpPr>
        <xdr:cNvPr id="756" name="TextBox 755">
          <a:extLst>
            <a:ext uri="{FF2B5EF4-FFF2-40B4-BE49-F238E27FC236}">
              <a16:creationId xmlns:a16="http://schemas.microsoft.com/office/drawing/2014/main" id="{00000000-0008-0000-0200-000012000000}"/>
            </a:ext>
          </a:extLst>
        </xdr:cNvPr>
        <xdr:cNvSpPr txBox="1"/>
      </xdr:nvSpPr>
      <xdr:spPr>
        <a:xfrm>
          <a:off x="20036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53</xdr:row>
      <xdr:rowOff>0</xdr:rowOff>
    </xdr:from>
    <xdr:ext cx="504825" cy="274085"/>
    <xdr:sp macro="" textlink="">
      <xdr:nvSpPr>
        <xdr:cNvPr id="757" name="TextBox 756">
          <a:extLst>
            <a:ext uri="{FF2B5EF4-FFF2-40B4-BE49-F238E27FC236}">
              <a16:creationId xmlns:a16="http://schemas.microsoft.com/office/drawing/2014/main" id="{00000000-0008-0000-0200-000013000000}"/>
            </a:ext>
          </a:extLst>
        </xdr:cNvPr>
        <xdr:cNvSpPr txBox="1"/>
      </xdr:nvSpPr>
      <xdr:spPr>
        <a:xfrm>
          <a:off x="1689344" y="1466198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53</xdr:row>
      <xdr:rowOff>0</xdr:rowOff>
    </xdr:from>
    <xdr:ext cx="460956" cy="264560"/>
    <xdr:sp macro="" textlink="">
      <xdr:nvSpPr>
        <xdr:cNvPr id="758" name="TextBox 757">
          <a:extLst>
            <a:ext uri="{FF2B5EF4-FFF2-40B4-BE49-F238E27FC236}">
              <a16:creationId xmlns:a16="http://schemas.microsoft.com/office/drawing/2014/main" id="{00000000-0008-0000-0200-000015000000}"/>
            </a:ext>
          </a:extLst>
        </xdr:cNvPr>
        <xdr:cNvSpPr txBox="1"/>
      </xdr:nvSpPr>
      <xdr:spPr>
        <a:xfrm>
          <a:off x="2518020" y="1466198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53</xdr:row>
      <xdr:rowOff>0</xdr:rowOff>
    </xdr:from>
    <xdr:ext cx="441906" cy="264560"/>
    <xdr:sp macro="" textlink="">
      <xdr:nvSpPr>
        <xdr:cNvPr id="760" name="TextBox 759">
          <a:extLst>
            <a:ext uri="{FF2B5EF4-FFF2-40B4-BE49-F238E27FC236}">
              <a16:creationId xmlns:a16="http://schemas.microsoft.com/office/drawing/2014/main" id="{00000000-0008-0000-0200-000017000000}"/>
            </a:ext>
          </a:extLst>
        </xdr:cNvPr>
        <xdr:cNvSpPr txBox="1"/>
      </xdr:nvSpPr>
      <xdr:spPr>
        <a:xfrm>
          <a:off x="17910256" y="1466198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82</xdr:row>
      <xdr:rowOff>0</xdr:rowOff>
    </xdr:from>
    <xdr:ext cx="194454" cy="283457"/>
    <xdr:sp macro="" textlink="">
      <xdr:nvSpPr>
        <xdr:cNvPr id="762" name="TextBox 761">
          <a:extLst>
            <a:ext uri="{FF2B5EF4-FFF2-40B4-BE49-F238E27FC236}">
              <a16:creationId xmlns:a16="http://schemas.microsoft.com/office/drawing/2014/main" id="{00000000-0008-0000-0200-000003000000}"/>
            </a:ext>
          </a:extLst>
        </xdr:cNvPr>
        <xdr:cNvSpPr txBox="1"/>
      </xdr:nvSpPr>
      <xdr:spPr>
        <a:xfrm>
          <a:off x="10130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82</xdr:row>
      <xdr:rowOff>0</xdr:rowOff>
    </xdr:from>
    <xdr:ext cx="194454" cy="283457"/>
    <xdr:sp macro="" textlink="">
      <xdr:nvSpPr>
        <xdr:cNvPr id="763" name="TextBox 762">
          <a:extLst>
            <a:ext uri="{FF2B5EF4-FFF2-40B4-BE49-F238E27FC236}">
              <a16:creationId xmlns:a16="http://schemas.microsoft.com/office/drawing/2014/main" id="{00000000-0008-0000-0200-000004000000}"/>
            </a:ext>
          </a:extLst>
        </xdr:cNvPr>
        <xdr:cNvSpPr txBox="1"/>
      </xdr:nvSpPr>
      <xdr:spPr>
        <a:xfrm>
          <a:off x="0"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82</xdr:row>
      <xdr:rowOff>0</xdr:rowOff>
    </xdr:from>
    <xdr:ext cx="194454" cy="283457"/>
    <xdr:sp macro="" textlink="">
      <xdr:nvSpPr>
        <xdr:cNvPr id="764" name="TextBox 763">
          <a:extLst>
            <a:ext uri="{FF2B5EF4-FFF2-40B4-BE49-F238E27FC236}">
              <a16:creationId xmlns:a16="http://schemas.microsoft.com/office/drawing/2014/main" id="{00000000-0008-0000-0200-000005000000}"/>
            </a:ext>
          </a:extLst>
        </xdr:cNvPr>
        <xdr:cNvSpPr txBox="1"/>
      </xdr:nvSpPr>
      <xdr:spPr>
        <a:xfrm>
          <a:off x="10130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82</xdr:row>
      <xdr:rowOff>0</xdr:rowOff>
    </xdr:from>
    <xdr:ext cx="194454" cy="283457"/>
    <xdr:sp macro="" textlink="">
      <xdr:nvSpPr>
        <xdr:cNvPr id="765" name="TextBox 764">
          <a:extLst>
            <a:ext uri="{FF2B5EF4-FFF2-40B4-BE49-F238E27FC236}">
              <a16:creationId xmlns:a16="http://schemas.microsoft.com/office/drawing/2014/main" id="{00000000-0008-0000-0200-000006000000}"/>
            </a:ext>
          </a:extLst>
        </xdr:cNvPr>
        <xdr:cNvSpPr txBox="1"/>
      </xdr:nvSpPr>
      <xdr:spPr>
        <a:xfrm>
          <a:off x="19560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82</xdr:row>
      <xdr:rowOff>0</xdr:rowOff>
    </xdr:from>
    <xdr:ext cx="194454" cy="283457"/>
    <xdr:sp macro="" textlink="">
      <xdr:nvSpPr>
        <xdr:cNvPr id="766" name="TextBox 765">
          <a:extLst>
            <a:ext uri="{FF2B5EF4-FFF2-40B4-BE49-F238E27FC236}">
              <a16:creationId xmlns:a16="http://schemas.microsoft.com/office/drawing/2014/main" id="{00000000-0008-0000-0200-000008000000}"/>
            </a:ext>
          </a:extLst>
        </xdr:cNvPr>
        <xdr:cNvSpPr txBox="1"/>
      </xdr:nvSpPr>
      <xdr:spPr>
        <a:xfrm>
          <a:off x="19560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82</xdr:row>
      <xdr:rowOff>0</xdr:rowOff>
    </xdr:from>
    <xdr:ext cx="194454" cy="283457"/>
    <xdr:sp macro="" textlink="">
      <xdr:nvSpPr>
        <xdr:cNvPr id="767" name="TextBox 766">
          <a:extLst>
            <a:ext uri="{FF2B5EF4-FFF2-40B4-BE49-F238E27FC236}">
              <a16:creationId xmlns:a16="http://schemas.microsoft.com/office/drawing/2014/main" id="{00000000-0008-0000-0200-00000A000000}"/>
            </a:ext>
          </a:extLst>
        </xdr:cNvPr>
        <xdr:cNvSpPr txBox="1"/>
      </xdr:nvSpPr>
      <xdr:spPr>
        <a:xfrm>
          <a:off x="15845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82</xdr:row>
      <xdr:rowOff>0</xdr:rowOff>
    </xdr:from>
    <xdr:ext cx="194454" cy="283457"/>
    <xdr:sp macro="" textlink="">
      <xdr:nvSpPr>
        <xdr:cNvPr id="768" name="TextBox 767">
          <a:extLst>
            <a:ext uri="{FF2B5EF4-FFF2-40B4-BE49-F238E27FC236}">
              <a16:creationId xmlns:a16="http://schemas.microsoft.com/office/drawing/2014/main" id="{00000000-0008-0000-0200-00000B000000}"/>
            </a:ext>
          </a:extLst>
        </xdr:cNvPr>
        <xdr:cNvSpPr txBox="1"/>
      </xdr:nvSpPr>
      <xdr:spPr>
        <a:xfrm>
          <a:off x="22608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82</xdr:row>
      <xdr:rowOff>0</xdr:rowOff>
    </xdr:from>
    <xdr:ext cx="375231" cy="264560"/>
    <xdr:sp macro="" textlink="">
      <xdr:nvSpPr>
        <xdr:cNvPr id="769" name="TextBox 768">
          <a:extLst>
            <a:ext uri="{FF2B5EF4-FFF2-40B4-BE49-F238E27FC236}">
              <a16:creationId xmlns:a16="http://schemas.microsoft.com/office/drawing/2014/main" id="{00000000-0008-0000-0200-00000C000000}"/>
            </a:ext>
          </a:extLst>
        </xdr:cNvPr>
        <xdr:cNvSpPr txBox="1"/>
      </xdr:nvSpPr>
      <xdr:spPr>
        <a:xfrm rot="19229291">
          <a:off x="1184519" y="4173089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82</xdr:row>
      <xdr:rowOff>0</xdr:rowOff>
    </xdr:from>
    <xdr:ext cx="194454" cy="283457"/>
    <xdr:sp macro="" textlink="">
      <xdr:nvSpPr>
        <xdr:cNvPr id="770" name="TextBox 769">
          <a:extLst>
            <a:ext uri="{FF2B5EF4-FFF2-40B4-BE49-F238E27FC236}">
              <a16:creationId xmlns:a16="http://schemas.microsoft.com/office/drawing/2014/main" id="{00000000-0008-0000-0200-00000D000000}"/>
            </a:ext>
          </a:extLst>
        </xdr:cNvPr>
        <xdr:cNvSpPr txBox="1"/>
      </xdr:nvSpPr>
      <xdr:spPr>
        <a:xfrm>
          <a:off x="15845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82</xdr:row>
      <xdr:rowOff>0</xdr:rowOff>
    </xdr:from>
    <xdr:ext cx="194454" cy="283457"/>
    <xdr:sp macro="" textlink="">
      <xdr:nvSpPr>
        <xdr:cNvPr id="771" name="TextBox 770">
          <a:extLst>
            <a:ext uri="{FF2B5EF4-FFF2-40B4-BE49-F238E27FC236}">
              <a16:creationId xmlns:a16="http://schemas.microsoft.com/office/drawing/2014/main" id="{00000000-0008-0000-0200-00000E000000}"/>
            </a:ext>
          </a:extLst>
        </xdr:cNvPr>
        <xdr:cNvSpPr txBox="1"/>
      </xdr:nvSpPr>
      <xdr:spPr>
        <a:xfrm>
          <a:off x="22608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82</xdr:row>
      <xdr:rowOff>0</xdr:rowOff>
    </xdr:from>
    <xdr:ext cx="375231" cy="264560"/>
    <xdr:sp macro="" textlink="">
      <xdr:nvSpPr>
        <xdr:cNvPr id="772" name="TextBox 771">
          <a:extLst>
            <a:ext uri="{FF2B5EF4-FFF2-40B4-BE49-F238E27FC236}">
              <a16:creationId xmlns:a16="http://schemas.microsoft.com/office/drawing/2014/main" id="{00000000-0008-0000-0200-00000F000000}"/>
            </a:ext>
          </a:extLst>
        </xdr:cNvPr>
        <xdr:cNvSpPr txBox="1"/>
      </xdr:nvSpPr>
      <xdr:spPr>
        <a:xfrm rot="19229291">
          <a:off x="1184519" y="4173089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82</xdr:row>
      <xdr:rowOff>0</xdr:rowOff>
    </xdr:from>
    <xdr:ext cx="381000" cy="274085"/>
    <xdr:sp macro="" textlink="">
      <xdr:nvSpPr>
        <xdr:cNvPr id="773" name="TextBox 772">
          <a:extLst>
            <a:ext uri="{FF2B5EF4-FFF2-40B4-BE49-F238E27FC236}">
              <a16:creationId xmlns:a16="http://schemas.microsoft.com/office/drawing/2014/main" id="{00000000-0008-0000-0200-000010000000}"/>
            </a:ext>
          </a:extLst>
        </xdr:cNvPr>
        <xdr:cNvSpPr txBox="1"/>
      </xdr:nvSpPr>
      <xdr:spPr>
        <a:xfrm rot="2381950">
          <a:off x="2765669" y="4173089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82</xdr:row>
      <xdr:rowOff>0</xdr:rowOff>
    </xdr:from>
    <xdr:ext cx="847726" cy="264560"/>
    <xdr:sp macro="" textlink="">
      <xdr:nvSpPr>
        <xdr:cNvPr id="774" name="TextBox 773">
          <a:extLst>
            <a:ext uri="{FF2B5EF4-FFF2-40B4-BE49-F238E27FC236}">
              <a16:creationId xmlns:a16="http://schemas.microsoft.com/office/drawing/2014/main" id="{00000000-0008-0000-0200-000011000000}"/>
            </a:ext>
          </a:extLst>
        </xdr:cNvPr>
        <xdr:cNvSpPr txBox="1"/>
      </xdr:nvSpPr>
      <xdr:spPr>
        <a:xfrm>
          <a:off x="2498968" y="4173089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82</xdr:row>
      <xdr:rowOff>0</xdr:rowOff>
    </xdr:from>
    <xdr:ext cx="194454" cy="283457"/>
    <xdr:sp macro="" textlink="">
      <xdr:nvSpPr>
        <xdr:cNvPr id="775" name="TextBox 774">
          <a:extLst>
            <a:ext uri="{FF2B5EF4-FFF2-40B4-BE49-F238E27FC236}">
              <a16:creationId xmlns:a16="http://schemas.microsoft.com/office/drawing/2014/main" id="{00000000-0008-0000-0200-000012000000}"/>
            </a:ext>
          </a:extLst>
        </xdr:cNvPr>
        <xdr:cNvSpPr txBox="1"/>
      </xdr:nvSpPr>
      <xdr:spPr>
        <a:xfrm>
          <a:off x="20036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82</xdr:row>
      <xdr:rowOff>0</xdr:rowOff>
    </xdr:from>
    <xdr:ext cx="504825" cy="274085"/>
    <xdr:sp macro="" textlink="">
      <xdr:nvSpPr>
        <xdr:cNvPr id="776" name="TextBox 775">
          <a:extLst>
            <a:ext uri="{FF2B5EF4-FFF2-40B4-BE49-F238E27FC236}">
              <a16:creationId xmlns:a16="http://schemas.microsoft.com/office/drawing/2014/main" id="{00000000-0008-0000-0200-000013000000}"/>
            </a:ext>
          </a:extLst>
        </xdr:cNvPr>
        <xdr:cNvSpPr txBox="1"/>
      </xdr:nvSpPr>
      <xdr:spPr>
        <a:xfrm>
          <a:off x="1689344" y="4173089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82</xdr:row>
      <xdr:rowOff>0</xdr:rowOff>
    </xdr:from>
    <xdr:ext cx="666750" cy="264560"/>
    <xdr:sp macro="" textlink="">
      <xdr:nvSpPr>
        <xdr:cNvPr id="777" name="TextBox 776">
          <a:extLst>
            <a:ext uri="{FF2B5EF4-FFF2-40B4-BE49-F238E27FC236}">
              <a16:creationId xmlns:a16="http://schemas.microsoft.com/office/drawing/2014/main" id="{00000000-0008-0000-0200-000014000000}"/>
            </a:ext>
          </a:extLst>
        </xdr:cNvPr>
        <xdr:cNvSpPr txBox="1"/>
      </xdr:nvSpPr>
      <xdr:spPr>
        <a:xfrm>
          <a:off x="1746494" y="41730897"/>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82</xdr:row>
      <xdr:rowOff>0</xdr:rowOff>
    </xdr:from>
    <xdr:ext cx="460956" cy="264560"/>
    <xdr:sp macro="" textlink="">
      <xdr:nvSpPr>
        <xdr:cNvPr id="778" name="TextBox 777">
          <a:extLst>
            <a:ext uri="{FF2B5EF4-FFF2-40B4-BE49-F238E27FC236}">
              <a16:creationId xmlns:a16="http://schemas.microsoft.com/office/drawing/2014/main" id="{00000000-0008-0000-0200-000015000000}"/>
            </a:ext>
          </a:extLst>
        </xdr:cNvPr>
        <xdr:cNvSpPr txBox="1"/>
      </xdr:nvSpPr>
      <xdr:spPr>
        <a:xfrm>
          <a:off x="2518020" y="4173089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82</xdr:row>
      <xdr:rowOff>0</xdr:rowOff>
    </xdr:from>
    <xdr:ext cx="455023" cy="264560"/>
    <xdr:sp macro="" textlink="">
      <xdr:nvSpPr>
        <xdr:cNvPr id="779" name="TextBox 778">
          <a:extLst>
            <a:ext uri="{FF2B5EF4-FFF2-40B4-BE49-F238E27FC236}">
              <a16:creationId xmlns:a16="http://schemas.microsoft.com/office/drawing/2014/main" id="{00000000-0008-0000-0200-000016000000}"/>
            </a:ext>
          </a:extLst>
        </xdr:cNvPr>
        <xdr:cNvSpPr txBox="1"/>
      </xdr:nvSpPr>
      <xdr:spPr>
        <a:xfrm rot="2382744">
          <a:off x="2711732" y="4173089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82</xdr:row>
      <xdr:rowOff>0</xdr:rowOff>
    </xdr:from>
    <xdr:ext cx="441906" cy="264560"/>
    <xdr:sp macro="" textlink="">
      <xdr:nvSpPr>
        <xdr:cNvPr id="780" name="TextBox 779">
          <a:extLst>
            <a:ext uri="{FF2B5EF4-FFF2-40B4-BE49-F238E27FC236}">
              <a16:creationId xmlns:a16="http://schemas.microsoft.com/office/drawing/2014/main" id="{00000000-0008-0000-0200-000017000000}"/>
            </a:ext>
          </a:extLst>
        </xdr:cNvPr>
        <xdr:cNvSpPr txBox="1"/>
      </xdr:nvSpPr>
      <xdr:spPr>
        <a:xfrm>
          <a:off x="17910256" y="4173089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82</xdr:row>
      <xdr:rowOff>0</xdr:rowOff>
    </xdr:from>
    <xdr:ext cx="847726" cy="264560"/>
    <xdr:sp macro="" textlink="">
      <xdr:nvSpPr>
        <xdr:cNvPr id="781" name="TextBox 780">
          <a:extLst>
            <a:ext uri="{FF2B5EF4-FFF2-40B4-BE49-F238E27FC236}">
              <a16:creationId xmlns:a16="http://schemas.microsoft.com/office/drawing/2014/main" id="{00000000-0008-0000-0200-000018000000}"/>
            </a:ext>
          </a:extLst>
        </xdr:cNvPr>
        <xdr:cNvSpPr txBox="1"/>
      </xdr:nvSpPr>
      <xdr:spPr>
        <a:xfrm>
          <a:off x="2498968" y="4173089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97</xdr:row>
      <xdr:rowOff>0</xdr:rowOff>
    </xdr:from>
    <xdr:ext cx="194454" cy="283457"/>
    <xdr:sp macro="" textlink="">
      <xdr:nvSpPr>
        <xdr:cNvPr id="801" name="TextBox 800">
          <a:extLst>
            <a:ext uri="{FF2B5EF4-FFF2-40B4-BE49-F238E27FC236}">
              <a16:creationId xmlns:a16="http://schemas.microsoft.com/office/drawing/2014/main" id="{00000000-0008-0000-0200-00000300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97</xdr:row>
      <xdr:rowOff>0</xdr:rowOff>
    </xdr:from>
    <xdr:ext cx="194454" cy="283457"/>
    <xdr:sp macro="" textlink="">
      <xdr:nvSpPr>
        <xdr:cNvPr id="802" name="TextBox 801">
          <a:extLst>
            <a:ext uri="{FF2B5EF4-FFF2-40B4-BE49-F238E27FC236}">
              <a16:creationId xmlns:a16="http://schemas.microsoft.com/office/drawing/2014/main" id="{00000000-0008-0000-0200-000004000000}"/>
            </a:ext>
          </a:extLst>
        </xdr:cNvPr>
        <xdr:cNvSpPr txBox="1"/>
      </xdr:nvSpPr>
      <xdr:spPr>
        <a:xfrm>
          <a:off x="0"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97</xdr:row>
      <xdr:rowOff>0</xdr:rowOff>
    </xdr:from>
    <xdr:ext cx="194454" cy="283457"/>
    <xdr:sp macro="" textlink="">
      <xdr:nvSpPr>
        <xdr:cNvPr id="803" name="TextBox 802">
          <a:extLst>
            <a:ext uri="{FF2B5EF4-FFF2-40B4-BE49-F238E27FC236}">
              <a16:creationId xmlns:a16="http://schemas.microsoft.com/office/drawing/2014/main" id="{00000000-0008-0000-0200-00000500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97</xdr:row>
      <xdr:rowOff>0</xdr:rowOff>
    </xdr:from>
    <xdr:ext cx="194454" cy="283457"/>
    <xdr:sp macro="" textlink="">
      <xdr:nvSpPr>
        <xdr:cNvPr id="804" name="TextBox 803">
          <a:extLst>
            <a:ext uri="{FF2B5EF4-FFF2-40B4-BE49-F238E27FC236}">
              <a16:creationId xmlns:a16="http://schemas.microsoft.com/office/drawing/2014/main" id="{00000000-0008-0000-0200-00000600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97</xdr:row>
      <xdr:rowOff>0</xdr:rowOff>
    </xdr:from>
    <xdr:ext cx="194454" cy="283457"/>
    <xdr:sp macro="" textlink="">
      <xdr:nvSpPr>
        <xdr:cNvPr id="805" name="TextBox 804">
          <a:extLst>
            <a:ext uri="{FF2B5EF4-FFF2-40B4-BE49-F238E27FC236}">
              <a16:creationId xmlns:a16="http://schemas.microsoft.com/office/drawing/2014/main" id="{00000000-0008-0000-0200-00000800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97</xdr:row>
      <xdr:rowOff>0</xdr:rowOff>
    </xdr:from>
    <xdr:ext cx="194454" cy="283457"/>
    <xdr:sp macro="" textlink="">
      <xdr:nvSpPr>
        <xdr:cNvPr id="806" name="TextBox 805">
          <a:extLst>
            <a:ext uri="{FF2B5EF4-FFF2-40B4-BE49-F238E27FC236}">
              <a16:creationId xmlns:a16="http://schemas.microsoft.com/office/drawing/2014/main" id="{00000000-0008-0000-0200-00000A00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97</xdr:row>
      <xdr:rowOff>0</xdr:rowOff>
    </xdr:from>
    <xdr:ext cx="194454" cy="283457"/>
    <xdr:sp macro="" textlink="">
      <xdr:nvSpPr>
        <xdr:cNvPr id="807" name="TextBox 806">
          <a:extLst>
            <a:ext uri="{FF2B5EF4-FFF2-40B4-BE49-F238E27FC236}">
              <a16:creationId xmlns:a16="http://schemas.microsoft.com/office/drawing/2014/main" id="{00000000-0008-0000-0200-00000B00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97</xdr:row>
      <xdr:rowOff>0</xdr:rowOff>
    </xdr:from>
    <xdr:ext cx="375231" cy="264560"/>
    <xdr:sp macro="" textlink="">
      <xdr:nvSpPr>
        <xdr:cNvPr id="808" name="TextBox 807">
          <a:extLst>
            <a:ext uri="{FF2B5EF4-FFF2-40B4-BE49-F238E27FC236}">
              <a16:creationId xmlns:a16="http://schemas.microsoft.com/office/drawing/2014/main" id="{00000000-0008-0000-0200-00000C00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97</xdr:row>
      <xdr:rowOff>0</xdr:rowOff>
    </xdr:from>
    <xdr:ext cx="194454" cy="283457"/>
    <xdr:sp macro="" textlink="">
      <xdr:nvSpPr>
        <xdr:cNvPr id="809" name="TextBox 808">
          <a:extLst>
            <a:ext uri="{FF2B5EF4-FFF2-40B4-BE49-F238E27FC236}">
              <a16:creationId xmlns:a16="http://schemas.microsoft.com/office/drawing/2014/main" id="{00000000-0008-0000-0200-00000D00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97</xdr:row>
      <xdr:rowOff>0</xdr:rowOff>
    </xdr:from>
    <xdr:ext cx="194454" cy="283457"/>
    <xdr:sp macro="" textlink="">
      <xdr:nvSpPr>
        <xdr:cNvPr id="810" name="TextBox 809">
          <a:extLst>
            <a:ext uri="{FF2B5EF4-FFF2-40B4-BE49-F238E27FC236}">
              <a16:creationId xmlns:a16="http://schemas.microsoft.com/office/drawing/2014/main" id="{00000000-0008-0000-0200-00000E00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97</xdr:row>
      <xdr:rowOff>0</xdr:rowOff>
    </xdr:from>
    <xdr:ext cx="375231" cy="264560"/>
    <xdr:sp macro="" textlink="">
      <xdr:nvSpPr>
        <xdr:cNvPr id="811" name="TextBox 810">
          <a:extLst>
            <a:ext uri="{FF2B5EF4-FFF2-40B4-BE49-F238E27FC236}">
              <a16:creationId xmlns:a16="http://schemas.microsoft.com/office/drawing/2014/main" id="{00000000-0008-0000-0200-00000F00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97</xdr:row>
      <xdr:rowOff>0</xdr:rowOff>
    </xdr:from>
    <xdr:ext cx="381000" cy="274085"/>
    <xdr:sp macro="" textlink="">
      <xdr:nvSpPr>
        <xdr:cNvPr id="812" name="TextBox 811">
          <a:extLst>
            <a:ext uri="{FF2B5EF4-FFF2-40B4-BE49-F238E27FC236}">
              <a16:creationId xmlns:a16="http://schemas.microsoft.com/office/drawing/2014/main" id="{00000000-0008-0000-0200-000010000000}"/>
            </a:ext>
          </a:extLst>
        </xdr:cNvPr>
        <xdr:cNvSpPr txBox="1"/>
      </xdr:nvSpPr>
      <xdr:spPr>
        <a:xfrm rot="2381950">
          <a:off x="2765669" y="1466198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97</xdr:row>
      <xdr:rowOff>0</xdr:rowOff>
    </xdr:from>
    <xdr:ext cx="847726" cy="264560"/>
    <xdr:sp macro="" textlink="">
      <xdr:nvSpPr>
        <xdr:cNvPr id="813" name="TextBox 812">
          <a:extLst>
            <a:ext uri="{FF2B5EF4-FFF2-40B4-BE49-F238E27FC236}">
              <a16:creationId xmlns:a16="http://schemas.microsoft.com/office/drawing/2014/main" id="{00000000-0008-0000-0200-00001100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97</xdr:row>
      <xdr:rowOff>0</xdr:rowOff>
    </xdr:from>
    <xdr:ext cx="194454" cy="283457"/>
    <xdr:sp macro="" textlink="">
      <xdr:nvSpPr>
        <xdr:cNvPr id="814" name="TextBox 813">
          <a:extLst>
            <a:ext uri="{FF2B5EF4-FFF2-40B4-BE49-F238E27FC236}">
              <a16:creationId xmlns:a16="http://schemas.microsoft.com/office/drawing/2014/main" id="{00000000-0008-0000-0200-000012000000}"/>
            </a:ext>
          </a:extLst>
        </xdr:cNvPr>
        <xdr:cNvSpPr txBox="1"/>
      </xdr:nvSpPr>
      <xdr:spPr>
        <a:xfrm>
          <a:off x="20036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97</xdr:row>
      <xdr:rowOff>0</xdr:rowOff>
    </xdr:from>
    <xdr:ext cx="504825" cy="274085"/>
    <xdr:sp macro="" textlink="">
      <xdr:nvSpPr>
        <xdr:cNvPr id="815" name="TextBox 814">
          <a:extLst>
            <a:ext uri="{FF2B5EF4-FFF2-40B4-BE49-F238E27FC236}">
              <a16:creationId xmlns:a16="http://schemas.microsoft.com/office/drawing/2014/main" id="{00000000-0008-0000-0200-000013000000}"/>
            </a:ext>
          </a:extLst>
        </xdr:cNvPr>
        <xdr:cNvSpPr txBox="1"/>
      </xdr:nvSpPr>
      <xdr:spPr>
        <a:xfrm>
          <a:off x="1689344" y="1466198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97</xdr:row>
      <xdr:rowOff>0</xdr:rowOff>
    </xdr:from>
    <xdr:ext cx="460956" cy="264560"/>
    <xdr:sp macro="" textlink="">
      <xdr:nvSpPr>
        <xdr:cNvPr id="816" name="TextBox 815">
          <a:extLst>
            <a:ext uri="{FF2B5EF4-FFF2-40B4-BE49-F238E27FC236}">
              <a16:creationId xmlns:a16="http://schemas.microsoft.com/office/drawing/2014/main" id="{00000000-0008-0000-0200-000015000000}"/>
            </a:ext>
          </a:extLst>
        </xdr:cNvPr>
        <xdr:cNvSpPr txBox="1"/>
      </xdr:nvSpPr>
      <xdr:spPr>
        <a:xfrm>
          <a:off x="2518020" y="1466198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97</xdr:row>
      <xdr:rowOff>0</xdr:rowOff>
    </xdr:from>
    <xdr:ext cx="455023" cy="264560"/>
    <xdr:sp macro="" textlink="">
      <xdr:nvSpPr>
        <xdr:cNvPr id="817" name="TextBox 816">
          <a:extLst>
            <a:ext uri="{FF2B5EF4-FFF2-40B4-BE49-F238E27FC236}">
              <a16:creationId xmlns:a16="http://schemas.microsoft.com/office/drawing/2014/main" id="{00000000-0008-0000-0200-000016000000}"/>
            </a:ext>
          </a:extLst>
        </xdr:cNvPr>
        <xdr:cNvSpPr txBox="1"/>
      </xdr:nvSpPr>
      <xdr:spPr>
        <a:xfrm rot="2382744">
          <a:off x="2711732" y="1466198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97</xdr:row>
      <xdr:rowOff>0</xdr:rowOff>
    </xdr:from>
    <xdr:ext cx="441906" cy="264560"/>
    <xdr:sp macro="" textlink="">
      <xdr:nvSpPr>
        <xdr:cNvPr id="818" name="TextBox 817">
          <a:extLst>
            <a:ext uri="{FF2B5EF4-FFF2-40B4-BE49-F238E27FC236}">
              <a16:creationId xmlns:a16="http://schemas.microsoft.com/office/drawing/2014/main" id="{00000000-0008-0000-0200-000017000000}"/>
            </a:ext>
          </a:extLst>
        </xdr:cNvPr>
        <xdr:cNvSpPr txBox="1"/>
      </xdr:nvSpPr>
      <xdr:spPr>
        <a:xfrm>
          <a:off x="17910256" y="1466198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97</xdr:row>
      <xdr:rowOff>0</xdr:rowOff>
    </xdr:from>
    <xdr:ext cx="847726" cy="264560"/>
    <xdr:sp macro="" textlink="">
      <xdr:nvSpPr>
        <xdr:cNvPr id="819" name="TextBox 818">
          <a:extLst>
            <a:ext uri="{FF2B5EF4-FFF2-40B4-BE49-F238E27FC236}">
              <a16:creationId xmlns:a16="http://schemas.microsoft.com/office/drawing/2014/main" id="{00000000-0008-0000-0200-00001800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100</xdr:row>
      <xdr:rowOff>0</xdr:rowOff>
    </xdr:from>
    <xdr:ext cx="194454" cy="283457"/>
    <xdr:sp macro="" textlink="">
      <xdr:nvSpPr>
        <xdr:cNvPr id="820" name="TextBox 819">
          <a:extLst>
            <a:ext uri="{FF2B5EF4-FFF2-40B4-BE49-F238E27FC236}">
              <a16:creationId xmlns:a16="http://schemas.microsoft.com/office/drawing/2014/main" id="{00000000-0008-0000-0200-00000300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100</xdr:row>
      <xdr:rowOff>0</xdr:rowOff>
    </xdr:from>
    <xdr:ext cx="194454" cy="283457"/>
    <xdr:sp macro="" textlink="">
      <xdr:nvSpPr>
        <xdr:cNvPr id="821" name="TextBox 820">
          <a:extLst>
            <a:ext uri="{FF2B5EF4-FFF2-40B4-BE49-F238E27FC236}">
              <a16:creationId xmlns:a16="http://schemas.microsoft.com/office/drawing/2014/main" id="{00000000-0008-0000-0200-000004000000}"/>
            </a:ext>
          </a:extLst>
        </xdr:cNvPr>
        <xdr:cNvSpPr txBox="1"/>
      </xdr:nvSpPr>
      <xdr:spPr>
        <a:xfrm>
          <a:off x="0"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100</xdr:row>
      <xdr:rowOff>0</xdr:rowOff>
    </xdr:from>
    <xdr:ext cx="194454" cy="283457"/>
    <xdr:sp macro="" textlink="">
      <xdr:nvSpPr>
        <xdr:cNvPr id="822" name="TextBox 821">
          <a:extLst>
            <a:ext uri="{FF2B5EF4-FFF2-40B4-BE49-F238E27FC236}">
              <a16:creationId xmlns:a16="http://schemas.microsoft.com/office/drawing/2014/main" id="{00000000-0008-0000-0200-00000500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823" name="TextBox 822">
          <a:extLst>
            <a:ext uri="{FF2B5EF4-FFF2-40B4-BE49-F238E27FC236}">
              <a16:creationId xmlns:a16="http://schemas.microsoft.com/office/drawing/2014/main" id="{00000000-0008-0000-0200-00000600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824" name="TextBox 823">
          <a:extLst>
            <a:ext uri="{FF2B5EF4-FFF2-40B4-BE49-F238E27FC236}">
              <a16:creationId xmlns:a16="http://schemas.microsoft.com/office/drawing/2014/main" id="{00000000-0008-0000-0200-00000800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825" name="TextBox 824">
          <a:extLst>
            <a:ext uri="{FF2B5EF4-FFF2-40B4-BE49-F238E27FC236}">
              <a16:creationId xmlns:a16="http://schemas.microsoft.com/office/drawing/2014/main" id="{00000000-0008-0000-0200-00000A00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826" name="TextBox 825">
          <a:extLst>
            <a:ext uri="{FF2B5EF4-FFF2-40B4-BE49-F238E27FC236}">
              <a16:creationId xmlns:a16="http://schemas.microsoft.com/office/drawing/2014/main" id="{00000000-0008-0000-0200-00000B00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827" name="TextBox 826">
          <a:extLst>
            <a:ext uri="{FF2B5EF4-FFF2-40B4-BE49-F238E27FC236}">
              <a16:creationId xmlns:a16="http://schemas.microsoft.com/office/drawing/2014/main" id="{00000000-0008-0000-0200-00000C00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828" name="TextBox 827">
          <a:extLst>
            <a:ext uri="{FF2B5EF4-FFF2-40B4-BE49-F238E27FC236}">
              <a16:creationId xmlns:a16="http://schemas.microsoft.com/office/drawing/2014/main" id="{00000000-0008-0000-0200-00000D00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829" name="TextBox 828">
          <a:extLst>
            <a:ext uri="{FF2B5EF4-FFF2-40B4-BE49-F238E27FC236}">
              <a16:creationId xmlns:a16="http://schemas.microsoft.com/office/drawing/2014/main" id="{00000000-0008-0000-0200-00000E00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830" name="TextBox 829">
          <a:extLst>
            <a:ext uri="{FF2B5EF4-FFF2-40B4-BE49-F238E27FC236}">
              <a16:creationId xmlns:a16="http://schemas.microsoft.com/office/drawing/2014/main" id="{00000000-0008-0000-0200-00000F00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100</xdr:row>
      <xdr:rowOff>0</xdr:rowOff>
    </xdr:from>
    <xdr:ext cx="381000" cy="274085"/>
    <xdr:sp macro="" textlink="">
      <xdr:nvSpPr>
        <xdr:cNvPr id="831" name="TextBox 830">
          <a:extLst>
            <a:ext uri="{FF2B5EF4-FFF2-40B4-BE49-F238E27FC236}">
              <a16:creationId xmlns:a16="http://schemas.microsoft.com/office/drawing/2014/main" id="{00000000-0008-0000-0200-000010000000}"/>
            </a:ext>
          </a:extLst>
        </xdr:cNvPr>
        <xdr:cNvSpPr txBox="1"/>
      </xdr:nvSpPr>
      <xdr:spPr>
        <a:xfrm rot="2381950">
          <a:off x="2765669" y="1466198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832" name="TextBox 831">
          <a:extLst>
            <a:ext uri="{FF2B5EF4-FFF2-40B4-BE49-F238E27FC236}">
              <a16:creationId xmlns:a16="http://schemas.microsoft.com/office/drawing/2014/main" id="{00000000-0008-0000-0200-00001100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100</xdr:row>
      <xdr:rowOff>0</xdr:rowOff>
    </xdr:from>
    <xdr:ext cx="194454" cy="283457"/>
    <xdr:sp macro="" textlink="">
      <xdr:nvSpPr>
        <xdr:cNvPr id="833" name="TextBox 832">
          <a:extLst>
            <a:ext uri="{FF2B5EF4-FFF2-40B4-BE49-F238E27FC236}">
              <a16:creationId xmlns:a16="http://schemas.microsoft.com/office/drawing/2014/main" id="{00000000-0008-0000-0200-000012000000}"/>
            </a:ext>
          </a:extLst>
        </xdr:cNvPr>
        <xdr:cNvSpPr txBox="1"/>
      </xdr:nvSpPr>
      <xdr:spPr>
        <a:xfrm>
          <a:off x="20036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100</xdr:row>
      <xdr:rowOff>0</xdr:rowOff>
    </xdr:from>
    <xdr:ext cx="504825" cy="274085"/>
    <xdr:sp macro="" textlink="">
      <xdr:nvSpPr>
        <xdr:cNvPr id="834" name="TextBox 833">
          <a:extLst>
            <a:ext uri="{FF2B5EF4-FFF2-40B4-BE49-F238E27FC236}">
              <a16:creationId xmlns:a16="http://schemas.microsoft.com/office/drawing/2014/main" id="{00000000-0008-0000-0200-000013000000}"/>
            </a:ext>
          </a:extLst>
        </xdr:cNvPr>
        <xdr:cNvSpPr txBox="1"/>
      </xdr:nvSpPr>
      <xdr:spPr>
        <a:xfrm>
          <a:off x="1689344" y="1466198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100</xdr:row>
      <xdr:rowOff>0</xdr:rowOff>
    </xdr:from>
    <xdr:ext cx="460956" cy="264560"/>
    <xdr:sp macro="" textlink="">
      <xdr:nvSpPr>
        <xdr:cNvPr id="835" name="TextBox 834">
          <a:extLst>
            <a:ext uri="{FF2B5EF4-FFF2-40B4-BE49-F238E27FC236}">
              <a16:creationId xmlns:a16="http://schemas.microsoft.com/office/drawing/2014/main" id="{00000000-0008-0000-0200-000015000000}"/>
            </a:ext>
          </a:extLst>
        </xdr:cNvPr>
        <xdr:cNvSpPr txBox="1"/>
      </xdr:nvSpPr>
      <xdr:spPr>
        <a:xfrm>
          <a:off x="2518020" y="1466198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100</xdr:row>
      <xdr:rowOff>0</xdr:rowOff>
    </xdr:from>
    <xdr:ext cx="455023" cy="264560"/>
    <xdr:sp macro="" textlink="">
      <xdr:nvSpPr>
        <xdr:cNvPr id="836" name="TextBox 835">
          <a:extLst>
            <a:ext uri="{FF2B5EF4-FFF2-40B4-BE49-F238E27FC236}">
              <a16:creationId xmlns:a16="http://schemas.microsoft.com/office/drawing/2014/main" id="{00000000-0008-0000-0200-000016000000}"/>
            </a:ext>
          </a:extLst>
        </xdr:cNvPr>
        <xdr:cNvSpPr txBox="1"/>
      </xdr:nvSpPr>
      <xdr:spPr>
        <a:xfrm rot="2382744">
          <a:off x="2711732" y="1466198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100</xdr:row>
      <xdr:rowOff>0</xdr:rowOff>
    </xdr:from>
    <xdr:ext cx="441906" cy="264560"/>
    <xdr:sp macro="" textlink="">
      <xdr:nvSpPr>
        <xdr:cNvPr id="837" name="TextBox 836">
          <a:extLst>
            <a:ext uri="{FF2B5EF4-FFF2-40B4-BE49-F238E27FC236}">
              <a16:creationId xmlns:a16="http://schemas.microsoft.com/office/drawing/2014/main" id="{00000000-0008-0000-0200-000017000000}"/>
            </a:ext>
          </a:extLst>
        </xdr:cNvPr>
        <xdr:cNvSpPr txBox="1"/>
      </xdr:nvSpPr>
      <xdr:spPr>
        <a:xfrm>
          <a:off x="17910256" y="1466198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838" name="TextBox 837">
          <a:extLst>
            <a:ext uri="{FF2B5EF4-FFF2-40B4-BE49-F238E27FC236}">
              <a16:creationId xmlns:a16="http://schemas.microsoft.com/office/drawing/2014/main" id="{00000000-0008-0000-0200-00001800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0</xdr:col>
      <xdr:colOff>0</xdr:colOff>
      <xdr:row>100</xdr:row>
      <xdr:rowOff>0</xdr:rowOff>
    </xdr:from>
    <xdr:ext cx="194454" cy="283457"/>
    <xdr:sp macro="" textlink="">
      <xdr:nvSpPr>
        <xdr:cNvPr id="782" name="TextBox 781">
          <a:extLst>
            <a:ext uri="{FF2B5EF4-FFF2-40B4-BE49-F238E27FC236}">
              <a16:creationId xmlns:a16="http://schemas.microsoft.com/office/drawing/2014/main" id="{00000000-0008-0000-0200-000004000000}"/>
            </a:ext>
          </a:extLst>
        </xdr:cNvPr>
        <xdr:cNvSpPr txBox="1"/>
      </xdr:nvSpPr>
      <xdr:spPr>
        <a:xfrm>
          <a:off x="0" y="811171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100</xdr:row>
      <xdr:rowOff>0</xdr:rowOff>
    </xdr:from>
    <xdr:ext cx="194454" cy="283457"/>
    <xdr:sp macro="" textlink="">
      <xdr:nvSpPr>
        <xdr:cNvPr id="783" name="TextBox 782">
          <a:extLst>
            <a:ext uri="{FF2B5EF4-FFF2-40B4-BE49-F238E27FC236}">
              <a16:creationId xmlns:a16="http://schemas.microsoft.com/office/drawing/2014/main" id="{00000000-0008-0000-0200-000003000000}"/>
            </a:ext>
          </a:extLst>
        </xdr:cNvPr>
        <xdr:cNvSpPr txBox="1"/>
      </xdr:nvSpPr>
      <xdr:spPr>
        <a:xfrm>
          <a:off x="10130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100</xdr:row>
      <xdr:rowOff>0</xdr:rowOff>
    </xdr:from>
    <xdr:ext cx="194454" cy="283457"/>
    <xdr:sp macro="" textlink="">
      <xdr:nvSpPr>
        <xdr:cNvPr id="784" name="TextBox 783">
          <a:extLst>
            <a:ext uri="{FF2B5EF4-FFF2-40B4-BE49-F238E27FC236}">
              <a16:creationId xmlns:a16="http://schemas.microsoft.com/office/drawing/2014/main" id="{00000000-0008-0000-0200-000004000000}"/>
            </a:ext>
          </a:extLst>
        </xdr:cNvPr>
        <xdr:cNvSpPr txBox="1"/>
      </xdr:nvSpPr>
      <xdr:spPr>
        <a:xfrm>
          <a:off x="0"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100</xdr:row>
      <xdr:rowOff>0</xdr:rowOff>
    </xdr:from>
    <xdr:ext cx="194454" cy="283457"/>
    <xdr:sp macro="" textlink="">
      <xdr:nvSpPr>
        <xdr:cNvPr id="785" name="TextBox 784">
          <a:extLst>
            <a:ext uri="{FF2B5EF4-FFF2-40B4-BE49-F238E27FC236}">
              <a16:creationId xmlns:a16="http://schemas.microsoft.com/office/drawing/2014/main" id="{00000000-0008-0000-0200-000005000000}"/>
            </a:ext>
          </a:extLst>
        </xdr:cNvPr>
        <xdr:cNvSpPr txBox="1"/>
      </xdr:nvSpPr>
      <xdr:spPr>
        <a:xfrm>
          <a:off x="10130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786" name="TextBox 785">
          <a:extLst>
            <a:ext uri="{FF2B5EF4-FFF2-40B4-BE49-F238E27FC236}">
              <a16:creationId xmlns:a16="http://schemas.microsoft.com/office/drawing/2014/main" id="{00000000-0008-0000-0200-000006000000}"/>
            </a:ext>
          </a:extLst>
        </xdr:cNvPr>
        <xdr:cNvSpPr txBox="1"/>
      </xdr:nvSpPr>
      <xdr:spPr>
        <a:xfrm>
          <a:off x="19560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100</xdr:row>
      <xdr:rowOff>0</xdr:rowOff>
    </xdr:from>
    <xdr:ext cx="194454" cy="283457"/>
    <xdr:sp macro="" textlink="">
      <xdr:nvSpPr>
        <xdr:cNvPr id="787" name="TextBox 786">
          <a:extLst>
            <a:ext uri="{FF2B5EF4-FFF2-40B4-BE49-F238E27FC236}">
              <a16:creationId xmlns:a16="http://schemas.microsoft.com/office/drawing/2014/main" id="{00000000-0008-0000-0200-000008000000}"/>
            </a:ext>
          </a:extLst>
        </xdr:cNvPr>
        <xdr:cNvSpPr txBox="1"/>
      </xdr:nvSpPr>
      <xdr:spPr>
        <a:xfrm>
          <a:off x="19560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788" name="TextBox 787">
          <a:extLst>
            <a:ext uri="{FF2B5EF4-FFF2-40B4-BE49-F238E27FC236}">
              <a16:creationId xmlns:a16="http://schemas.microsoft.com/office/drawing/2014/main" id="{00000000-0008-0000-0200-00000A000000}"/>
            </a:ext>
          </a:extLst>
        </xdr:cNvPr>
        <xdr:cNvSpPr txBox="1"/>
      </xdr:nvSpPr>
      <xdr:spPr>
        <a:xfrm>
          <a:off x="15845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789" name="TextBox 788">
          <a:extLst>
            <a:ext uri="{FF2B5EF4-FFF2-40B4-BE49-F238E27FC236}">
              <a16:creationId xmlns:a16="http://schemas.microsoft.com/office/drawing/2014/main" id="{00000000-0008-0000-0200-00000B000000}"/>
            </a:ext>
          </a:extLst>
        </xdr:cNvPr>
        <xdr:cNvSpPr txBox="1"/>
      </xdr:nvSpPr>
      <xdr:spPr>
        <a:xfrm>
          <a:off x="22608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790" name="TextBox 789">
          <a:extLst>
            <a:ext uri="{FF2B5EF4-FFF2-40B4-BE49-F238E27FC236}">
              <a16:creationId xmlns:a16="http://schemas.microsoft.com/office/drawing/2014/main" id="{00000000-0008-0000-0200-00000C000000}"/>
            </a:ext>
          </a:extLst>
        </xdr:cNvPr>
        <xdr:cNvSpPr txBox="1"/>
      </xdr:nvSpPr>
      <xdr:spPr>
        <a:xfrm rot="19229291">
          <a:off x="1184519" y="33427051"/>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100</xdr:row>
      <xdr:rowOff>0</xdr:rowOff>
    </xdr:from>
    <xdr:ext cx="194454" cy="283457"/>
    <xdr:sp macro="" textlink="">
      <xdr:nvSpPr>
        <xdr:cNvPr id="791" name="TextBox 790">
          <a:extLst>
            <a:ext uri="{FF2B5EF4-FFF2-40B4-BE49-F238E27FC236}">
              <a16:creationId xmlns:a16="http://schemas.microsoft.com/office/drawing/2014/main" id="{00000000-0008-0000-0200-00000D000000}"/>
            </a:ext>
          </a:extLst>
        </xdr:cNvPr>
        <xdr:cNvSpPr txBox="1"/>
      </xdr:nvSpPr>
      <xdr:spPr>
        <a:xfrm>
          <a:off x="15845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100</xdr:row>
      <xdr:rowOff>0</xdr:rowOff>
    </xdr:from>
    <xdr:ext cx="194454" cy="283457"/>
    <xdr:sp macro="" textlink="">
      <xdr:nvSpPr>
        <xdr:cNvPr id="792" name="TextBox 791">
          <a:extLst>
            <a:ext uri="{FF2B5EF4-FFF2-40B4-BE49-F238E27FC236}">
              <a16:creationId xmlns:a16="http://schemas.microsoft.com/office/drawing/2014/main" id="{00000000-0008-0000-0200-00000E000000}"/>
            </a:ext>
          </a:extLst>
        </xdr:cNvPr>
        <xdr:cNvSpPr txBox="1"/>
      </xdr:nvSpPr>
      <xdr:spPr>
        <a:xfrm>
          <a:off x="22608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100</xdr:row>
      <xdr:rowOff>0</xdr:rowOff>
    </xdr:from>
    <xdr:ext cx="375231" cy="264560"/>
    <xdr:sp macro="" textlink="">
      <xdr:nvSpPr>
        <xdr:cNvPr id="793" name="TextBox 792">
          <a:extLst>
            <a:ext uri="{FF2B5EF4-FFF2-40B4-BE49-F238E27FC236}">
              <a16:creationId xmlns:a16="http://schemas.microsoft.com/office/drawing/2014/main" id="{00000000-0008-0000-0200-00000F000000}"/>
            </a:ext>
          </a:extLst>
        </xdr:cNvPr>
        <xdr:cNvSpPr txBox="1"/>
      </xdr:nvSpPr>
      <xdr:spPr>
        <a:xfrm rot="19229291">
          <a:off x="1184519" y="33427051"/>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100</xdr:row>
      <xdr:rowOff>0</xdr:rowOff>
    </xdr:from>
    <xdr:ext cx="381000" cy="274085"/>
    <xdr:sp macro="" textlink="">
      <xdr:nvSpPr>
        <xdr:cNvPr id="794" name="TextBox 793">
          <a:extLst>
            <a:ext uri="{FF2B5EF4-FFF2-40B4-BE49-F238E27FC236}">
              <a16:creationId xmlns:a16="http://schemas.microsoft.com/office/drawing/2014/main" id="{00000000-0008-0000-0200-000010000000}"/>
            </a:ext>
          </a:extLst>
        </xdr:cNvPr>
        <xdr:cNvSpPr txBox="1"/>
      </xdr:nvSpPr>
      <xdr:spPr>
        <a:xfrm rot="2381950">
          <a:off x="2765669" y="33427051"/>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795" name="TextBox 794">
          <a:extLst>
            <a:ext uri="{FF2B5EF4-FFF2-40B4-BE49-F238E27FC236}">
              <a16:creationId xmlns:a16="http://schemas.microsoft.com/office/drawing/2014/main" id="{00000000-0008-0000-0200-000011000000}"/>
            </a:ext>
          </a:extLst>
        </xdr:cNvPr>
        <xdr:cNvSpPr txBox="1"/>
      </xdr:nvSpPr>
      <xdr:spPr>
        <a:xfrm>
          <a:off x="2498968" y="33427051"/>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100</xdr:row>
      <xdr:rowOff>0</xdr:rowOff>
    </xdr:from>
    <xdr:ext cx="194454" cy="283457"/>
    <xdr:sp macro="" textlink="">
      <xdr:nvSpPr>
        <xdr:cNvPr id="796" name="TextBox 795">
          <a:extLst>
            <a:ext uri="{FF2B5EF4-FFF2-40B4-BE49-F238E27FC236}">
              <a16:creationId xmlns:a16="http://schemas.microsoft.com/office/drawing/2014/main" id="{00000000-0008-0000-0200-000012000000}"/>
            </a:ext>
          </a:extLst>
        </xdr:cNvPr>
        <xdr:cNvSpPr txBox="1"/>
      </xdr:nvSpPr>
      <xdr:spPr>
        <a:xfrm>
          <a:off x="20036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100</xdr:row>
      <xdr:rowOff>0</xdr:rowOff>
    </xdr:from>
    <xdr:ext cx="504825" cy="274085"/>
    <xdr:sp macro="" textlink="">
      <xdr:nvSpPr>
        <xdr:cNvPr id="797" name="TextBox 796">
          <a:extLst>
            <a:ext uri="{FF2B5EF4-FFF2-40B4-BE49-F238E27FC236}">
              <a16:creationId xmlns:a16="http://schemas.microsoft.com/office/drawing/2014/main" id="{00000000-0008-0000-0200-000013000000}"/>
            </a:ext>
          </a:extLst>
        </xdr:cNvPr>
        <xdr:cNvSpPr txBox="1"/>
      </xdr:nvSpPr>
      <xdr:spPr>
        <a:xfrm>
          <a:off x="1689344" y="33427051"/>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100</xdr:row>
      <xdr:rowOff>0</xdr:rowOff>
    </xdr:from>
    <xdr:ext cx="666750" cy="264560"/>
    <xdr:sp macro="" textlink="">
      <xdr:nvSpPr>
        <xdr:cNvPr id="798" name="TextBox 797">
          <a:extLst>
            <a:ext uri="{FF2B5EF4-FFF2-40B4-BE49-F238E27FC236}">
              <a16:creationId xmlns:a16="http://schemas.microsoft.com/office/drawing/2014/main" id="{00000000-0008-0000-0200-000014000000}"/>
            </a:ext>
          </a:extLst>
        </xdr:cNvPr>
        <xdr:cNvSpPr txBox="1"/>
      </xdr:nvSpPr>
      <xdr:spPr>
        <a:xfrm>
          <a:off x="1746494" y="33427051"/>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100</xdr:row>
      <xdr:rowOff>0</xdr:rowOff>
    </xdr:from>
    <xdr:ext cx="460956" cy="264560"/>
    <xdr:sp macro="" textlink="">
      <xdr:nvSpPr>
        <xdr:cNvPr id="799" name="TextBox 798">
          <a:extLst>
            <a:ext uri="{FF2B5EF4-FFF2-40B4-BE49-F238E27FC236}">
              <a16:creationId xmlns:a16="http://schemas.microsoft.com/office/drawing/2014/main" id="{00000000-0008-0000-0200-000015000000}"/>
            </a:ext>
          </a:extLst>
        </xdr:cNvPr>
        <xdr:cNvSpPr txBox="1"/>
      </xdr:nvSpPr>
      <xdr:spPr>
        <a:xfrm>
          <a:off x="2518020" y="33427051"/>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100</xdr:row>
      <xdr:rowOff>0</xdr:rowOff>
    </xdr:from>
    <xdr:ext cx="455023" cy="264560"/>
    <xdr:sp macro="" textlink="">
      <xdr:nvSpPr>
        <xdr:cNvPr id="800" name="TextBox 799">
          <a:extLst>
            <a:ext uri="{FF2B5EF4-FFF2-40B4-BE49-F238E27FC236}">
              <a16:creationId xmlns:a16="http://schemas.microsoft.com/office/drawing/2014/main" id="{00000000-0008-0000-0200-000016000000}"/>
            </a:ext>
          </a:extLst>
        </xdr:cNvPr>
        <xdr:cNvSpPr txBox="1"/>
      </xdr:nvSpPr>
      <xdr:spPr>
        <a:xfrm rot="2382744">
          <a:off x="2711732" y="33427051"/>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100</xdr:row>
      <xdr:rowOff>0</xdr:rowOff>
    </xdr:from>
    <xdr:ext cx="847726" cy="264560"/>
    <xdr:sp macro="" textlink="">
      <xdr:nvSpPr>
        <xdr:cNvPr id="839" name="TextBox 838">
          <a:extLst>
            <a:ext uri="{FF2B5EF4-FFF2-40B4-BE49-F238E27FC236}">
              <a16:creationId xmlns:a16="http://schemas.microsoft.com/office/drawing/2014/main" id="{00000000-0008-0000-0200-000018000000}"/>
            </a:ext>
          </a:extLst>
        </xdr:cNvPr>
        <xdr:cNvSpPr txBox="1"/>
      </xdr:nvSpPr>
      <xdr:spPr>
        <a:xfrm>
          <a:off x="2498968" y="33427051"/>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0</xdr:col>
      <xdr:colOff>619125</xdr:colOff>
      <xdr:row>1</xdr:row>
      <xdr:rowOff>247650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38100"/>
          <a:ext cx="590550" cy="5143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0</xdr:col>
      <xdr:colOff>609600</xdr:colOff>
      <xdr:row>1</xdr:row>
      <xdr:rowOff>257175</xdr:rowOff>
    </xdr:to>
    <xdr:pic>
      <xdr:nvPicPr>
        <xdr:cNvPr id="4" name="Picture 3">
          <a:extLst>
            <a:ext uri="{FF2B5EF4-FFF2-40B4-BE49-F238E27FC236}">
              <a16:creationId xmlns:a16="http://schemas.microsoft.com/office/drawing/2014/main" id="{00000000-0008-0000-06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9525"/>
          <a:ext cx="590550" cy="514350"/>
        </a:xfrm>
        <a:prstGeom prst="rect">
          <a:avLst/>
        </a:prstGeom>
        <a:noFill/>
        <a:ln>
          <a:noFill/>
        </a:ln>
      </xdr:spPr>
    </xdr:pic>
    <xdr:clientData/>
  </xdr:twoCellAnchor>
  <xdr:twoCellAnchor editAs="oneCell">
    <xdr:from>
      <xdr:col>0</xdr:col>
      <xdr:colOff>28575</xdr:colOff>
      <xdr:row>0</xdr:row>
      <xdr:rowOff>28575</xdr:rowOff>
    </xdr:from>
    <xdr:to>
      <xdr:col>0</xdr:col>
      <xdr:colOff>619125</xdr:colOff>
      <xdr:row>1</xdr:row>
      <xdr:rowOff>276225</xdr:rowOff>
    </xdr:to>
    <xdr:pic>
      <xdr:nvPicPr>
        <xdr:cNvPr id="5" name="Picture 4">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28575"/>
          <a:ext cx="590550" cy="514350"/>
        </a:xfrm>
        <a:prstGeom prst="rect">
          <a:avLst/>
        </a:prstGeom>
        <a:noFill/>
        <a:ln>
          <a:noFill/>
        </a:ln>
      </xdr:spPr>
    </xdr:pic>
    <xdr:clientData/>
  </xdr:twoCellAnchor>
  <xdr:twoCellAnchor editAs="oneCell">
    <xdr:from>
      <xdr:col>0</xdr:col>
      <xdr:colOff>19050</xdr:colOff>
      <xdr:row>0</xdr:row>
      <xdr:rowOff>9525</xdr:rowOff>
    </xdr:from>
    <xdr:to>
      <xdr:col>0</xdr:col>
      <xdr:colOff>609600</xdr:colOff>
      <xdr:row>1</xdr:row>
      <xdr:rowOff>257175</xdr:rowOff>
    </xdr:to>
    <xdr:pic>
      <xdr:nvPicPr>
        <xdr:cNvPr id="6" name="Picture 5">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9525"/>
          <a:ext cx="590550" cy="514350"/>
        </a:xfrm>
        <a:prstGeom prst="rect">
          <a:avLst/>
        </a:prstGeom>
        <a:noFill/>
        <a:ln>
          <a:noFill/>
        </a:ln>
      </xdr:spPr>
    </xdr:pic>
    <xdr:clientData/>
  </xdr:twoCellAnchor>
  <xdr:twoCellAnchor editAs="oneCell">
    <xdr:from>
      <xdr:col>0</xdr:col>
      <xdr:colOff>28575</xdr:colOff>
      <xdr:row>0</xdr:row>
      <xdr:rowOff>28575</xdr:rowOff>
    </xdr:from>
    <xdr:to>
      <xdr:col>0</xdr:col>
      <xdr:colOff>619125</xdr:colOff>
      <xdr:row>1</xdr:row>
      <xdr:rowOff>276225</xdr:rowOff>
    </xdr:to>
    <xdr:pic>
      <xdr:nvPicPr>
        <xdr:cNvPr id="7" name="Picture 6">
          <a:extLst>
            <a:ext uri="{FF2B5EF4-FFF2-40B4-BE49-F238E27FC236}">
              <a16:creationId xmlns:a16="http://schemas.microsoft.com/office/drawing/2014/main" id="{00000000-0008-0000-0600-000007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28575"/>
          <a:ext cx="590550" cy="51435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0</xdr:row>
      <xdr:rowOff>19050</xdr:rowOff>
    </xdr:from>
    <xdr:to>
      <xdr:col>3</xdr:col>
      <xdr:colOff>57150</xdr:colOff>
      <xdr:row>1</xdr:row>
      <xdr:rowOff>257175</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9050"/>
          <a:ext cx="581025" cy="533400"/>
        </a:xfrm>
        <a:prstGeom prst="rect">
          <a:avLst/>
        </a:prstGeom>
        <a:noFill/>
        <a:ln>
          <a:noFill/>
        </a:ln>
      </xdr:spPr>
    </xdr:pic>
    <xdr:clientData/>
  </xdr:twoCellAnchor>
  <xdr:twoCellAnchor editAs="oneCell">
    <xdr:from>
      <xdr:col>2</xdr:col>
      <xdr:colOff>0</xdr:colOff>
      <xdr:row>0</xdr:row>
      <xdr:rowOff>19050</xdr:rowOff>
    </xdr:from>
    <xdr:to>
      <xdr:col>3</xdr:col>
      <xdr:colOff>57150</xdr:colOff>
      <xdr:row>1</xdr:row>
      <xdr:rowOff>257175</xdr:rowOff>
    </xdr:to>
    <xdr:pic>
      <xdr:nvPicPr>
        <xdr:cNvPr id="3" name="Picture 2">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9050"/>
          <a:ext cx="581025" cy="53340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0</xdr:row>
      <xdr:rowOff>19051</xdr:rowOff>
    </xdr:from>
    <xdr:to>
      <xdr:col>0</xdr:col>
      <xdr:colOff>590550</xdr:colOff>
      <xdr:row>1</xdr:row>
      <xdr:rowOff>257176</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9051"/>
          <a:ext cx="581025" cy="533400"/>
        </a:xfrm>
        <a:prstGeom prst="rect">
          <a:avLst/>
        </a:prstGeom>
        <a:noFill/>
        <a:ln>
          <a:noFill/>
        </a:ln>
      </xdr:spPr>
    </xdr:pic>
    <xdr:clientData/>
  </xdr:twoCellAnchor>
  <xdr:twoCellAnchor editAs="oneCell">
    <xdr:from>
      <xdr:col>0</xdr:col>
      <xdr:colOff>9525</xdr:colOff>
      <xdr:row>0</xdr:row>
      <xdr:rowOff>19051</xdr:rowOff>
    </xdr:from>
    <xdr:to>
      <xdr:col>0</xdr:col>
      <xdr:colOff>590550</xdr:colOff>
      <xdr:row>1</xdr:row>
      <xdr:rowOff>257176</xdr:rowOff>
    </xdr:to>
    <xdr:pic>
      <xdr:nvPicPr>
        <xdr:cNvPr id="3" name="Picture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9051"/>
          <a:ext cx="581025" cy="53340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0</xdr:col>
      <xdr:colOff>590550</xdr:colOff>
      <xdr:row>1</xdr:row>
      <xdr:rowOff>257174</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9525"/>
          <a:ext cx="581025" cy="542924"/>
        </a:xfrm>
        <a:prstGeom prst="rect">
          <a:avLst/>
        </a:prstGeom>
        <a:noFill/>
        <a:ln>
          <a:noFill/>
        </a:ln>
      </xdr:spPr>
    </xdr:pic>
    <xdr:clientData/>
  </xdr:twoCellAnchor>
  <xdr:twoCellAnchor editAs="oneCell">
    <xdr:from>
      <xdr:col>0</xdr:col>
      <xdr:colOff>9525</xdr:colOff>
      <xdr:row>0</xdr:row>
      <xdr:rowOff>9525</xdr:rowOff>
    </xdr:from>
    <xdr:to>
      <xdr:col>0</xdr:col>
      <xdr:colOff>590550</xdr:colOff>
      <xdr:row>1</xdr:row>
      <xdr:rowOff>257174</xdr:rowOff>
    </xdr:to>
    <xdr:pic>
      <xdr:nvPicPr>
        <xdr:cNvPr id="3" name="Picture 2">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9525"/>
          <a:ext cx="581025" cy="542924"/>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182880</xdr:colOff>
      <xdr:row>1</xdr:row>
      <xdr:rowOff>143123</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504162" cy="426221"/>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28575</xdr:colOff>
      <xdr:row>1</xdr:row>
      <xdr:rowOff>304801</xdr:rowOff>
    </xdr:to>
    <xdr:pic>
      <xdr:nvPicPr>
        <xdr:cNvPr id="3" name="Picture 2">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581025" cy="542924"/>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0</xdr:colOff>
      <xdr:row>1</xdr:row>
      <xdr:rowOff>219076</xdr:rowOff>
    </xdr:to>
    <xdr:pic>
      <xdr:nvPicPr>
        <xdr:cNvPr id="3" name="Picture 2">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581025" cy="542924"/>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28575</xdr:colOff>
      <xdr:row>0</xdr:row>
      <xdr:rowOff>76202</xdr:rowOff>
    </xdr:from>
    <xdr:to>
      <xdr:col>1</xdr:col>
      <xdr:colOff>219075</xdr:colOff>
      <xdr:row>1</xdr:row>
      <xdr:rowOff>257176</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76202"/>
          <a:ext cx="581025" cy="495299"/>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266700</xdr:colOff>
      <xdr:row>1</xdr:row>
      <xdr:rowOff>304800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638175" cy="581023"/>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57150</xdr:colOff>
      <xdr:row>0</xdr:row>
      <xdr:rowOff>38101</xdr:rowOff>
    </xdr:from>
    <xdr:to>
      <xdr:col>0</xdr:col>
      <xdr:colOff>676275</xdr:colOff>
      <xdr:row>1</xdr:row>
      <xdr:rowOff>314326</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38101"/>
          <a:ext cx="619125" cy="5715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15</xdr:col>
          <xdr:colOff>31750</xdr:colOff>
          <xdr:row>0</xdr:row>
          <xdr:rowOff>165100</xdr:rowOff>
        </xdr:from>
        <xdr:to>
          <xdr:col>15</xdr:col>
          <xdr:colOff>660400</xdr:colOff>
          <xdr:row>2</xdr:row>
          <xdr:rowOff>190500</xdr:rowOff>
        </xdr:to>
        <xdr:sp macro="" textlink="">
          <xdr:nvSpPr>
            <xdr:cNvPr id="14351" name="Object 15" hidden="1">
              <a:extLst>
                <a:ext uri="{63B3BB69-23CF-44E3-9099-C40C66FF867C}">
                  <a14:compatExt spid="_x0000_s14351"/>
                </a:ext>
                <a:ext uri="{FF2B5EF4-FFF2-40B4-BE49-F238E27FC236}">
                  <a16:creationId xmlns:a16="http://schemas.microsoft.com/office/drawing/2014/main" id="{D121E2C2-3545-25BA-5C4E-CA14B691E85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fLocksWithSheet="0"/>
      </xdr:twoCellAnchor>
    </mc:Choice>
    <mc:Fallback/>
  </mc:AlternateContent>
</xdr:wsDr>
</file>

<file path=xl/drawings/drawing15.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676275</xdr:colOff>
      <xdr:row>1</xdr:row>
      <xdr:rowOff>295276</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1"/>
          <a:ext cx="619125" cy="5715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MY%20P.C\Desktop\Kwara%20Farms%20Project%20(BUA)\Weekly%20Report\Weekly%20Progress%20Report\Weekly%20Progress%20Report-FMWH-Ogrute-Wk%208%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act Summary"/>
      <sheetName val="Weekly Summary"/>
      <sheetName val="BEME &amp; Works Completed"/>
      <sheetName val="Certificate Status"/>
      <sheetName val="Payments Recieved"/>
      <sheetName val="Cost Report"/>
      <sheetName val="Plant Return"/>
      <sheetName val="Diesel Consumption"/>
      <sheetName val="Hired Vehicles"/>
      <sheetName val="Labour Strength"/>
      <sheetName val="Subcontractors"/>
      <sheetName val="Materials &amp; Civils"/>
      <sheetName val="Materials Received"/>
      <sheetName val="Precast"/>
      <sheetName val="Bill 1 Summary"/>
      <sheetName val="Bill 1 Payments"/>
      <sheetName val="Lists"/>
    </sheetNames>
    <sheetDataSet>
      <sheetData sheetId="0" refreshError="1">
        <row r="4">
          <cell r="C4" t="str">
            <v>CONSTRUCTION OF BUA LAFIAGI BYPASS ROAD</v>
          </cell>
        </row>
      </sheetData>
      <sheetData sheetId="1" refreshError="1">
        <row r="7">
          <cell r="A7" t="str">
            <v>Bill 1</v>
          </cell>
        </row>
        <row r="9">
          <cell r="F9">
            <v>0</v>
          </cell>
        </row>
        <row r="18">
          <cell r="F18">
            <v>10158750</v>
          </cell>
        </row>
        <row r="22">
          <cell r="F22">
            <v>25372651.111499999</v>
          </cell>
        </row>
      </sheetData>
      <sheetData sheetId="2" refreshError="1">
        <row r="178">
          <cell r="M178">
            <v>35531401.111499995</v>
          </cell>
        </row>
      </sheetData>
      <sheetData sheetId="3" refreshError="1">
        <row r="35">
          <cell r="H35">
            <v>203181862.59111106</v>
          </cell>
          <cell r="J35">
            <v>0</v>
          </cell>
        </row>
        <row r="39">
          <cell r="Y39">
            <v>1879930738.3599994</v>
          </cell>
        </row>
        <row r="40">
          <cell r="Y40">
            <v>0</v>
          </cell>
        </row>
      </sheetData>
      <sheetData sheetId="4" refreshError="1">
        <row r="5">
          <cell r="C5" t="str">
            <v>Advance</v>
          </cell>
          <cell r="D5">
            <v>1435500000</v>
          </cell>
          <cell r="J5">
            <v>1298785714.2828572</v>
          </cell>
        </row>
        <row r="6">
          <cell r="C6" t="str">
            <v>Advance</v>
          </cell>
          <cell r="D6">
            <v>507181052.81</v>
          </cell>
          <cell r="J6">
            <v>458878095.39476192</v>
          </cell>
        </row>
        <row r="7">
          <cell r="C7" t="str">
            <v>Cert</v>
          </cell>
          <cell r="D7">
            <v>707716794.01999998</v>
          </cell>
          <cell r="J7">
            <v>640315194.60000002</v>
          </cell>
        </row>
        <row r="8">
          <cell r="C8" t="str">
            <v>Cert</v>
          </cell>
          <cell r="D8">
            <v>160000000</v>
          </cell>
          <cell r="J8">
            <v>144761904.75999999</v>
          </cell>
        </row>
        <row r="9">
          <cell r="C9" t="str">
            <v>Cert</v>
          </cell>
          <cell r="D9">
            <v>99950000</v>
          </cell>
          <cell r="J9">
            <v>90426190.480000004</v>
          </cell>
        </row>
        <row r="10">
          <cell r="C10" t="str">
            <v>Cert</v>
          </cell>
          <cell r="D10">
            <v>131250000</v>
          </cell>
          <cell r="J10">
            <v>116964285.72</v>
          </cell>
        </row>
        <row r="11">
          <cell r="C11" t="str">
            <v>Cert</v>
          </cell>
          <cell r="D11">
            <v>250000000</v>
          </cell>
          <cell r="J11">
            <v>226190476.19047618</v>
          </cell>
        </row>
        <row r="12">
          <cell r="C12" t="str">
            <v>Cert</v>
          </cell>
          <cell r="D12">
            <v>512213944</v>
          </cell>
          <cell r="J12">
            <v>463431663.61904764</v>
          </cell>
        </row>
        <row r="13">
          <cell r="C13" t="str">
            <v>Cert</v>
          </cell>
          <cell r="D13">
            <v>146684211</v>
          </cell>
          <cell r="J13">
            <v>132714286.14285713</v>
          </cell>
        </row>
        <row r="14">
          <cell r="C14">
            <v>0</v>
          </cell>
          <cell r="D14">
            <v>0</v>
          </cell>
          <cell r="J14">
            <v>0</v>
          </cell>
        </row>
        <row r="15">
          <cell r="C15">
            <v>0</v>
          </cell>
          <cell r="D15">
            <v>0</v>
          </cell>
          <cell r="J15">
            <v>0</v>
          </cell>
        </row>
        <row r="16">
          <cell r="C16">
            <v>0</v>
          </cell>
          <cell r="D16">
            <v>0</v>
          </cell>
          <cell r="J16">
            <v>0</v>
          </cell>
        </row>
        <row r="17">
          <cell r="C17">
            <v>0</v>
          </cell>
          <cell r="D17">
            <v>0</v>
          </cell>
          <cell r="J17">
            <v>0</v>
          </cell>
        </row>
        <row r="18">
          <cell r="C18">
            <v>0</v>
          </cell>
          <cell r="D18">
            <v>0</v>
          </cell>
          <cell r="J18">
            <v>0</v>
          </cell>
        </row>
        <row r="19">
          <cell r="C19">
            <v>0</v>
          </cell>
          <cell r="D19">
            <v>0</v>
          </cell>
          <cell r="J19">
            <v>0</v>
          </cell>
        </row>
        <row r="20">
          <cell r="C20">
            <v>0</v>
          </cell>
          <cell r="D20">
            <v>0</v>
          </cell>
          <cell r="J20">
            <v>0</v>
          </cell>
        </row>
        <row r="21">
          <cell r="C21">
            <v>0</v>
          </cell>
          <cell r="D21">
            <v>0</v>
          </cell>
          <cell r="J21">
            <v>0</v>
          </cell>
        </row>
        <row r="22">
          <cell r="C22">
            <v>0</v>
          </cell>
          <cell r="D22">
            <v>0</v>
          </cell>
          <cell r="J22">
            <v>0</v>
          </cell>
        </row>
        <row r="23">
          <cell r="C23">
            <v>0</v>
          </cell>
          <cell r="D23">
            <v>0</v>
          </cell>
          <cell r="J23">
            <v>0</v>
          </cell>
        </row>
        <row r="24">
          <cell r="C24">
            <v>0</v>
          </cell>
          <cell r="D24">
            <v>0</v>
          </cell>
          <cell r="J24">
            <v>0</v>
          </cell>
        </row>
        <row r="25">
          <cell r="C25">
            <v>0</v>
          </cell>
          <cell r="D25">
            <v>0</v>
          </cell>
          <cell r="J25">
            <v>0</v>
          </cell>
        </row>
        <row r="26">
          <cell r="C26">
            <v>0</v>
          </cell>
          <cell r="D26">
            <v>0</v>
          </cell>
          <cell r="J26">
            <v>0</v>
          </cell>
        </row>
        <row r="27">
          <cell r="C27">
            <v>0</v>
          </cell>
          <cell r="D27">
            <v>0</v>
          </cell>
          <cell r="J27">
            <v>0</v>
          </cell>
        </row>
        <row r="28">
          <cell r="C28">
            <v>0</v>
          </cell>
          <cell r="D28">
            <v>0</v>
          </cell>
          <cell r="J28">
            <v>0</v>
          </cell>
        </row>
        <row r="29">
          <cell r="C29">
            <v>0</v>
          </cell>
          <cell r="D29">
            <v>0</v>
          </cell>
          <cell r="J29">
            <v>0</v>
          </cell>
        </row>
        <row r="30">
          <cell r="C30">
            <v>0</v>
          </cell>
          <cell r="D30">
            <v>0</v>
          </cell>
          <cell r="J30">
            <v>0</v>
          </cell>
        </row>
        <row r="31">
          <cell r="C31">
            <v>0</v>
          </cell>
          <cell r="D31">
            <v>0</v>
          </cell>
          <cell r="J31">
            <v>0</v>
          </cell>
        </row>
        <row r="32">
          <cell r="C32">
            <v>0</v>
          </cell>
          <cell r="D32">
            <v>0</v>
          </cell>
          <cell r="J32">
            <v>0</v>
          </cell>
        </row>
        <row r="33">
          <cell r="C33">
            <v>0</v>
          </cell>
          <cell r="D33">
            <v>0</v>
          </cell>
          <cell r="J33">
            <v>0</v>
          </cell>
        </row>
        <row r="34">
          <cell r="C34">
            <v>0</v>
          </cell>
          <cell r="D34">
            <v>0</v>
          </cell>
          <cell r="J34">
            <v>0</v>
          </cell>
        </row>
        <row r="35">
          <cell r="C35">
            <v>0</v>
          </cell>
          <cell r="D35">
            <v>0</v>
          </cell>
          <cell r="J35">
            <v>0</v>
          </cell>
        </row>
        <row r="36">
          <cell r="C36">
            <v>0</v>
          </cell>
          <cell r="D36">
            <v>0</v>
          </cell>
          <cell r="J36">
            <v>0</v>
          </cell>
        </row>
        <row r="37">
          <cell r="C37">
            <v>0</v>
          </cell>
          <cell r="D37">
            <v>0</v>
          </cell>
          <cell r="J37">
            <v>0</v>
          </cell>
        </row>
        <row r="38">
          <cell r="D38">
            <v>3950496001.8299999</v>
          </cell>
        </row>
      </sheetData>
      <sheetData sheetId="5" refreshError="1">
        <row r="5">
          <cell r="H5">
            <v>238</v>
          </cell>
        </row>
        <row r="11">
          <cell r="D11" t="str">
            <v>Engine Oil</v>
          </cell>
        </row>
        <row r="12">
          <cell r="D12" t="str">
            <v>Gear oil</v>
          </cell>
        </row>
        <row r="13">
          <cell r="D13" t="str">
            <v>ATF 220 Oil</v>
          </cell>
        </row>
        <row r="14">
          <cell r="D14" t="str">
            <v>DTE 26 Oil</v>
          </cell>
        </row>
        <row r="15">
          <cell r="D15" t="str">
            <v>Rarius 427 Comp. Oil</v>
          </cell>
        </row>
        <row r="16">
          <cell r="D16" t="str">
            <v>Almo 529</v>
          </cell>
        </row>
        <row r="17">
          <cell r="D17" t="str">
            <v>Grease</v>
          </cell>
        </row>
        <row r="18">
          <cell r="D18" t="str">
            <v>6440; Tyres</v>
          </cell>
        </row>
        <row r="66">
          <cell r="D66" t="str">
            <v>6320; Spare Parts</v>
          </cell>
        </row>
      </sheetData>
      <sheetData sheetId="6" refreshError="1"/>
      <sheetData sheetId="7" refreshError="1">
        <row r="117">
          <cell r="O117">
            <v>0</v>
          </cell>
        </row>
      </sheetData>
      <sheetData sheetId="8" refreshError="1"/>
      <sheetData sheetId="9" refreshError="1"/>
      <sheetData sheetId="10" refreshError="1"/>
      <sheetData sheetId="11" refreshError="1">
        <row r="5">
          <cell r="A5">
            <v>1</v>
          </cell>
          <cell r="B5" t="str">
            <v>Cement</v>
          </cell>
          <cell r="C5" t="str">
            <v>Bags</v>
          </cell>
          <cell r="D5">
            <v>2875</v>
          </cell>
          <cell r="E5">
            <v>0</v>
          </cell>
          <cell r="F5">
            <v>0</v>
          </cell>
          <cell r="G5">
            <v>0</v>
          </cell>
          <cell r="H5">
            <v>0</v>
          </cell>
          <cell r="I5">
            <v>0</v>
          </cell>
          <cell r="J5">
            <v>0</v>
          </cell>
          <cell r="K5">
            <v>0</v>
          </cell>
          <cell r="L5">
            <v>0</v>
          </cell>
          <cell r="M5">
            <v>0</v>
          </cell>
          <cell r="N5">
            <v>0</v>
          </cell>
        </row>
        <row r="6">
          <cell r="A6">
            <v>2</v>
          </cell>
          <cell r="B6" t="str">
            <v>Cement (Bulk)</v>
          </cell>
          <cell r="C6" t="str">
            <v>Tonnes</v>
          </cell>
          <cell r="D6">
            <v>55000</v>
          </cell>
          <cell r="E6">
            <v>0</v>
          </cell>
          <cell r="F6">
            <v>0</v>
          </cell>
          <cell r="G6">
            <v>0</v>
          </cell>
          <cell r="H6">
            <v>0</v>
          </cell>
          <cell r="I6">
            <v>0</v>
          </cell>
          <cell r="J6">
            <v>0</v>
          </cell>
          <cell r="K6">
            <v>0</v>
          </cell>
          <cell r="L6">
            <v>0</v>
          </cell>
          <cell r="M6">
            <v>0</v>
          </cell>
          <cell r="N6">
            <v>0</v>
          </cell>
        </row>
        <row r="7">
          <cell r="A7">
            <v>3</v>
          </cell>
          <cell r="B7" t="str">
            <v>Reinforcement Y 10 (Local)</v>
          </cell>
          <cell r="C7" t="str">
            <v>Tonnes</v>
          </cell>
          <cell r="D7">
            <v>165000</v>
          </cell>
          <cell r="E7">
            <v>0</v>
          </cell>
          <cell r="F7">
            <v>0</v>
          </cell>
          <cell r="G7">
            <v>0</v>
          </cell>
          <cell r="H7">
            <v>0</v>
          </cell>
          <cell r="I7">
            <v>0</v>
          </cell>
          <cell r="J7">
            <v>0</v>
          </cell>
          <cell r="K7">
            <v>0</v>
          </cell>
          <cell r="L7">
            <v>0</v>
          </cell>
          <cell r="M7">
            <v>0</v>
          </cell>
          <cell r="N7">
            <v>0</v>
          </cell>
        </row>
        <row r="8">
          <cell r="A8">
            <v>4</v>
          </cell>
          <cell r="B8" t="str">
            <v>Reinforcement Y 12 (Local)</v>
          </cell>
          <cell r="C8" t="str">
            <v>Tonnes</v>
          </cell>
          <cell r="D8">
            <v>165000</v>
          </cell>
          <cell r="E8">
            <v>0</v>
          </cell>
          <cell r="F8">
            <v>0</v>
          </cell>
          <cell r="G8">
            <v>0</v>
          </cell>
          <cell r="H8">
            <v>0</v>
          </cell>
          <cell r="I8">
            <v>0</v>
          </cell>
          <cell r="J8">
            <v>0</v>
          </cell>
          <cell r="K8">
            <v>0</v>
          </cell>
          <cell r="L8">
            <v>0</v>
          </cell>
          <cell r="M8">
            <v>0</v>
          </cell>
          <cell r="N8">
            <v>0</v>
          </cell>
        </row>
        <row r="9">
          <cell r="A9">
            <v>5</v>
          </cell>
          <cell r="B9" t="str">
            <v>Reinforcement Y 16 (Local)</v>
          </cell>
          <cell r="C9" t="str">
            <v>Tonnes</v>
          </cell>
          <cell r="D9">
            <v>165000</v>
          </cell>
          <cell r="E9">
            <v>0</v>
          </cell>
          <cell r="F9">
            <v>0</v>
          </cell>
          <cell r="G9">
            <v>0</v>
          </cell>
          <cell r="H9">
            <v>0</v>
          </cell>
          <cell r="I9">
            <v>0</v>
          </cell>
          <cell r="J9">
            <v>0</v>
          </cell>
          <cell r="K9">
            <v>0</v>
          </cell>
          <cell r="L9">
            <v>0</v>
          </cell>
          <cell r="M9">
            <v>0</v>
          </cell>
          <cell r="N9">
            <v>0</v>
          </cell>
        </row>
        <row r="10">
          <cell r="A10">
            <v>6</v>
          </cell>
          <cell r="B10" t="str">
            <v>Reinforcement Y 12 (Foreign)</v>
          </cell>
          <cell r="C10" t="str">
            <v>Tonnes</v>
          </cell>
          <cell r="D10">
            <v>295000</v>
          </cell>
          <cell r="E10">
            <v>0</v>
          </cell>
          <cell r="F10">
            <v>0</v>
          </cell>
          <cell r="G10">
            <v>0</v>
          </cell>
          <cell r="H10">
            <v>0</v>
          </cell>
          <cell r="I10">
            <v>0</v>
          </cell>
          <cell r="J10">
            <v>0</v>
          </cell>
          <cell r="K10">
            <v>0</v>
          </cell>
          <cell r="L10">
            <v>0</v>
          </cell>
          <cell r="M10">
            <v>0</v>
          </cell>
          <cell r="N10">
            <v>0</v>
          </cell>
        </row>
        <row r="11">
          <cell r="A11">
            <v>7</v>
          </cell>
          <cell r="B11" t="str">
            <v>Reinforcement Y 20 (Foreign)</v>
          </cell>
          <cell r="C11" t="str">
            <v>Tonnes</v>
          </cell>
          <cell r="D11">
            <v>295000</v>
          </cell>
          <cell r="E11">
            <v>0</v>
          </cell>
          <cell r="F11">
            <v>0</v>
          </cell>
          <cell r="G11">
            <v>0</v>
          </cell>
          <cell r="H11">
            <v>0</v>
          </cell>
          <cell r="I11">
            <v>0</v>
          </cell>
          <cell r="J11">
            <v>0</v>
          </cell>
          <cell r="K11">
            <v>0</v>
          </cell>
          <cell r="L11">
            <v>0</v>
          </cell>
          <cell r="M11">
            <v>0</v>
          </cell>
          <cell r="N11">
            <v>0</v>
          </cell>
        </row>
        <row r="12">
          <cell r="A12">
            <v>8</v>
          </cell>
          <cell r="B12" t="str">
            <v>Reinforcement Y 24 (Foreign)</v>
          </cell>
          <cell r="C12" t="str">
            <v>Tonnes</v>
          </cell>
          <cell r="D12">
            <v>295000</v>
          </cell>
          <cell r="E12">
            <v>0</v>
          </cell>
          <cell r="F12">
            <v>0</v>
          </cell>
          <cell r="G12">
            <v>0</v>
          </cell>
          <cell r="H12">
            <v>0</v>
          </cell>
          <cell r="I12">
            <v>0</v>
          </cell>
          <cell r="J12">
            <v>0</v>
          </cell>
          <cell r="K12">
            <v>0</v>
          </cell>
          <cell r="L12">
            <v>0</v>
          </cell>
          <cell r="M12">
            <v>0</v>
          </cell>
          <cell r="N12">
            <v>0</v>
          </cell>
        </row>
        <row r="13">
          <cell r="A13">
            <v>9</v>
          </cell>
          <cell r="B13" t="str">
            <v>Reinforcement Y 32 (Foreign)</v>
          </cell>
          <cell r="C13" t="str">
            <v>Tonnes</v>
          </cell>
          <cell r="D13">
            <v>295000</v>
          </cell>
          <cell r="E13">
            <v>0</v>
          </cell>
          <cell r="F13">
            <v>0</v>
          </cell>
          <cell r="G13">
            <v>0</v>
          </cell>
          <cell r="H13">
            <v>0</v>
          </cell>
          <cell r="I13">
            <v>0</v>
          </cell>
          <cell r="J13">
            <v>0</v>
          </cell>
          <cell r="K13">
            <v>0</v>
          </cell>
          <cell r="L13">
            <v>0</v>
          </cell>
          <cell r="M13">
            <v>0</v>
          </cell>
          <cell r="N13">
            <v>0</v>
          </cell>
        </row>
        <row r="14">
          <cell r="A14">
            <v>10</v>
          </cell>
          <cell r="B14" t="str">
            <v>Binding Wire</v>
          </cell>
          <cell r="C14" t="str">
            <v>Rolls</v>
          </cell>
          <cell r="D14">
            <v>6500</v>
          </cell>
          <cell r="E14">
            <v>0</v>
          </cell>
          <cell r="F14">
            <v>0</v>
          </cell>
          <cell r="G14">
            <v>0</v>
          </cell>
          <cell r="H14">
            <v>0</v>
          </cell>
          <cell r="I14">
            <v>0</v>
          </cell>
          <cell r="J14">
            <v>0</v>
          </cell>
          <cell r="K14">
            <v>0</v>
          </cell>
          <cell r="L14">
            <v>0</v>
          </cell>
          <cell r="M14">
            <v>0</v>
          </cell>
          <cell r="N14">
            <v>0</v>
          </cell>
        </row>
        <row r="15">
          <cell r="A15">
            <v>11</v>
          </cell>
          <cell r="B15" t="str">
            <v>Sharp Sand</v>
          </cell>
          <cell r="C15" t="str">
            <v>Tonnes</v>
          </cell>
          <cell r="D15">
            <v>3250</v>
          </cell>
          <cell r="E15">
            <v>0</v>
          </cell>
          <cell r="F15">
            <v>0</v>
          </cell>
          <cell r="G15">
            <v>0</v>
          </cell>
          <cell r="H15">
            <v>0</v>
          </cell>
          <cell r="I15">
            <v>0</v>
          </cell>
          <cell r="J15">
            <v>0</v>
          </cell>
          <cell r="K15">
            <v>0</v>
          </cell>
          <cell r="L15">
            <v>0</v>
          </cell>
          <cell r="M15">
            <v>0</v>
          </cell>
          <cell r="N15">
            <v>0</v>
          </cell>
        </row>
        <row r="16">
          <cell r="A16">
            <v>12</v>
          </cell>
          <cell r="B16" t="str">
            <v>Blocks 9"</v>
          </cell>
          <cell r="C16" t="str">
            <v>Each</v>
          </cell>
          <cell r="D16">
            <v>500</v>
          </cell>
          <cell r="E16">
            <v>0</v>
          </cell>
          <cell r="F16">
            <v>0</v>
          </cell>
          <cell r="G16">
            <v>0</v>
          </cell>
          <cell r="H16">
            <v>0</v>
          </cell>
          <cell r="I16">
            <v>0</v>
          </cell>
          <cell r="J16">
            <v>0</v>
          </cell>
          <cell r="K16">
            <v>0</v>
          </cell>
          <cell r="L16">
            <v>0</v>
          </cell>
          <cell r="M16">
            <v>0</v>
          </cell>
          <cell r="N16">
            <v>0</v>
          </cell>
        </row>
        <row r="17">
          <cell r="A17">
            <v>13</v>
          </cell>
          <cell r="B17" t="str">
            <v>Geotextile</v>
          </cell>
          <cell r="C17" t="str">
            <v>M2</v>
          </cell>
          <cell r="D17">
            <v>1200000</v>
          </cell>
          <cell r="E17">
            <v>0</v>
          </cell>
          <cell r="F17">
            <v>0</v>
          </cell>
          <cell r="G17">
            <v>0</v>
          </cell>
          <cell r="H17">
            <v>0</v>
          </cell>
          <cell r="I17">
            <v>0</v>
          </cell>
          <cell r="J17">
            <v>0</v>
          </cell>
          <cell r="K17">
            <v>0</v>
          </cell>
          <cell r="L17">
            <v>0</v>
          </cell>
          <cell r="M17">
            <v>0</v>
          </cell>
          <cell r="N17">
            <v>0</v>
          </cell>
        </row>
        <row r="18">
          <cell r="A18">
            <v>14</v>
          </cell>
          <cell r="B18" t="str">
            <v>UPVC Pipe(300mm)</v>
          </cell>
          <cell r="C18" t="str">
            <v>Each</v>
          </cell>
          <cell r="D18">
            <v>2800</v>
          </cell>
          <cell r="E18">
            <v>0</v>
          </cell>
          <cell r="F18">
            <v>0</v>
          </cell>
          <cell r="G18">
            <v>0</v>
          </cell>
          <cell r="H18">
            <v>0</v>
          </cell>
          <cell r="I18">
            <v>0</v>
          </cell>
          <cell r="J18">
            <v>0</v>
          </cell>
          <cell r="K18">
            <v>0</v>
          </cell>
          <cell r="L18">
            <v>0</v>
          </cell>
          <cell r="M18">
            <v>0</v>
          </cell>
          <cell r="N18">
            <v>0</v>
          </cell>
        </row>
        <row r="19">
          <cell r="A19">
            <v>15</v>
          </cell>
          <cell r="B19" t="str">
            <v>UPVC Pipe(100mm)</v>
          </cell>
          <cell r="C19" t="str">
            <v>Each</v>
          </cell>
          <cell r="D19">
            <v>3800</v>
          </cell>
          <cell r="E19">
            <v>0</v>
          </cell>
          <cell r="F19">
            <v>0</v>
          </cell>
          <cell r="G19">
            <v>0</v>
          </cell>
          <cell r="H19">
            <v>0</v>
          </cell>
          <cell r="I19">
            <v>0</v>
          </cell>
          <cell r="J19">
            <v>0</v>
          </cell>
          <cell r="K19">
            <v>0</v>
          </cell>
          <cell r="L19">
            <v>0</v>
          </cell>
          <cell r="M19">
            <v>0</v>
          </cell>
          <cell r="N19">
            <v>0</v>
          </cell>
        </row>
        <row r="20">
          <cell r="A20">
            <v>16</v>
          </cell>
          <cell r="B20" t="str">
            <v>Interlocking Paving Stone</v>
          </cell>
          <cell r="C20" t="str">
            <v>m2</v>
          </cell>
          <cell r="D20">
            <v>3600</v>
          </cell>
          <cell r="E20">
            <v>0</v>
          </cell>
          <cell r="F20">
            <v>0</v>
          </cell>
          <cell r="G20">
            <v>0</v>
          </cell>
          <cell r="H20">
            <v>0</v>
          </cell>
          <cell r="I20">
            <v>0</v>
          </cell>
          <cell r="J20">
            <v>0</v>
          </cell>
          <cell r="K20">
            <v>0</v>
          </cell>
          <cell r="L20">
            <v>0</v>
          </cell>
          <cell r="M20">
            <v>0</v>
          </cell>
          <cell r="N20">
            <v>0</v>
          </cell>
        </row>
        <row r="21">
          <cell r="A21">
            <v>17</v>
          </cell>
          <cell r="B21" t="str">
            <v>Precast Units</v>
          </cell>
          <cell r="C21" t="str">
            <v>LM</v>
          </cell>
          <cell r="D21">
            <v>25000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A25" t="str">
            <v>QUARRY MATERIALS</v>
          </cell>
          <cell r="B25">
            <v>0</v>
          </cell>
          <cell r="C25">
            <v>0</v>
          </cell>
          <cell r="D25">
            <v>0</v>
          </cell>
          <cell r="E25">
            <v>0</v>
          </cell>
          <cell r="F25">
            <v>0</v>
          </cell>
          <cell r="G25">
            <v>0</v>
          </cell>
          <cell r="H25">
            <v>0</v>
          </cell>
          <cell r="I25">
            <v>0</v>
          </cell>
          <cell r="J25">
            <v>0</v>
          </cell>
          <cell r="K25">
            <v>0</v>
          </cell>
          <cell r="L25">
            <v>0</v>
          </cell>
          <cell r="M25">
            <v>0</v>
          </cell>
          <cell r="N25">
            <v>0</v>
          </cell>
        </row>
        <row r="26">
          <cell r="B26" t="str">
            <v>Stone Dust</v>
          </cell>
          <cell r="C26" t="str">
            <v>Tonnes</v>
          </cell>
          <cell r="D26">
            <v>3000</v>
          </cell>
          <cell r="E26">
            <v>0</v>
          </cell>
          <cell r="F26">
            <v>0</v>
          </cell>
          <cell r="G26">
            <v>0</v>
          </cell>
          <cell r="H26">
            <v>0</v>
          </cell>
          <cell r="I26">
            <v>0</v>
          </cell>
          <cell r="J26">
            <v>0</v>
          </cell>
          <cell r="K26">
            <v>0</v>
          </cell>
          <cell r="L26">
            <v>0</v>
          </cell>
          <cell r="M26">
            <v>0</v>
          </cell>
          <cell r="N26">
            <v>0</v>
          </cell>
        </row>
        <row r="27">
          <cell r="B27" t="str">
            <v>3/4" Aggregates</v>
          </cell>
          <cell r="C27" t="str">
            <v>Tonnes</v>
          </cell>
          <cell r="D27">
            <v>4000</v>
          </cell>
          <cell r="E27">
            <v>0</v>
          </cell>
          <cell r="F27">
            <v>0</v>
          </cell>
          <cell r="G27">
            <v>0</v>
          </cell>
          <cell r="H27">
            <v>0</v>
          </cell>
          <cell r="I27">
            <v>0</v>
          </cell>
          <cell r="J27">
            <v>0</v>
          </cell>
          <cell r="K27">
            <v>0</v>
          </cell>
          <cell r="L27">
            <v>0</v>
          </cell>
          <cell r="M27">
            <v>0</v>
          </cell>
          <cell r="N27">
            <v>0</v>
          </cell>
        </row>
        <row r="28">
          <cell r="B28" t="str">
            <v>1/2" Aggregates</v>
          </cell>
          <cell r="C28" t="str">
            <v>Tonnes</v>
          </cell>
          <cell r="D28">
            <v>4000</v>
          </cell>
          <cell r="E28">
            <v>0</v>
          </cell>
          <cell r="F28">
            <v>0</v>
          </cell>
          <cell r="G28">
            <v>0</v>
          </cell>
          <cell r="H28">
            <v>0</v>
          </cell>
          <cell r="I28">
            <v>0</v>
          </cell>
          <cell r="J28">
            <v>0</v>
          </cell>
          <cell r="K28">
            <v>0</v>
          </cell>
          <cell r="L28">
            <v>0</v>
          </cell>
          <cell r="M28">
            <v>0</v>
          </cell>
          <cell r="N28">
            <v>0</v>
          </cell>
        </row>
        <row r="29">
          <cell r="B29" t="str">
            <v>3/8" Aggregates</v>
          </cell>
          <cell r="C29" t="str">
            <v>Tonnes</v>
          </cell>
          <cell r="D29">
            <v>4000</v>
          </cell>
          <cell r="E29">
            <v>0</v>
          </cell>
          <cell r="F29">
            <v>0</v>
          </cell>
          <cell r="G29">
            <v>0</v>
          </cell>
          <cell r="H29">
            <v>0</v>
          </cell>
          <cell r="I29">
            <v>0</v>
          </cell>
          <cell r="J29">
            <v>0</v>
          </cell>
          <cell r="K29">
            <v>0</v>
          </cell>
          <cell r="L29">
            <v>0</v>
          </cell>
          <cell r="M29">
            <v>0</v>
          </cell>
          <cell r="N29">
            <v>0</v>
          </cell>
        </row>
        <row r="30">
          <cell r="B30" t="str">
            <v>Stone Base</v>
          </cell>
          <cell r="C30" t="str">
            <v>Tonnes</v>
          </cell>
          <cell r="D30">
            <v>2300</v>
          </cell>
          <cell r="E30">
            <v>5370.21</v>
          </cell>
          <cell r="F30">
            <v>702.48</v>
          </cell>
          <cell r="G30">
            <v>6072.6900000000005</v>
          </cell>
          <cell r="H30">
            <v>0</v>
          </cell>
          <cell r="I30">
            <v>0</v>
          </cell>
          <cell r="J30">
            <v>0</v>
          </cell>
          <cell r="K30">
            <v>0</v>
          </cell>
          <cell r="L30">
            <v>0</v>
          </cell>
          <cell r="M30">
            <v>0</v>
          </cell>
          <cell r="N30">
            <v>0</v>
          </cell>
        </row>
        <row r="31">
          <cell r="B31" t="str">
            <v>MC1</v>
          </cell>
          <cell r="C31" t="str">
            <v>Tonne</v>
          </cell>
          <cell r="D31">
            <v>225000</v>
          </cell>
          <cell r="E31">
            <v>0</v>
          </cell>
          <cell r="F31">
            <v>0</v>
          </cell>
          <cell r="G31">
            <v>0</v>
          </cell>
          <cell r="H31">
            <v>0</v>
          </cell>
          <cell r="I31">
            <v>0</v>
          </cell>
          <cell r="J31">
            <v>0</v>
          </cell>
          <cell r="K31">
            <v>0</v>
          </cell>
          <cell r="L31">
            <v>0</v>
          </cell>
          <cell r="M31">
            <v>0</v>
          </cell>
          <cell r="N31">
            <v>0</v>
          </cell>
        </row>
        <row r="32">
          <cell r="B32" t="str">
            <v>Tack Coat (MC1)</v>
          </cell>
          <cell r="C32" t="str">
            <v>Litres</v>
          </cell>
          <cell r="D32">
            <v>260</v>
          </cell>
          <cell r="E32">
            <v>0</v>
          </cell>
          <cell r="F32">
            <v>0</v>
          </cell>
          <cell r="G32">
            <v>0</v>
          </cell>
          <cell r="H32">
            <v>0</v>
          </cell>
          <cell r="I32">
            <v>0</v>
          </cell>
          <cell r="J32">
            <v>0</v>
          </cell>
          <cell r="K32">
            <v>0</v>
          </cell>
          <cell r="L32">
            <v>0</v>
          </cell>
          <cell r="M32">
            <v>0</v>
          </cell>
          <cell r="N32">
            <v>0</v>
          </cell>
        </row>
        <row r="33">
          <cell r="B33" t="str">
            <v>S125</v>
          </cell>
          <cell r="C33" t="str">
            <v>Litres</v>
          </cell>
          <cell r="D33">
            <v>280</v>
          </cell>
          <cell r="E33">
            <v>0</v>
          </cell>
          <cell r="F33">
            <v>0</v>
          </cell>
          <cell r="G33">
            <v>0</v>
          </cell>
          <cell r="H33">
            <v>0</v>
          </cell>
          <cell r="I33">
            <v>0</v>
          </cell>
          <cell r="J33">
            <v>0</v>
          </cell>
          <cell r="K33">
            <v>0</v>
          </cell>
          <cell r="L33">
            <v>0</v>
          </cell>
          <cell r="M33">
            <v>0</v>
          </cell>
          <cell r="N33">
            <v>0</v>
          </cell>
        </row>
        <row r="34">
          <cell r="B34" t="str">
            <v>Wearing Course Asphalt</v>
          </cell>
          <cell r="C34" t="str">
            <v>Tonnes</v>
          </cell>
          <cell r="D34">
            <v>33500</v>
          </cell>
          <cell r="E34">
            <v>0</v>
          </cell>
          <cell r="F34">
            <v>0</v>
          </cell>
          <cell r="G34">
            <v>0</v>
          </cell>
          <cell r="H34">
            <v>0</v>
          </cell>
          <cell r="I34">
            <v>0</v>
          </cell>
          <cell r="J34">
            <v>0</v>
          </cell>
          <cell r="K34">
            <v>0</v>
          </cell>
          <cell r="L34">
            <v>0</v>
          </cell>
          <cell r="M34">
            <v>0</v>
          </cell>
          <cell r="N34">
            <v>0</v>
          </cell>
        </row>
        <row r="35">
          <cell r="B35" t="str">
            <v>Binder Course Asphalt</v>
          </cell>
          <cell r="C35" t="str">
            <v>Tonnes</v>
          </cell>
          <cell r="D35">
            <v>30000</v>
          </cell>
          <cell r="E35">
            <v>0</v>
          </cell>
          <cell r="F35">
            <v>0</v>
          </cell>
          <cell r="G35">
            <v>0</v>
          </cell>
          <cell r="H35">
            <v>0</v>
          </cell>
          <cell r="I35">
            <v>0</v>
          </cell>
          <cell r="J35">
            <v>0</v>
          </cell>
          <cell r="K35">
            <v>0</v>
          </cell>
          <cell r="L35">
            <v>0</v>
          </cell>
          <cell r="M35">
            <v>0</v>
          </cell>
          <cell r="N35">
            <v>0</v>
          </cell>
        </row>
        <row r="36">
          <cell r="B36" t="str">
            <v>Hardcore</v>
          </cell>
          <cell r="C36" t="str">
            <v>Tonne</v>
          </cell>
          <cell r="D36">
            <v>2500</v>
          </cell>
          <cell r="E36">
            <v>0</v>
          </cell>
          <cell r="F36">
            <v>0</v>
          </cell>
          <cell r="G36">
            <v>0</v>
          </cell>
          <cell r="H36">
            <v>0</v>
          </cell>
          <cell r="I36">
            <v>0</v>
          </cell>
          <cell r="J36">
            <v>0</v>
          </cell>
          <cell r="K36">
            <v>0</v>
          </cell>
          <cell r="L36">
            <v>0</v>
          </cell>
          <cell r="M36">
            <v>0</v>
          </cell>
          <cell r="N36">
            <v>0</v>
          </cell>
        </row>
        <row r="37">
          <cell r="B37" t="str">
            <v>Borrow Pit</v>
          </cell>
          <cell r="C37" t="str">
            <v>m2</v>
          </cell>
          <cell r="D37">
            <v>300</v>
          </cell>
          <cell r="E37">
            <v>0</v>
          </cell>
          <cell r="F37">
            <v>0</v>
          </cell>
          <cell r="G37">
            <v>0</v>
          </cell>
          <cell r="H37">
            <v>0</v>
          </cell>
          <cell r="I37">
            <v>0</v>
          </cell>
          <cell r="J37">
            <v>0</v>
          </cell>
          <cell r="K37">
            <v>0</v>
          </cell>
          <cell r="L37">
            <v>0</v>
          </cell>
          <cell r="M37">
            <v>0</v>
          </cell>
          <cell r="N37">
            <v>0</v>
          </cell>
        </row>
        <row r="38">
          <cell r="B38">
            <v>0</v>
          </cell>
          <cell r="C38">
            <v>0</v>
          </cell>
          <cell r="D38">
            <v>0</v>
          </cell>
          <cell r="E38">
            <v>0</v>
          </cell>
          <cell r="F38">
            <v>0</v>
          </cell>
          <cell r="G38">
            <v>0</v>
          </cell>
          <cell r="H38">
            <v>0</v>
          </cell>
          <cell r="I38">
            <v>0</v>
          </cell>
          <cell r="J38">
            <v>0</v>
          </cell>
          <cell r="K38">
            <v>0</v>
          </cell>
          <cell r="L38">
            <v>0</v>
          </cell>
          <cell r="M38">
            <v>0</v>
          </cell>
          <cell r="N38">
            <v>0</v>
          </cell>
        </row>
        <row r="39">
          <cell r="B39">
            <v>0</v>
          </cell>
          <cell r="C39">
            <v>0</v>
          </cell>
          <cell r="D39">
            <v>0</v>
          </cell>
          <cell r="E39">
            <v>0</v>
          </cell>
          <cell r="F39">
            <v>0</v>
          </cell>
          <cell r="G39">
            <v>0</v>
          </cell>
          <cell r="H39">
            <v>0</v>
          </cell>
          <cell r="I39">
            <v>0</v>
          </cell>
          <cell r="J39">
            <v>0</v>
          </cell>
          <cell r="K39">
            <v>0</v>
          </cell>
          <cell r="L39">
            <v>0</v>
          </cell>
          <cell r="M39">
            <v>0</v>
          </cell>
          <cell r="N39">
            <v>0</v>
          </cell>
        </row>
        <row r="40">
          <cell r="B40">
            <v>0</v>
          </cell>
          <cell r="C40">
            <v>0</v>
          </cell>
          <cell r="D40">
            <v>0</v>
          </cell>
          <cell r="E40">
            <v>0</v>
          </cell>
          <cell r="F40">
            <v>0</v>
          </cell>
          <cell r="G40">
            <v>0</v>
          </cell>
          <cell r="H40">
            <v>0</v>
          </cell>
          <cell r="I40">
            <v>0</v>
          </cell>
          <cell r="J40">
            <v>0</v>
          </cell>
          <cell r="K40">
            <v>0</v>
          </cell>
          <cell r="L40">
            <v>0</v>
          </cell>
          <cell r="M40">
            <v>0</v>
          </cell>
          <cell r="N40">
            <v>0</v>
          </cell>
        </row>
        <row r="41">
          <cell r="B41">
            <v>0</v>
          </cell>
          <cell r="C41">
            <v>0</v>
          </cell>
          <cell r="D41">
            <v>0</v>
          </cell>
          <cell r="E41">
            <v>0</v>
          </cell>
          <cell r="F41">
            <v>0</v>
          </cell>
          <cell r="G41">
            <v>0</v>
          </cell>
          <cell r="H41">
            <v>0</v>
          </cell>
          <cell r="I41">
            <v>0</v>
          </cell>
          <cell r="J41">
            <v>0</v>
          </cell>
          <cell r="K41">
            <v>0</v>
          </cell>
          <cell r="L41">
            <v>0</v>
          </cell>
          <cell r="M41">
            <v>0</v>
          </cell>
          <cell r="N41">
            <v>0</v>
          </cell>
        </row>
        <row r="42">
          <cell r="B42">
            <v>0</v>
          </cell>
          <cell r="C42" t="str">
            <v>Total All:</v>
          </cell>
          <cell r="D42">
            <v>0</v>
          </cell>
          <cell r="E42">
            <v>0</v>
          </cell>
          <cell r="F42">
            <v>0</v>
          </cell>
          <cell r="G42">
            <v>0</v>
          </cell>
          <cell r="H42">
            <v>0</v>
          </cell>
          <cell r="I42">
            <v>0</v>
          </cell>
          <cell r="J42">
            <v>0</v>
          </cell>
          <cell r="K42">
            <v>0</v>
          </cell>
          <cell r="L42">
            <v>0</v>
          </cell>
          <cell r="M42">
            <v>0</v>
          </cell>
          <cell r="N42">
            <v>0</v>
          </cell>
        </row>
      </sheetData>
      <sheetData sheetId="12" refreshError="1"/>
      <sheetData sheetId="13" refreshError="1"/>
      <sheetData sheetId="14" refreshError="1">
        <row r="24">
          <cell r="C24">
            <v>49933962</v>
          </cell>
          <cell r="D24">
            <v>43357962</v>
          </cell>
          <cell r="H24">
            <v>23453874.266666666</v>
          </cell>
          <cell r="J24">
            <v>0</v>
          </cell>
        </row>
      </sheetData>
      <sheetData sheetId="15" refreshError="1"/>
      <sheetData sheetId="16" refreshError="1">
        <row r="3">
          <cell r="M3">
            <v>1400000</v>
          </cell>
        </row>
        <row r="5">
          <cell r="M5">
            <v>25000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4.xml"/><Relationship Id="rId1" Type="http://schemas.openxmlformats.org/officeDocument/2006/relationships/printerSettings" Target="../printerSettings/printerSettings13.bin"/><Relationship Id="rId5" Type="http://schemas.openxmlformats.org/officeDocument/2006/relationships/image" Target="../media/image12.emf"/><Relationship Id="rId4" Type="http://schemas.openxmlformats.org/officeDocument/2006/relationships/oleObject" Target="../embeddings/oleObject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0"/>
  <sheetViews>
    <sheetView zoomScale="106" zoomScaleNormal="106" workbookViewId="0">
      <selection activeCell="F2" sqref="F2"/>
    </sheetView>
  </sheetViews>
  <sheetFormatPr defaultRowHeight="14.5"/>
  <cols>
    <col min="1" max="1" width="3" style="246" customWidth="1"/>
    <col min="2" max="2" width="46" style="246" customWidth="1"/>
    <col min="3" max="3" width="18.6328125" style="246" customWidth="1"/>
    <col min="4" max="4" width="7.54296875" style="246" customWidth="1"/>
    <col min="5" max="5" width="10.08984375" style="246" customWidth="1"/>
    <col min="6" max="6" width="14.453125" style="246" customWidth="1"/>
    <col min="7" max="7" width="16.08984375" style="246" customWidth="1"/>
    <col min="8" max="8" width="10.453125" style="246" customWidth="1"/>
    <col min="9" max="9" width="18.36328125" style="246" customWidth="1"/>
    <col min="10" max="11" width="9.36328125" style="246" customWidth="1"/>
    <col min="12" max="25" width="9.08984375" style="246"/>
  </cols>
  <sheetData>
    <row r="1" spans="1:12" ht="44.25" customHeight="1" thickBot="1">
      <c r="A1" s="736" t="s">
        <v>1155</v>
      </c>
      <c r="B1" s="737"/>
      <c r="C1" s="738"/>
      <c r="D1" s="738" t="s">
        <v>74</v>
      </c>
      <c r="E1" s="1089">
        <v>45717</v>
      </c>
      <c r="F1" s="1090"/>
      <c r="G1" s="738" t="s">
        <v>75</v>
      </c>
      <c r="H1" s="739">
        <f>VLOOKUP(E1,Lists!A2:C4383,2,FALSE)</f>
        <v>9</v>
      </c>
      <c r="I1" s="245" t="s">
        <v>175</v>
      </c>
      <c r="J1" s="740"/>
    </row>
    <row r="2" spans="1:12" ht="23.4" customHeight="1" thickTop="1" thickBot="1">
      <c r="A2" s="741" t="s">
        <v>1156</v>
      </c>
      <c r="B2" s="741"/>
      <c r="C2" s="742"/>
      <c r="D2" s="742"/>
      <c r="E2" s="742"/>
      <c r="F2" s="742"/>
      <c r="G2" s="742"/>
      <c r="H2" s="742"/>
    </row>
    <row r="3" spans="1:12" ht="17.5" thickTop="1">
      <c r="A3" s="18" t="s">
        <v>1157</v>
      </c>
      <c r="B3" s="18"/>
      <c r="C3" s="1091" t="s">
        <v>1403</v>
      </c>
      <c r="D3" s="1091"/>
      <c r="E3" s="1091"/>
      <c r="F3" s="1091"/>
      <c r="G3" s="1091"/>
      <c r="H3" s="1092"/>
    </row>
    <row r="4" spans="1:12" ht="48.75" customHeight="1" thickBot="1">
      <c r="A4" s="743" t="s">
        <v>1158</v>
      </c>
      <c r="B4" s="743"/>
      <c r="C4" s="1093" t="s">
        <v>1278</v>
      </c>
      <c r="D4" s="1093"/>
      <c r="E4" s="1093"/>
      <c r="F4" s="1093"/>
      <c r="G4" s="1093"/>
      <c r="H4" s="1094"/>
    </row>
    <row r="5" spans="1:12" ht="23.4" customHeight="1" thickTop="1">
      <c r="A5" s="743" t="s">
        <v>1159</v>
      </c>
      <c r="B5" s="743"/>
      <c r="C5" s="1091" t="s">
        <v>1277</v>
      </c>
      <c r="D5" s="1091"/>
      <c r="E5" s="1091"/>
      <c r="F5" s="1091"/>
      <c r="G5" s="1091"/>
      <c r="H5" s="1092"/>
    </row>
    <row r="6" spans="1:12" ht="21" customHeight="1">
      <c r="A6" s="743" t="s">
        <v>1160</v>
      </c>
      <c r="B6" s="743"/>
      <c r="C6" s="744">
        <v>4617148926.0600004</v>
      </c>
      <c r="D6" s="745" t="s">
        <v>1161</v>
      </c>
      <c r="E6" s="746"/>
      <c r="F6" s="746"/>
      <c r="G6" s="746"/>
      <c r="H6" s="746"/>
      <c r="L6" s="342"/>
    </row>
    <row r="7" spans="1:12" ht="21.75" customHeight="1">
      <c r="A7" s="743" t="s">
        <v>1162</v>
      </c>
      <c r="B7" s="743"/>
      <c r="C7" s="747">
        <v>4617148926.0600004</v>
      </c>
      <c r="D7" s="745" t="s">
        <v>1161</v>
      </c>
      <c r="E7" s="748" t="s">
        <v>1163</v>
      </c>
      <c r="F7" s="749" t="s">
        <v>1154</v>
      </c>
      <c r="G7" s="746"/>
      <c r="H7" s="746"/>
      <c r="J7" s="1095">
        <f>C7-'BEME &amp; Works Completed Fd'!J194</f>
        <v>4617148926.0600004</v>
      </c>
      <c r="K7" s="1096"/>
      <c r="L7" s="750" t="s">
        <v>1164</v>
      </c>
    </row>
    <row r="8" spans="1:12" ht="17" hidden="1">
      <c r="A8" s="18" t="s">
        <v>1165</v>
      </c>
      <c r="B8" s="342"/>
      <c r="C8" s="751"/>
      <c r="D8" s="342"/>
      <c r="E8" s="342"/>
      <c r="F8" s="342"/>
      <c r="G8" s="342"/>
      <c r="H8" s="342"/>
      <c r="L8" s="342"/>
    </row>
    <row r="9" spans="1:12" hidden="1">
      <c r="A9" s="752" t="s">
        <v>1052</v>
      </c>
      <c r="B9" s="753" t="s">
        <v>1166</v>
      </c>
      <c r="C9" s="754">
        <v>44149</v>
      </c>
      <c r="D9" s="755"/>
      <c r="E9" s="756" t="s">
        <v>1167</v>
      </c>
      <c r="F9" s="757"/>
      <c r="G9" s="758"/>
      <c r="H9" s="759"/>
      <c r="L9" s="342"/>
    </row>
    <row r="10" spans="1:12" hidden="1">
      <c r="A10" s="760" t="s">
        <v>1052</v>
      </c>
      <c r="B10" s="761" t="s">
        <v>1168</v>
      </c>
      <c r="C10" s="762">
        <v>44183</v>
      </c>
      <c r="D10" s="763"/>
      <c r="E10" s="342"/>
      <c r="F10" s="342"/>
      <c r="G10" s="342"/>
      <c r="H10" s="764"/>
      <c r="L10" s="342"/>
    </row>
    <row r="11" spans="1:12" hidden="1">
      <c r="A11" s="765" t="s">
        <v>1052</v>
      </c>
      <c r="B11" s="746" t="s">
        <v>1169</v>
      </c>
      <c r="C11" s="766">
        <v>12</v>
      </c>
      <c r="D11" s="767"/>
      <c r="E11" s="768" t="s">
        <v>1170</v>
      </c>
      <c r="F11" s="769"/>
      <c r="G11" s="769"/>
      <c r="H11" s="770">
        <f>IF(H9=0,0,IF(ISBLANK(E$1),((E$1-H9)/(365/12)),(E$1-H9)/(365/12)))</f>
        <v>0</v>
      </c>
      <c r="L11" s="342"/>
    </row>
    <row r="12" spans="1:12" hidden="1">
      <c r="A12" s="765" t="s">
        <v>1052</v>
      </c>
      <c r="B12" s="746" t="s">
        <v>1171</v>
      </c>
      <c r="C12" s="771">
        <f>ROUNDUP(C10+(365/12)*C11,0)</f>
        <v>44548</v>
      </c>
      <c r="D12" s="772"/>
      <c r="E12" s="773"/>
      <c r="F12" s="761"/>
      <c r="G12" s="761"/>
      <c r="H12" s="774"/>
      <c r="I12" s="775"/>
      <c r="L12" s="342"/>
    </row>
    <row r="13" spans="1:12" hidden="1">
      <c r="A13" s="765" t="s">
        <v>1052</v>
      </c>
      <c r="B13" s="746" t="s">
        <v>1172</v>
      </c>
      <c r="C13" s="776">
        <v>0</v>
      </c>
      <c r="D13" s="767"/>
      <c r="E13" s="777" t="str">
        <f>IF(H13&gt;0,"•    Remaining to Original Completion Date:","•    Overdue to Original completion Date:")</f>
        <v>•    Overdue to Original completion Date:</v>
      </c>
      <c r="F13" s="342"/>
      <c r="G13" s="342"/>
      <c r="H13" s="778">
        <f>IF(C12=0,0,IF(ISBLANK(E$1),((C12-E$1)/(365/12)),(C12-E$1)/(365/12)))</f>
        <v>-38.432876712328763</v>
      </c>
      <c r="L13" s="342"/>
    </row>
    <row r="14" spans="1:12" hidden="1">
      <c r="A14" s="765" t="s">
        <v>1052</v>
      </c>
      <c r="B14" s="746" t="s">
        <v>1173</v>
      </c>
      <c r="C14" s="779">
        <v>0</v>
      </c>
      <c r="D14" s="767"/>
      <c r="E14" s="773"/>
      <c r="F14" s="761"/>
      <c r="G14" s="761"/>
      <c r="H14" s="774"/>
      <c r="L14" s="342"/>
    </row>
    <row r="15" spans="1:12" hidden="1">
      <c r="A15" s="765" t="s">
        <v>1052</v>
      </c>
      <c r="B15" s="769" t="s">
        <v>1174</v>
      </c>
      <c r="C15" s="780">
        <f>C11+C14</f>
        <v>12</v>
      </c>
      <c r="D15" s="767"/>
      <c r="E15" s="777" t="str">
        <f>IF(H15&gt;0,"•    Remaining to Revised Completion Date:","•    Overdue to Revised completion Date:")</f>
        <v>•    Overdue to Revised completion Date:</v>
      </c>
      <c r="F15" s="342"/>
      <c r="G15" s="342"/>
      <c r="H15" s="778">
        <f>IF(C16=0,0,IF(ISBLANK(E$1),((C16-E$1)/(365/12)),(C16-E$1)/(365/12)))</f>
        <v>-38.432876712328763</v>
      </c>
      <c r="L15" s="342"/>
    </row>
    <row r="16" spans="1:12" hidden="1">
      <c r="A16" s="781" t="s">
        <v>1052</v>
      </c>
      <c r="B16" s="782" t="s">
        <v>1175</v>
      </c>
      <c r="C16" s="783">
        <f>ROUNDUP(C12+C14*(365/12),0)</f>
        <v>44548</v>
      </c>
      <c r="D16" s="772"/>
      <c r="E16" s="784"/>
      <c r="F16" s="785"/>
      <c r="G16" s="785"/>
      <c r="H16" s="786"/>
      <c r="L16" s="342"/>
    </row>
    <row r="17" spans="1:12" hidden="1">
      <c r="A17" s="342"/>
      <c r="B17" s="342"/>
      <c r="C17" s="342"/>
      <c r="D17" s="342"/>
      <c r="E17" s="342"/>
      <c r="F17" s="342"/>
      <c r="G17" s="787"/>
      <c r="H17" s="787"/>
      <c r="L17" s="342"/>
    </row>
    <row r="18" spans="1:12" ht="17.5" hidden="1" thickBot="1">
      <c r="A18" s="741" t="s">
        <v>1176</v>
      </c>
      <c r="B18" s="741"/>
      <c r="C18" s="742"/>
      <c r="D18" s="742"/>
      <c r="E18" s="742"/>
      <c r="F18" s="742"/>
      <c r="G18" s="788"/>
      <c r="H18" s="788"/>
      <c r="L18" s="342"/>
    </row>
    <row r="19" spans="1:12" ht="15" hidden="1" thickTop="1">
      <c r="A19" s="789"/>
      <c r="B19" s="789"/>
      <c r="C19" s="789"/>
      <c r="D19" s="789"/>
      <c r="E19" s="789"/>
      <c r="F19" s="789"/>
      <c r="G19" s="789"/>
      <c r="H19" s="789"/>
      <c r="I19" s="790"/>
      <c r="J19" s="790"/>
      <c r="L19" s="342"/>
    </row>
    <row r="20" spans="1:12" ht="17" hidden="1">
      <c r="A20" s="18" t="s">
        <v>1177</v>
      </c>
      <c r="B20" s="791"/>
      <c r="C20" s="789"/>
      <c r="D20" s="789"/>
      <c r="E20" s="789"/>
      <c r="F20" s="789"/>
      <c r="G20" s="789"/>
      <c r="H20" s="789"/>
      <c r="I20" s="790"/>
      <c r="J20" s="790"/>
      <c r="L20" s="342"/>
    </row>
    <row r="21" spans="1:12" hidden="1">
      <c r="A21" s="792" t="s">
        <v>1052</v>
      </c>
      <c r="B21" s="342" t="s">
        <v>1178</v>
      </c>
      <c r="C21" s="793">
        <f>'[1]Certificate Status'!Y39</f>
        <v>1879930738.3599994</v>
      </c>
      <c r="D21" s="794">
        <f>IF(C$7=0,0,C21/C$7)</f>
        <v>0.40716268166039432</v>
      </c>
      <c r="E21" s="342"/>
      <c r="F21" s="342"/>
      <c r="G21" s="342"/>
      <c r="H21" s="342"/>
      <c r="K21" s="795">
        <f>C21-'[1]Certificate Status'!Y39</f>
        <v>0</v>
      </c>
      <c r="L21" s="750" t="s">
        <v>1164</v>
      </c>
    </row>
    <row r="22" spans="1:12" hidden="1">
      <c r="A22" s="792" t="s">
        <v>1052</v>
      </c>
      <c r="B22" s="342" t="s">
        <v>1179</v>
      </c>
      <c r="C22" s="796">
        <f>'[1]Certificate Status'!Y40</f>
        <v>0</v>
      </c>
      <c r="D22" s="794">
        <f>IF(C$7=0,0,C22/C$7)</f>
        <v>0</v>
      </c>
      <c r="E22" s="342"/>
      <c r="F22" s="342"/>
      <c r="G22" s="342"/>
      <c r="H22" s="342"/>
      <c r="K22" s="795">
        <f>C22-'[1]Certificate Status'!Y40</f>
        <v>0</v>
      </c>
      <c r="L22" s="750" t="s">
        <v>1164</v>
      </c>
    </row>
    <row r="23" spans="1:12" hidden="1">
      <c r="A23" s="792" t="s">
        <v>1052</v>
      </c>
      <c r="B23" s="342" t="s">
        <v>1180</v>
      </c>
      <c r="C23" s="797">
        <f>SUM(C21:C22)</f>
        <v>1879930738.3599994</v>
      </c>
      <c r="D23" s="798">
        <f>IF(C$7=0,0,C23/C$7)</f>
        <v>0.40716268166039432</v>
      </c>
      <c r="E23" s="342"/>
      <c r="F23" s="65"/>
      <c r="G23" s="799"/>
      <c r="H23" s="800"/>
      <c r="L23" s="342"/>
    </row>
    <row r="24" spans="1:12" hidden="1">
      <c r="A24" s="792" t="s">
        <v>1052</v>
      </c>
      <c r="B24" s="342" t="s">
        <v>1181</v>
      </c>
      <c r="C24" s="797">
        <f>'[1]Certificate Status'!H35</f>
        <v>203181862.59111106</v>
      </c>
      <c r="D24" s="798"/>
      <c r="E24" s="342"/>
      <c r="F24" s="65"/>
      <c r="G24" s="799"/>
      <c r="H24" s="800"/>
      <c r="K24" s="801"/>
      <c r="L24" s="750"/>
    </row>
    <row r="25" spans="1:12" hidden="1">
      <c r="A25" s="792" t="s">
        <v>1052</v>
      </c>
      <c r="B25" s="342" t="s">
        <v>1182</v>
      </c>
      <c r="C25" s="797">
        <f>'[1]Certificate Status'!J35</f>
        <v>0</v>
      </c>
      <c r="D25" s="798"/>
      <c r="E25" s="342"/>
      <c r="F25" s="65"/>
      <c r="G25" s="799"/>
      <c r="H25" s="800"/>
      <c r="K25" s="801"/>
      <c r="L25" s="750"/>
    </row>
    <row r="26" spans="1:12" hidden="1">
      <c r="A26" s="802" t="s">
        <v>1052</v>
      </c>
      <c r="B26" s="785" t="s">
        <v>1183</v>
      </c>
      <c r="C26" s="803">
        <v>0</v>
      </c>
      <c r="D26" s="798"/>
      <c r="E26" s="342"/>
      <c r="F26" s="65"/>
      <c r="G26" s="799"/>
      <c r="H26" s="800"/>
      <c r="K26" s="801"/>
      <c r="L26" s="750"/>
    </row>
    <row r="27" spans="1:12" hidden="1">
      <c r="A27" s="792" t="s">
        <v>1052</v>
      </c>
      <c r="B27" s="342" t="s">
        <v>1184</v>
      </c>
      <c r="C27" s="799">
        <f>SUM(C23:C26)</f>
        <v>2083112600.9511104</v>
      </c>
      <c r="D27" s="798">
        <f>IF(C$7=0,0,C27/C$7)</f>
        <v>0.45116859653230085</v>
      </c>
      <c r="E27" s="342"/>
      <c r="F27" s="804" t="e">
        <f>C43-C27</f>
        <v>#VALUE!</v>
      </c>
      <c r="G27" s="751" t="e">
        <f>IF(F$27&gt;0,"In Favour of PW","Negative Cash Position")</f>
        <v>#VALUE!</v>
      </c>
      <c r="H27" s="800"/>
      <c r="K27" s="801"/>
      <c r="L27" s="750"/>
    </row>
    <row r="28" spans="1:12" hidden="1">
      <c r="A28" s="342"/>
      <c r="B28" s="342"/>
      <c r="C28" s="797"/>
      <c r="D28" s="342"/>
      <c r="E28" s="342"/>
      <c r="F28" s="342"/>
      <c r="H28" s="805" t="e">
        <f>IF(F$27&gt;0,"- Payments received less works certified"," - Payments Received less work Certified")</f>
        <v>#VALUE!</v>
      </c>
      <c r="L28" s="342"/>
    </row>
    <row r="29" spans="1:12" ht="17" hidden="1">
      <c r="A29" s="18" t="s">
        <v>1185</v>
      </c>
      <c r="B29" s="791"/>
      <c r="C29" s="342"/>
      <c r="D29" s="342"/>
      <c r="E29" s="342"/>
      <c r="F29" s="342"/>
      <c r="G29" s="342"/>
      <c r="H29" s="342"/>
      <c r="L29" s="342"/>
    </row>
    <row r="30" spans="1:12" hidden="1">
      <c r="A30" s="792" t="s">
        <v>1052</v>
      </c>
      <c r="B30" s="342" t="s">
        <v>1186</v>
      </c>
      <c r="C30" s="806">
        <f>'[1]Weekly Summary'!F9</f>
        <v>0</v>
      </c>
      <c r="D30" s="342"/>
      <c r="E30" s="342"/>
      <c r="F30" s="342"/>
      <c r="G30" s="342"/>
      <c r="H30" s="342"/>
      <c r="L30" s="342"/>
    </row>
    <row r="31" spans="1:12" hidden="1">
      <c r="A31" s="792" t="s">
        <v>1052</v>
      </c>
      <c r="B31" s="342" t="s">
        <v>1187</v>
      </c>
      <c r="C31" s="797">
        <f>'[1]Weekly Summary'!F18</f>
        <v>10158750</v>
      </c>
      <c r="D31" s="807">
        <f>IF(C$7=0,0,C31/C$7)</f>
        <v>2.2002214272669935E-3</v>
      </c>
      <c r="E31" s="342"/>
      <c r="F31" s="342"/>
      <c r="G31" s="342"/>
      <c r="H31" s="342"/>
      <c r="L31" s="342"/>
    </row>
    <row r="32" spans="1:12" hidden="1">
      <c r="A32" s="802" t="s">
        <v>1052</v>
      </c>
      <c r="B32" s="785" t="s">
        <v>1188</v>
      </c>
      <c r="C32" s="803">
        <f>'[1]Weekly Summary'!F22</f>
        <v>25372651.111499999</v>
      </c>
      <c r="D32" s="807"/>
      <c r="E32" s="342"/>
      <c r="F32" s="342"/>
      <c r="G32" s="342"/>
      <c r="H32" s="342"/>
      <c r="K32" s="801"/>
      <c r="L32" s="750"/>
    </row>
    <row r="33" spans="1:25" hidden="1">
      <c r="A33" s="792" t="s">
        <v>1052</v>
      </c>
      <c r="B33" s="342" t="s">
        <v>1189</v>
      </c>
      <c r="C33" s="797">
        <f>SUM(C30:C32)</f>
        <v>35531401.111499995</v>
      </c>
      <c r="D33" s="807">
        <f>IF(C$7=0,0,C33/C$7)</f>
        <v>7.6955284918263124E-3</v>
      </c>
      <c r="E33" s="342"/>
      <c r="F33" s="804" t="e">
        <f>C43-C33</f>
        <v>#VALUE!</v>
      </c>
      <c r="G33" s="751" t="e">
        <f>IF(F$33&gt;0,"In Favour of PW","Negative Cash Position")</f>
        <v>#VALUE!</v>
      </c>
      <c r="H33" s="342"/>
      <c r="K33" s="795">
        <f>C33-'[1]BEME &amp; Works Completed'!M178</f>
        <v>0</v>
      </c>
      <c r="L33" s="750" t="s">
        <v>1164</v>
      </c>
    </row>
    <row r="34" spans="1:25" hidden="1">
      <c r="A34" s="342"/>
      <c r="B34" s="342"/>
      <c r="C34" s="797"/>
      <c r="D34" s="807"/>
      <c r="E34" s="342"/>
      <c r="F34" s="342"/>
      <c r="G34" s="751"/>
      <c r="H34" s="805" t="e">
        <f>IF(F$33&gt;0,"- Payments received less works completed"," - Payments Received less work Completed")</f>
        <v>#VALUE!</v>
      </c>
      <c r="K34" s="801"/>
      <c r="L34" s="750"/>
    </row>
    <row r="35" spans="1:25" ht="17" hidden="1">
      <c r="A35" s="808" t="s">
        <v>1190</v>
      </c>
      <c r="B35" s="342"/>
      <c r="C35" s="797">
        <f>C33-C27</f>
        <v>-2047581199.8396103</v>
      </c>
      <c r="D35" s="809" t="str">
        <f>IF(C35&lt;0,"- Works Certified is greater than physical works Completed","")</f>
        <v>- Works Certified is greater than physical works Completed</v>
      </c>
      <c r="E35" s="342"/>
      <c r="F35" s="342"/>
      <c r="G35" s="342"/>
      <c r="H35" s="342"/>
      <c r="L35" s="342"/>
    </row>
    <row r="36" spans="1:25" hidden="1">
      <c r="A36" s="750"/>
      <c r="B36" s="750"/>
      <c r="C36" s="342"/>
      <c r="D36" s="342"/>
      <c r="E36" s="342"/>
      <c r="F36" s="342"/>
      <c r="G36" s="342"/>
      <c r="H36" s="342"/>
      <c r="L36" s="342"/>
    </row>
    <row r="37" spans="1:25" ht="17.5" hidden="1" thickBot="1">
      <c r="A37" s="741" t="s">
        <v>1191</v>
      </c>
      <c r="B37" s="741"/>
      <c r="C37" s="810"/>
      <c r="D37" s="810"/>
      <c r="E37" s="810"/>
      <c r="F37" s="810"/>
      <c r="G37" s="810"/>
      <c r="H37" s="810"/>
      <c r="L37" s="342"/>
    </row>
    <row r="38" spans="1:25" ht="15" hidden="1" thickTop="1">
      <c r="A38" s="811"/>
      <c r="B38" s="811"/>
      <c r="C38" s="811"/>
      <c r="D38" s="811"/>
      <c r="E38" s="811"/>
      <c r="F38" s="811"/>
      <c r="G38" s="812"/>
      <c r="H38" s="812"/>
      <c r="I38" s="790"/>
      <c r="J38" s="790"/>
      <c r="K38" s="790"/>
      <c r="L38" s="789"/>
      <c r="M38" s="790"/>
      <c r="N38" s="790"/>
      <c r="O38" s="790"/>
      <c r="P38" s="790"/>
      <c r="Q38" s="790"/>
      <c r="R38" s="790"/>
      <c r="S38" s="790"/>
      <c r="T38" s="790"/>
      <c r="U38" s="790"/>
      <c r="V38" s="790"/>
      <c r="W38" s="790"/>
      <c r="X38" s="790"/>
      <c r="Y38" s="790"/>
    </row>
    <row r="39" spans="1:25" hidden="1">
      <c r="A39" s="751" t="s">
        <v>1192</v>
      </c>
      <c r="B39" s="751"/>
      <c r="C39" s="787" t="s">
        <v>1193</v>
      </c>
      <c r="D39" s="1097" t="s">
        <v>1194</v>
      </c>
      <c r="E39" s="1097"/>
      <c r="F39" s="813" t="s">
        <v>1195</v>
      </c>
      <c r="G39" s="787"/>
      <c r="H39" s="787"/>
      <c r="L39" s="342"/>
    </row>
    <row r="40" spans="1:25" hidden="1">
      <c r="A40" s="814" t="s">
        <v>1196</v>
      </c>
      <c r="B40" s="814"/>
      <c r="C40" s="806" t="e">
        <f>SUMIF('[1]Payments Recieved'!$C$5:$C$37,"Advance",'[1]Payments Recieved'!$D$5:$D$37)</f>
        <v>#VALUE!</v>
      </c>
      <c r="D40" s="1088" t="e">
        <f>SUMIF('[1]Payments Recieved'!$C$5:$C$37,"Advance",'[1]Payments Recieved'!$J$5:$J$37)</f>
        <v>#VALUE!</v>
      </c>
      <c r="E40" s="1088"/>
      <c r="F40" s="815" t="e">
        <f>IF(C$7=0,0,C40/C$7)</f>
        <v>#VALUE!</v>
      </c>
      <c r="G40" s="787"/>
      <c r="H40" s="787"/>
      <c r="L40" s="342"/>
    </row>
    <row r="41" spans="1:25" hidden="1">
      <c r="A41" s="814" t="s">
        <v>1197</v>
      </c>
      <c r="B41" s="814"/>
      <c r="C41" s="806" t="e">
        <f>SUMIF('[1]Payments Recieved'!$C$5:$C$37,"Cert",'[1]Payments Recieved'!$D$5:$D$37)</f>
        <v>#VALUE!</v>
      </c>
      <c r="D41" s="1088" t="e">
        <f>SUMIF('[1]Payments Recieved'!$C$5:$C$37,"Cert",'[1]Payments Recieved'!$J$5:$J$37)</f>
        <v>#VALUE!</v>
      </c>
      <c r="E41" s="1088"/>
      <c r="F41" s="815" t="e">
        <f>IF(C$7=0,0,C41/C$7)</f>
        <v>#VALUE!</v>
      </c>
      <c r="G41" s="787"/>
      <c r="H41" s="787"/>
      <c r="L41" s="342"/>
    </row>
    <row r="42" spans="1:25" hidden="1">
      <c r="A42" s="814" t="s">
        <v>73</v>
      </c>
      <c r="B42" s="814"/>
      <c r="C42" s="806" t="e">
        <f>SUMIF('[1]Payments Recieved'!$C$5:$C$37,"On Account",'[1]Payments Recieved'!$D$5:$D$37)</f>
        <v>#VALUE!</v>
      </c>
      <c r="D42" s="1088" t="e">
        <f>SUMIF('[1]Payments Recieved'!$C$5:$C$37,"On Account",'[1]Payments Recieved'!$J$5:$J$37)</f>
        <v>#VALUE!</v>
      </c>
      <c r="E42" s="1088"/>
      <c r="F42" s="815" t="e">
        <f>IF(C$7=0,0,C42/C$7)</f>
        <v>#VALUE!</v>
      </c>
      <c r="G42" s="787"/>
      <c r="H42" s="787"/>
      <c r="L42" s="342"/>
    </row>
    <row r="43" spans="1:25" ht="15" hidden="1" thickBot="1">
      <c r="A43" s="751" t="s">
        <v>1198</v>
      </c>
      <c r="B43" s="751"/>
      <c r="C43" s="816" t="e">
        <f>SUM(C40:C42)</f>
        <v>#VALUE!</v>
      </c>
      <c r="D43" s="1099" t="e">
        <f>SUM(D40:D42)</f>
        <v>#VALUE!</v>
      </c>
      <c r="E43" s="1099"/>
      <c r="F43" s="817" t="e">
        <f>IF(C$7=0,0,C43/C$7)</f>
        <v>#VALUE!</v>
      </c>
      <c r="G43" s="787"/>
      <c r="H43" s="787"/>
      <c r="K43" s="795" t="e">
        <f>C43-'[1]Payments Recieved'!D38</f>
        <v>#VALUE!</v>
      </c>
      <c r="L43" s="750" t="s">
        <v>1164</v>
      </c>
    </row>
    <row r="44" spans="1:25" ht="15" hidden="1" thickTop="1">
      <c r="A44" s="342"/>
      <c r="B44" s="342"/>
      <c r="C44" s="342"/>
      <c r="D44" s="342"/>
      <c r="E44" s="342"/>
      <c r="F44" s="342"/>
      <c r="G44" s="787"/>
      <c r="H44" s="787"/>
      <c r="L44" s="342"/>
    </row>
    <row r="45" spans="1:25" hidden="1">
      <c r="A45" s="818" t="s">
        <v>1199</v>
      </c>
      <c r="B45" s="818"/>
      <c r="C45" s="819" t="e">
        <f>C23-SUM(C41:C42)</f>
        <v>#VALUE!</v>
      </c>
      <c r="D45" s="820"/>
      <c r="E45" s="751"/>
      <c r="F45" s="821"/>
      <c r="G45" s="821"/>
      <c r="H45" s="821"/>
      <c r="L45" s="342"/>
    </row>
    <row r="46" spans="1:25" hidden="1">
      <c r="A46" s="342"/>
      <c r="B46" s="342"/>
      <c r="C46" s="342"/>
      <c r="D46" s="342"/>
      <c r="E46" s="822"/>
      <c r="F46" s="822"/>
      <c r="G46" s="822"/>
      <c r="H46" s="822"/>
      <c r="L46" s="342"/>
    </row>
    <row r="47" spans="1:25" hidden="1">
      <c r="A47" s="342" t="s">
        <v>1200</v>
      </c>
      <c r="B47" s="342"/>
      <c r="C47" s="512">
        <v>1500000000</v>
      </c>
      <c r="D47" s="823"/>
      <c r="E47" s="824" t="s">
        <v>1201</v>
      </c>
      <c r="F47" s="825">
        <v>43186</v>
      </c>
      <c r="G47" s="824" t="str">
        <f ca="1">IF(F47&lt;TODAY(),"Days Expired:","Days to Expiry:")</f>
        <v>Days Expired:</v>
      </c>
      <c r="H47" s="819">
        <f>F47-E1</f>
        <v>-2531</v>
      </c>
      <c r="L47" s="342"/>
    </row>
    <row r="48" spans="1:25" hidden="1">
      <c r="A48" s="342" t="s">
        <v>1202</v>
      </c>
      <c r="B48" s="342"/>
      <c r="C48" s="797">
        <v>0</v>
      </c>
      <c r="D48" s="800" t="e">
        <f>IF(C40=0,0,C48/C40)</f>
        <v>#VALUE!</v>
      </c>
      <c r="E48" s="805" t="s">
        <v>1203</v>
      </c>
      <c r="F48" s="825"/>
      <c r="G48" s="824" t="str">
        <f ca="1">IF(ISBLANK(F48),"",IF(F48&lt;TODAY(),"Days Expired:","Days to Expiry:"))</f>
        <v/>
      </c>
      <c r="H48" s="819" t="str">
        <f>IF(ISBLANK(F48),"",F48-E1)</f>
        <v/>
      </c>
      <c r="J48" s="826"/>
      <c r="L48" s="342"/>
    </row>
    <row r="49" spans="1:25" hidden="1">
      <c r="A49" s="342" t="s">
        <v>1204</v>
      </c>
      <c r="B49" s="342"/>
      <c r="C49" s="797">
        <f>C47-C48</f>
        <v>1500000000</v>
      </c>
      <c r="D49" s="800" t="e">
        <f>IF(C40=0,0,C49/C40)</f>
        <v>#VALUE!</v>
      </c>
      <c r="E49" s="342"/>
      <c r="F49" s="342"/>
      <c r="G49" s="342"/>
      <c r="H49" s="342"/>
      <c r="J49" s="826"/>
      <c r="L49" s="342"/>
    </row>
    <row r="50" spans="1:25" hidden="1">
      <c r="A50" s="342"/>
      <c r="B50" s="342"/>
      <c r="C50" s="797"/>
      <c r="D50" s="342"/>
      <c r="E50" s="342"/>
      <c r="F50" s="342"/>
      <c r="G50" s="342"/>
      <c r="H50" s="342"/>
      <c r="L50" s="342"/>
    </row>
    <row r="51" spans="1:25" ht="17.5" hidden="1" thickBot="1">
      <c r="A51" s="827" t="s">
        <v>1205</v>
      </c>
      <c r="B51" s="827"/>
      <c r="C51" s="828"/>
      <c r="D51" s="829"/>
      <c r="E51" s="829"/>
      <c r="F51" s="829"/>
      <c r="G51" s="829"/>
      <c r="H51" s="829"/>
      <c r="L51" s="342"/>
    </row>
    <row r="52" spans="1:25" ht="15" hidden="1" thickTop="1">
      <c r="A52" s="342"/>
      <c r="B52" s="342"/>
      <c r="C52" s="830"/>
      <c r="D52" s="830"/>
      <c r="E52" s="830"/>
      <c r="F52" s="830"/>
      <c r="G52" s="830"/>
      <c r="H52" s="830"/>
      <c r="L52" s="342"/>
    </row>
    <row r="53" spans="1:25" hidden="1">
      <c r="A53" s="342" t="s">
        <v>1206</v>
      </c>
      <c r="B53" s="342"/>
      <c r="C53" s="831">
        <f>'[1]Bill 1 Summary'!C24</f>
        <v>49933962</v>
      </c>
      <c r="D53" s="814" t="s">
        <v>1207</v>
      </c>
      <c r="E53" s="830"/>
      <c r="F53" s="830"/>
      <c r="G53" s="1100">
        <f>'[1]Bill 1 Summary'!H24</f>
        <v>23453874.266666666</v>
      </c>
      <c r="H53" s="1100"/>
      <c r="L53" s="342"/>
    </row>
    <row r="54" spans="1:25" hidden="1">
      <c r="A54" s="342" t="s">
        <v>1208</v>
      </c>
      <c r="B54" s="342"/>
      <c r="C54" s="831">
        <f>'[1]Bill 1 Summary'!D24</f>
        <v>43357962</v>
      </c>
      <c r="D54" s="814" t="s">
        <v>1209</v>
      </c>
      <c r="E54" s="830"/>
      <c r="F54" s="830"/>
      <c r="G54" s="1100">
        <f>'[1]Bill 1 Summary'!J24</f>
        <v>0</v>
      </c>
      <c r="H54" s="1100"/>
      <c r="L54" s="342"/>
    </row>
    <row r="55" spans="1:25" hidden="1">
      <c r="A55" s="342" t="s">
        <v>1210</v>
      </c>
      <c r="B55" s="342"/>
      <c r="C55" s="831">
        <f>C53-C54</f>
        <v>6576000</v>
      </c>
      <c r="D55" s="814" t="s">
        <v>1211</v>
      </c>
      <c r="E55" s="830"/>
      <c r="F55" s="830"/>
      <c r="G55" s="1100">
        <f>G53-G54</f>
        <v>23453874.266666666</v>
      </c>
      <c r="H55" s="1100"/>
      <c r="L55" s="342"/>
    </row>
    <row r="56" spans="1:25" hidden="1">
      <c r="A56" s="820" t="s">
        <v>1212</v>
      </c>
      <c r="B56" s="820"/>
      <c r="C56" s="342"/>
      <c r="D56" s="814" t="s">
        <v>1213</v>
      </c>
      <c r="E56" s="830"/>
      <c r="F56" s="342"/>
      <c r="G56" s="1100">
        <f>G54-C54</f>
        <v>-43357962</v>
      </c>
      <c r="H56" s="1100"/>
      <c r="L56" s="342"/>
    </row>
    <row r="57" spans="1:25" hidden="1">
      <c r="A57" s="820"/>
      <c r="B57" s="820"/>
      <c r="C57" s="342"/>
      <c r="D57" s="814"/>
      <c r="E57" s="830"/>
      <c r="F57" s="342"/>
      <c r="G57" s="831"/>
      <c r="H57" s="831"/>
      <c r="L57" s="342"/>
    </row>
    <row r="58" spans="1:25" ht="17.5" thickBot="1">
      <c r="A58" s="827" t="s">
        <v>1214</v>
      </c>
      <c r="B58" s="827"/>
      <c r="C58" s="829"/>
      <c r="D58" s="829"/>
      <c r="E58" s="829"/>
      <c r="F58" s="829"/>
      <c r="G58" s="829"/>
      <c r="H58" s="829"/>
      <c r="L58" s="342"/>
    </row>
    <row r="59" spans="1:25" ht="9.75" customHeight="1" thickTop="1">
      <c r="A59" s="789"/>
      <c r="B59" s="789"/>
      <c r="C59" s="789"/>
      <c r="D59" s="789"/>
      <c r="E59" s="789"/>
      <c r="F59" s="789"/>
      <c r="G59" s="789"/>
      <c r="H59" s="789"/>
      <c r="I59" s="790"/>
      <c r="J59" s="790"/>
      <c r="K59" s="790"/>
      <c r="L59" s="789"/>
      <c r="M59" s="790"/>
      <c r="N59" s="790"/>
      <c r="O59" s="790"/>
      <c r="P59" s="790"/>
      <c r="Q59" s="790"/>
      <c r="R59" s="790"/>
      <c r="S59" s="790"/>
      <c r="T59" s="790"/>
      <c r="U59" s="790"/>
      <c r="V59" s="790"/>
      <c r="W59" s="790"/>
      <c r="X59" s="790"/>
      <c r="Y59" s="790"/>
    </row>
    <row r="60" spans="1:25">
      <c r="A60" s="751"/>
      <c r="B60" s="751" t="s">
        <v>1215</v>
      </c>
      <c r="C60" s="275" t="s">
        <v>80</v>
      </c>
      <c r="D60" s="1101" t="s">
        <v>842</v>
      </c>
      <c r="E60" s="1101"/>
      <c r="F60" s="275" t="s">
        <v>78</v>
      </c>
      <c r="G60" s="275" t="s">
        <v>79</v>
      </c>
      <c r="H60" s="275" t="s">
        <v>223</v>
      </c>
      <c r="L60" s="342"/>
    </row>
    <row r="61" spans="1:25">
      <c r="B61" s="832" t="str">
        <f>'Weekly Summary'!A7</f>
        <v>CONCRETE APRON WORK</v>
      </c>
      <c r="C61" s="806">
        <f>'Weekly Summary'!C16</f>
        <v>4275137894.5</v>
      </c>
      <c r="D61" s="1088">
        <f>'Weekly Summary'!D16</f>
        <v>1350077912.0817409</v>
      </c>
      <c r="E61" s="1088"/>
      <c r="F61" s="806">
        <f>'Weekly Summary'!E16</f>
        <v>24311509.13448</v>
      </c>
      <c r="G61" s="806">
        <f>'Weekly Summary'!F16</f>
        <v>1374389421.2162209</v>
      </c>
      <c r="H61" s="833">
        <f>IF(C61=0,0,G61/C61)</f>
        <v>0.3214842316511905</v>
      </c>
      <c r="L61" s="342"/>
    </row>
    <row r="62" spans="1:25">
      <c r="B62" s="832"/>
      <c r="C62" s="806"/>
      <c r="D62" s="1016"/>
      <c r="E62" s="1016"/>
      <c r="F62" s="806"/>
      <c r="G62" s="806"/>
      <c r="H62" s="833"/>
      <c r="L62" s="342"/>
    </row>
    <row r="63" spans="1:25">
      <c r="B63" s="832" t="str">
        <f>'Weekly Summary'!A20</f>
        <v>Total Contingency (Incl. VAT)</v>
      </c>
      <c r="C63" s="796">
        <f>'Weekly Summary'!C20</f>
        <v>342011031.56</v>
      </c>
      <c r="D63" s="1102">
        <f>'Weekly Summary'!D20</f>
        <v>0</v>
      </c>
      <c r="E63" s="1102"/>
      <c r="F63" s="796">
        <f>'Weekly Summary'!E20</f>
        <v>0</v>
      </c>
      <c r="G63" s="796">
        <f>'Weekly Summary'!F20</f>
        <v>0</v>
      </c>
      <c r="H63" s="834">
        <f>IF(C63=0,0,G63/C63)</f>
        <v>0</v>
      </c>
      <c r="L63" s="342"/>
    </row>
    <row r="64" spans="1:25">
      <c r="B64" s="818" t="s">
        <v>1216</v>
      </c>
      <c r="C64" s="819">
        <f>SUM(C61:C63)</f>
        <v>4617148926.0600004</v>
      </c>
      <c r="D64" s="1098">
        <f>SUM(D61:D63)</f>
        <v>1350077912.0817409</v>
      </c>
      <c r="E64" s="1098"/>
      <c r="F64" s="819">
        <f>SUM(F61:F63)</f>
        <v>24311509.13448</v>
      </c>
      <c r="G64" s="819">
        <f>SUM(G61:G63)</f>
        <v>1374389421.2162209</v>
      </c>
      <c r="H64" s="835">
        <f>IF(C64=0,0,G64/C64)</f>
        <v>0.29767058486221343</v>
      </c>
      <c r="L64" s="342"/>
    </row>
    <row r="65" spans="1:12" ht="6" customHeight="1">
      <c r="B65" s="814"/>
      <c r="C65" s="806"/>
      <c r="D65" s="1088"/>
      <c r="E65" s="1088"/>
      <c r="F65" s="794"/>
      <c r="G65" s="806"/>
      <c r="H65" s="794"/>
      <c r="L65" s="342"/>
    </row>
    <row r="66" spans="1:12">
      <c r="B66" s="818" t="s">
        <v>180</v>
      </c>
      <c r="C66" s="819"/>
      <c r="D66" s="1098">
        <f>'Weekly Summary'!D34</f>
        <v>1063288085.1496255</v>
      </c>
      <c r="E66" s="1098"/>
      <c r="F66" s="819">
        <f>'Weekly Summary'!E34</f>
        <v>18112042.458299998</v>
      </c>
      <c r="G66" s="819">
        <f>'Weekly Summary'!F34</f>
        <v>1081400127.6079257</v>
      </c>
      <c r="H66" s="794"/>
      <c r="L66" s="342"/>
    </row>
    <row r="67" spans="1:12" ht="6.75" customHeight="1">
      <c r="A67" s="342"/>
      <c r="B67" s="342"/>
      <c r="C67" s="806"/>
      <c r="D67" s="794"/>
      <c r="E67" s="342"/>
      <c r="F67" s="342"/>
      <c r="G67" s="342"/>
      <c r="H67" s="342"/>
      <c r="L67" s="342"/>
    </row>
    <row r="68" spans="1:12">
      <c r="A68" s="751" t="str">
        <f>'Weekly Summary'!A36</f>
        <v>Net Earnings - Excluding Bill 1</v>
      </c>
      <c r="B68" s="751"/>
      <c r="D68" s="1098">
        <f>SUM(D61:E63)-D66</f>
        <v>286789826.93211532</v>
      </c>
      <c r="E68" s="1098"/>
      <c r="F68" s="819">
        <f>SUM(F61:F63)-F66</f>
        <v>6199466.6761800013</v>
      </c>
      <c r="G68" s="819">
        <f>SUM(G61:G63)-G66</f>
        <v>292989293.6082952</v>
      </c>
      <c r="H68" s="819"/>
      <c r="L68" s="342"/>
    </row>
    <row r="69" spans="1:12">
      <c r="A69" s="751" t="str">
        <f>'Weekly Summary'!A37</f>
        <v>% Net Earnings</v>
      </c>
      <c r="B69" s="751"/>
      <c r="D69" s="1104">
        <f>IF(SUM(D61:E63)=0,0,D68/SUM(D61:E63))</f>
        <v>0.21242464924850318</v>
      </c>
      <c r="E69" s="1104"/>
      <c r="F69" s="798">
        <f>IF(SUM(F61:F63)=0,0,F68/SUM(F61:F63))</f>
        <v>0.25500130995107811</v>
      </c>
      <c r="G69" s="798">
        <f>IF(SUM(G61:G63)=0,0,G68/SUM(G61:G63))</f>
        <v>0.21317778577560931</v>
      </c>
      <c r="H69" s="342"/>
    </row>
    <row r="70" spans="1:12" ht="9.15" customHeight="1">
      <c r="A70" s="818"/>
      <c r="B70" s="814"/>
      <c r="C70" s="794"/>
      <c r="D70" s="836"/>
      <c r="E70" s="836"/>
      <c r="F70" s="794"/>
      <c r="G70" s="794"/>
      <c r="H70" s="794"/>
    </row>
    <row r="71" spans="1:12" ht="17.5" thickBot="1">
      <c r="A71" s="827" t="s">
        <v>1217</v>
      </c>
      <c r="B71" s="827"/>
      <c r="C71" s="828"/>
      <c r="D71" s="829"/>
      <c r="E71" s="829"/>
      <c r="F71" s="829"/>
      <c r="G71" s="829"/>
      <c r="H71" s="829"/>
    </row>
    <row r="72" spans="1:12" ht="6.75" customHeight="1" thickTop="1">
      <c r="A72" s="837"/>
      <c r="B72" s="837"/>
      <c r="C72" s="789"/>
      <c r="D72" s="789"/>
      <c r="E72" s="789"/>
      <c r="F72" s="789"/>
      <c r="G72" s="789"/>
      <c r="H72" s="789"/>
    </row>
    <row r="73" spans="1:12">
      <c r="A73" s="342"/>
      <c r="B73" s="342"/>
      <c r="C73" s="838" t="s">
        <v>1218</v>
      </c>
      <c r="D73" s="1105" t="s">
        <v>78</v>
      </c>
      <c r="E73" s="1105"/>
      <c r="F73" s="1105" t="s">
        <v>121</v>
      </c>
      <c r="G73" s="1105"/>
      <c r="H73" s="342"/>
    </row>
    <row r="74" spans="1:12">
      <c r="A74" s="342" t="s">
        <v>1219</v>
      </c>
      <c r="B74" s="342"/>
      <c r="C74" s="839"/>
      <c r="D74" s="1103"/>
      <c r="E74" s="1103"/>
      <c r="F74" s="1088">
        <f>C74-D74</f>
        <v>0</v>
      </c>
      <c r="G74" s="1088"/>
      <c r="H74" s="342"/>
    </row>
    <row r="75" spans="1:12">
      <c r="A75" s="342" t="s">
        <v>1220</v>
      </c>
      <c r="B75" s="342"/>
      <c r="C75" s="839"/>
      <c r="D75" s="1103"/>
      <c r="E75" s="1103"/>
      <c r="F75" s="1088">
        <f>C75-D75</f>
        <v>0</v>
      </c>
      <c r="G75" s="1088"/>
      <c r="H75" s="342"/>
    </row>
    <row r="76" spans="1:12" ht="17.5" thickBot="1">
      <c r="A76" s="827"/>
      <c r="B76" s="827"/>
      <c r="C76" s="828"/>
      <c r="D76" s="829"/>
      <c r="E76" s="829"/>
      <c r="F76" s="829"/>
      <c r="G76" s="829"/>
      <c r="H76" s="829"/>
    </row>
    <row r="77" spans="1:12" ht="15" thickTop="1">
      <c r="A77" s="342"/>
      <c r="B77" s="342"/>
      <c r="C77" s="342"/>
      <c r="D77" s="342"/>
      <c r="E77" s="342"/>
      <c r="F77" s="342"/>
      <c r="G77" s="342"/>
      <c r="H77" s="342"/>
    </row>
    <row r="78" spans="1:12">
      <c r="B78" s="840"/>
      <c r="C78" s="841"/>
    </row>
    <row r="79" spans="1:12">
      <c r="B79" s="840"/>
      <c r="C79" s="841"/>
    </row>
    <row r="80" spans="1:12">
      <c r="B80" s="842"/>
      <c r="C80" s="841"/>
    </row>
  </sheetData>
  <mergeCells count="28">
    <mergeCell ref="D74:E74"/>
    <mergeCell ref="F74:G74"/>
    <mergeCell ref="D75:E75"/>
    <mergeCell ref="F75:G75"/>
    <mergeCell ref="D65:E65"/>
    <mergeCell ref="D66:E66"/>
    <mergeCell ref="D68:E68"/>
    <mergeCell ref="D69:E69"/>
    <mergeCell ref="D73:E73"/>
    <mergeCell ref="F73:G73"/>
    <mergeCell ref="D64:E64"/>
    <mergeCell ref="D41:E41"/>
    <mergeCell ref="D42:E42"/>
    <mergeCell ref="D43:E43"/>
    <mergeCell ref="G53:H53"/>
    <mergeCell ref="G54:H54"/>
    <mergeCell ref="G55:H55"/>
    <mergeCell ref="G56:H56"/>
    <mergeCell ref="D60:E60"/>
    <mergeCell ref="D61:E61"/>
    <mergeCell ref="D63:E63"/>
    <mergeCell ref="D40:E40"/>
    <mergeCell ref="E1:F1"/>
    <mergeCell ref="C3:H3"/>
    <mergeCell ref="C4:H4"/>
    <mergeCell ref="J7:K7"/>
    <mergeCell ref="D39:E39"/>
    <mergeCell ref="C5:H5"/>
  </mergeCells>
  <conditionalFormatting sqref="F33">
    <cfRule type="expression" dxfId="9" priority="1">
      <formula>IF($F$33&lt;0,TRUE,FALSE)</formula>
    </cfRule>
  </conditionalFormatting>
  <conditionalFormatting sqref="F27:G27">
    <cfRule type="expression" dxfId="8" priority="8">
      <formula>IF($F$27&lt;0,TRUE,FALSE)</formula>
    </cfRule>
  </conditionalFormatting>
  <conditionalFormatting sqref="G33:G34">
    <cfRule type="expression" dxfId="7" priority="2">
      <formula>IF($F$33&lt;0,TRUE,FALSE)</formula>
    </cfRule>
  </conditionalFormatting>
  <conditionalFormatting sqref="H28">
    <cfRule type="expression" dxfId="6" priority="5">
      <formula>IF($F$27&lt;0,TRUE,FALSE)</formula>
    </cfRule>
  </conditionalFormatting>
  <conditionalFormatting sqref="H34">
    <cfRule type="expression" dxfId="5" priority="3">
      <formula>IF($F$33&lt;0,TRUE,FALSE)</formula>
    </cfRule>
  </conditionalFormatting>
  <conditionalFormatting sqref="H47">
    <cfRule type="expression" dxfId="4" priority="7">
      <formula>IF($H$47&lt;0,TRUE,FALSE)</formula>
    </cfRule>
  </conditionalFormatting>
  <conditionalFormatting sqref="H48">
    <cfRule type="expression" dxfId="3" priority="6">
      <formula>IF($H$48&lt;0,TRUE,FALSE)</formula>
    </cfRule>
  </conditionalFormatting>
  <dataValidations count="3">
    <dataValidation showInputMessage="1" showErrorMessage="1" sqref="D6:D7" xr:uid="{00000000-0002-0000-0000-000000000000}"/>
    <dataValidation allowBlank="1" showInputMessage="1" showErrorMessage="1" promptTitle="Instructions - Contract Summary" prompt="1. Information can only be entered in cells with a Dotted Outline, all other information is auto populated._x000a_2. Each week the week end date must be changed._x000a_3. Each week provide a brief summary of the project status at the bottom of the report." sqref="I1" xr:uid="{00000000-0002-0000-0000-000001000000}"/>
    <dataValidation type="list" allowBlank="1" showInputMessage="1" showErrorMessage="1" sqref="D13:D15" xr:uid="{00000000-0002-0000-0000-000002000000}">
      <formula1>"Months,Weeks"</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70"/>
  <sheetViews>
    <sheetView tabSelected="1" topLeftCell="A11" workbookViewId="0">
      <selection activeCell="B17" sqref="B17"/>
    </sheetView>
  </sheetViews>
  <sheetFormatPr defaultColWidth="9.08984375" defaultRowHeight="14.5"/>
  <cols>
    <col min="1" max="1" width="3" style="246" customWidth="1"/>
    <col min="2" max="2" width="40.6328125" style="246" customWidth="1"/>
    <col min="3" max="4" width="19.6328125" style="246" customWidth="1"/>
    <col min="5" max="5" width="17.90625" style="246" customWidth="1"/>
    <col min="6" max="6" width="19.6328125" style="246" customWidth="1"/>
    <col min="7" max="7" width="11.453125" style="246" customWidth="1"/>
    <col min="8" max="8" width="12" style="246" customWidth="1"/>
    <col min="9" max="9" width="15.36328125" style="246" bestFit="1" customWidth="1"/>
    <col min="10" max="16384" width="9.08984375" style="246"/>
  </cols>
  <sheetData>
    <row r="1" spans="1:9" ht="45.15" customHeight="1" thickBot="1">
      <c r="A1" s="475" t="s">
        <v>1053</v>
      </c>
      <c r="B1" s="340"/>
      <c r="C1" s="473"/>
      <c r="D1" s="473" t="s">
        <v>74</v>
      </c>
      <c r="E1" s="474">
        <f>'Contract Summary'!E1</f>
        <v>45717</v>
      </c>
      <c r="F1" s="473" t="s">
        <v>75</v>
      </c>
      <c r="G1" s="341">
        <f>IF(E1=0,0,VLOOKUP(E1,Lists!A2:B5000,2,FALSE))</f>
        <v>9</v>
      </c>
      <c r="H1" s="245" t="s">
        <v>175</v>
      </c>
    </row>
    <row r="2" spans="1:9" ht="9.15" customHeight="1" thickTop="1"/>
    <row r="3" spans="1:9">
      <c r="A3" s="201" t="str">
        <f>'Contract Summary'!C4</f>
        <v>PROPOSED CONSTRUCTION OF 15 SPAN, DUAL CARRIAGEWAY,  6TH BRIDGE OVER RIVER KADUNA AND APPROACH ROADS</v>
      </c>
      <c r="B3" s="201"/>
    </row>
    <row r="4" spans="1:9" ht="9.15" customHeight="1"/>
    <row r="5" spans="1:9" ht="17">
      <c r="A5" s="260" t="s">
        <v>77</v>
      </c>
      <c r="B5" s="260"/>
      <c r="C5" s="275" t="s">
        <v>80</v>
      </c>
      <c r="D5" s="267" t="s">
        <v>842</v>
      </c>
      <c r="E5" s="275" t="s">
        <v>78</v>
      </c>
      <c r="F5" s="275" t="s">
        <v>79</v>
      </c>
      <c r="G5" s="275" t="s">
        <v>223</v>
      </c>
    </row>
    <row r="6" spans="1:9" ht="9.15" customHeight="1">
      <c r="A6" s="260"/>
      <c r="B6" s="260"/>
      <c r="C6" s="275"/>
      <c r="D6" s="267"/>
      <c r="E6" s="275"/>
      <c r="F6" s="275"/>
      <c r="G6" s="275"/>
    </row>
    <row r="7" spans="1:9" ht="17">
      <c r="A7" s="260" t="s">
        <v>1270</v>
      </c>
      <c r="B7" s="260"/>
      <c r="C7" s="275"/>
      <c r="D7" s="267"/>
      <c r="E7" s="275"/>
      <c r="F7" s="275"/>
      <c r="G7" s="275"/>
    </row>
    <row r="8" spans="1:9">
      <c r="A8" s="270" t="s">
        <v>1052</v>
      </c>
      <c r="B8" s="262" t="s">
        <v>83</v>
      </c>
      <c r="C8" s="266">
        <f>'BEME &amp; Works Completed Fd'!J24</f>
        <v>35500000</v>
      </c>
      <c r="D8" s="266">
        <f>'BEME &amp; Works Completed Fd'!K24</f>
        <v>0</v>
      </c>
      <c r="E8" s="266">
        <f>'BEME &amp; Works Completed Fd'!L24</f>
        <v>0</v>
      </c>
      <c r="F8" s="266">
        <f t="shared" ref="F8:F13" si="0">D8+E8</f>
        <v>0</v>
      </c>
      <c r="G8" s="264">
        <f t="shared" ref="G8:G13" si="1">IF(C8=0,0,F8/C8)</f>
        <v>0</v>
      </c>
    </row>
    <row r="9" spans="1:9">
      <c r="A9" s="270" t="s">
        <v>1052</v>
      </c>
      <c r="B9" s="262" t="s">
        <v>1396</v>
      </c>
      <c r="C9" s="266">
        <f>'BEME &amp; Works Completed Fd'!J36</f>
        <v>595098800</v>
      </c>
      <c r="D9" s="266">
        <f>'BEME &amp; Works Completed Fd'!K36</f>
        <v>400446445.19999999</v>
      </c>
      <c r="E9" s="266">
        <f>'BEME &amp; Works Completed Fd'!L36</f>
        <v>0</v>
      </c>
      <c r="F9" s="266">
        <f t="shared" si="0"/>
        <v>400446445.19999999</v>
      </c>
      <c r="G9" s="264">
        <f t="shared" si="1"/>
        <v>0.67290749905729941</v>
      </c>
    </row>
    <row r="10" spans="1:9">
      <c r="A10" s="270" t="s">
        <v>1052</v>
      </c>
      <c r="B10" s="262" t="s">
        <v>1397</v>
      </c>
      <c r="C10" s="266">
        <f>'BEME &amp; Works Completed Fd'!J55</f>
        <v>953352380</v>
      </c>
      <c r="D10" s="266">
        <f>'BEME &amp; Works Completed Fd'!K55</f>
        <v>304856084.43023998</v>
      </c>
      <c r="E10" s="266">
        <f>'BEME &amp; Works Completed Fd'!L55</f>
        <v>4771872.0000000009</v>
      </c>
      <c r="F10" s="266">
        <f t="shared" si="0"/>
        <v>309627956.43023998</v>
      </c>
      <c r="G10" s="278">
        <f t="shared" si="1"/>
        <v>0.32477808093397742</v>
      </c>
    </row>
    <row r="11" spans="1:9">
      <c r="A11" s="270" t="s">
        <v>1052</v>
      </c>
      <c r="B11" s="262" t="s">
        <v>1398</v>
      </c>
      <c r="C11" s="266">
        <f>'BEME &amp; Works Completed Fd'!J72</f>
        <v>2095531280</v>
      </c>
      <c r="D11" s="266">
        <f>'BEME &amp; Works Completed Fd'!K72</f>
        <v>550583900.21323991</v>
      </c>
      <c r="E11" s="266">
        <f>'BEME &amp; Works Completed Fd'!L72</f>
        <v>17843485.334399998</v>
      </c>
      <c r="F11" s="266">
        <f t="shared" si="0"/>
        <v>568427385.54763985</v>
      </c>
      <c r="G11" s="278">
        <f t="shared" si="1"/>
        <v>0.27125693182095562</v>
      </c>
    </row>
    <row r="12" spans="1:9">
      <c r="A12" s="270" t="s">
        <v>1052</v>
      </c>
      <c r="B12" s="262" t="s">
        <v>1399</v>
      </c>
      <c r="C12" s="266">
        <f>'BEME &amp; Works Completed Fd'!J84</f>
        <v>0</v>
      </c>
      <c r="D12" s="266">
        <f>'BEME &amp; Works Completed Fd'!K84</f>
        <v>0</v>
      </c>
      <c r="E12" s="266">
        <f>'BEME &amp; Works Completed Fd'!L84</f>
        <v>0</v>
      </c>
      <c r="F12" s="266">
        <f t="shared" si="0"/>
        <v>0</v>
      </c>
      <c r="G12" s="278">
        <f t="shared" si="1"/>
        <v>0</v>
      </c>
    </row>
    <row r="13" spans="1:9">
      <c r="A13" s="270" t="s">
        <v>1052</v>
      </c>
      <c r="B13" s="262" t="s">
        <v>1400</v>
      </c>
      <c r="C13" s="266">
        <f>'BEME &amp; Works Completed Fd'!J99</f>
        <v>297390000</v>
      </c>
      <c r="D13" s="266">
        <f>'BEME &amp; Works Completed Fd'!K99</f>
        <v>0</v>
      </c>
      <c r="E13" s="266">
        <f>'BEME &amp; Works Completed Fd'!L99</f>
        <v>0</v>
      </c>
      <c r="F13" s="266">
        <f t="shared" si="0"/>
        <v>0</v>
      </c>
      <c r="G13" s="278">
        <f t="shared" si="1"/>
        <v>0</v>
      </c>
    </row>
    <row r="14" spans="1:9">
      <c r="A14" s="201" t="s">
        <v>1054</v>
      </c>
      <c r="B14" s="201"/>
      <c r="C14" s="276">
        <f>SUM(C8:C13)</f>
        <v>3976872460</v>
      </c>
      <c r="D14" s="276">
        <f>SUM(D8:D13)</f>
        <v>1255886429.8434799</v>
      </c>
      <c r="E14" s="276">
        <f>SUM(E8:E13)</f>
        <v>22615357.334399998</v>
      </c>
      <c r="F14" s="276">
        <f>SUM(F8:F13)</f>
        <v>1278501787.1778798</v>
      </c>
      <c r="G14" s="265">
        <f>IF(C14=0,0,F14/C14)</f>
        <v>0.3214842316511905</v>
      </c>
      <c r="I14" s="979"/>
    </row>
    <row r="15" spans="1:9">
      <c r="A15" s="201" t="str">
        <f>"Add VAT &amp; State Levies - "&amp;SUM(Lists!$M$4,'BEME &amp; Works Completed Fd'!$C$243:$C$245)*100&amp;"%"</f>
        <v>Add VAT &amp; State Levies - 7.5%</v>
      </c>
      <c r="B15" s="201"/>
      <c r="C15" s="286">
        <f>C14*SUM(Lists!$M$4,'BEME &amp; Works Completed Fd'!$C$243:$C$245)</f>
        <v>298265434.5</v>
      </c>
      <c r="D15" s="286">
        <f>D14*SUM(Lists!$M$4,'BEME &amp; Works Completed Fd'!$C$243:$C$245)</f>
        <v>94191482.238260984</v>
      </c>
      <c r="E15" s="286">
        <f>E14*SUM(Lists!$M$4,'BEME &amp; Works Completed Fd'!$C$243:$C$245)</f>
        <v>1696151.8000799997</v>
      </c>
      <c r="F15" s="286">
        <f>F14*SUM(Lists!$M$4,'BEME &amp; Works Completed Fd'!$C$243:$C$245)</f>
        <v>95887634.038340986</v>
      </c>
      <c r="G15" s="269"/>
    </row>
    <row r="16" spans="1:9" ht="15" thickBot="1">
      <c r="A16" s="201" t="s">
        <v>89</v>
      </c>
      <c r="B16" s="201"/>
      <c r="C16" s="277">
        <f>SUM(C14:C15)</f>
        <v>4275137894.5</v>
      </c>
      <c r="D16" s="277">
        <f>SUM(D14:D15)</f>
        <v>1350077912.0817409</v>
      </c>
      <c r="E16" s="277">
        <f>SUM(E14:E15)</f>
        <v>24311509.13448</v>
      </c>
      <c r="F16" s="277">
        <f>SUM(F14:F15)</f>
        <v>1374389421.2162209</v>
      </c>
      <c r="G16" s="431">
        <f>IF(C16=0,0,F16/C16)</f>
        <v>0.3214842316511905</v>
      </c>
    </row>
    <row r="17" spans="1:8" ht="9.15" customHeight="1">
      <c r="A17" s="201"/>
      <c r="B17" s="201"/>
      <c r="C17" s="266"/>
      <c r="D17" s="266"/>
      <c r="E17" s="264"/>
      <c r="F17" s="266"/>
    </row>
    <row r="18" spans="1:8" ht="15" customHeight="1">
      <c r="A18" s="260" t="s">
        <v>1047</v>
      </c>
      <c r="B18" s="201"/>
      <c r="C18" s="272">
        <f>'BEME &amp; Works Completed Fd'!J126</f>
        <v>318149796.80000001</v>
      </c>
      <c r="D18" s="272">
        <f>'BEME &amp; Works Completed Fd'!K126</f>
        <v>0</v>
      </c>
      <c r="E18" s="272">
        <f>'BEME &amp; Works Completed Fd'!L126</f>
        <v>0</v>
      </c>
      <c r="F18" s="272">
        <f>'BEME &amp; Works Completed Fd'!M126</f>
        <v>0</v>
      </c>
      <c r="G18" s="278">
        <f>IF(C18=0,0,F18/C18)</f>
        <v>0</v>
      </c>
    </row>
    <row r="19" spans="1:8">
      <c r="A19" s="201" t="str">
        <f>"Add VAT &amp; State Levies - "&amp;SUM(Lists!$M$4,'BEME &amp; Works Completed Fd'!$C$243:$C$245)*100&amp;"%"</f>
        <v>Add VAT &amp; State Levies - 7.5%</v>
      </c>
      <c r="B19" s="201"/>
      <c r="C19" s="286">
        <f>C18*SUM(Lists!$M$4,'BEME &amp; Works Completed Fd'!$C$243:$C$245)</f>
        <v>23861234.760000002</v>
      </c>
      <c r="D19" s="286">
        <f>D18*SUM(Lists!$M$4,'BEME &amp; Works Completed Fd'!$C$243:$C$245)</f>
        <v>0</v>
      </c>
      <c r="E19" s="286">
        <f>E18*SUM(Lists!$M$4,'BEME &amp; Works Completed Fd'!$C$243:$C$245)</f>
        <v>0</v>
      </c>
      <c r="F19" s="286">
        <f>F18*SUM(Lists!$M$4,'BEME &amp; Works Completed Fd'!$C$243:$C$245)</f>
        <v>0</v>
      </c>
      <c r="G19" s="269"/>
    </row>
    <row r="20" spans="1:8" ht="15" thickBot="1">
      <c r="A20" s="201" t="s">
        <v>1063</v>
      </c>
      <c r="B20" s="201"/>
      <c r="C20" s="287">
        <f>SUM(C18:C19)</f>
        <v>342011031.56</v>
      </c>
      <c r="D20" s="287">
        <f>SUM(D18:D19)</f>
        <v>0</v>
      </c>
      <c r="E20" s="287">
        <f>SUM(E18:E19)</f>
        <v>0</v>
      </c>
      <c r="F20" s="287">
        <f>SUM(F18:F19)</f>
        <v>0</v>
      </c>
      <c r="G20" s="431">
        <f>IF(C20=0,0,F20/C20)</f>
        <v>0</v>
      </c>
    </row>
    <row r="21" spans="1:8" ht="9.15" customHeight="1">
      <c r="A21" s="201"/>
      <c r="B21" s="201"/>
      <c r="C21" s="266"/>
      <c r="D21" s="266"/>
      <c r="E21" s="266"/>
      <c r="F21" s="266"/>
      <c r="G21" s="278"/>
    </row>
    <row r="22" spans="1:8" ht="15" thickBot="1">
      <c r="A22" s="201" t="s">
        <v>89</v>
      </c>
      <c r="B22" s="201"/>
      <c r="C22" s="277">
        <f>C16+C20</f>
        <v>4617148926.0600004</v>
      </c>
      <c r="D22" s="277">
        <f>D16+D20</f>
        <v>1350077912.0817409</v>
      </c>
      <c r="E22" s="277">
        <f>E16+E20</f>
        <v>24311509.13448</v>
      </c>
      <c r="F22" s="277">
        <f>F16+F20</f>
        <v>1374389421.2162209</v>
      </c>
      <c r="G22" s="277">
        <f>G16+G20</f>
        <v>0.3214842316511905</v>
      </c>
    </row>
    <row r="23" spans="1:8" ht="17.25" customHeight="1">
      <c r="A23" s="201"/>
      <c r="B23" s="201"/>
      <c r="C23" s="281"/>
      <c r="D23" s="281"/>
      <c r="E23" s="281"/>
      <c r="F23" s="281"/>
    </row>
    <row r="24" spans="1:8" ht="17">
      <c r="A24" s="260" t="s">
        <v>179</v>
      </c>
      <c r="B24" s="260"/>
      <c r="D24" s="267" t="s">
        <v>842</v>
      </c>
      <c r="E24" s="275" t="s">
        <v>78</v>
      </c>
      <c r="F24" s="275" t="s">
        <v>79</v>
      </c>
      <c r="G24" s="275" t="s">
        <v>88</v>
      </c>
      <c r="H24" s="275"/>
    </row>
    <row r="25" spans="1:8">
      <c r="A25" s="270" t="s">
        <v>1052</v>
      </c>
      <c r="B25" s="262" t="str">
        <f>IF(ISBLANK(Lists!H2),"",Lists!H2)</f>
        <v>Plant</v>
      </c>
      <c r="D25" s="268">
        <f>SUMIF('Cost Report'!$E$5:$E$85,'Weekly Summary'!$B25,'Cost Report'!$I$5:$I$85)</f>
        <v>157729741.07462686</v>
      </c>
      <c r="E25" s="268">
        <f>SUMIF('Cost Report'!$E$5:$E$85,'Weekly Summary'!$B25,'Cost Report'!$J$5:$J$85)</f>
        <v>3269800</v>
      </c>
      <c r="F25" s="268">
        <f>SUMIF('Cost Report'!$E$5:$E$85,'Weekly Summary'!$B25,'Cost Report'!$K$5:$K$85)</f>
        <v>160999541.07462689</v>
      </c>
      <c r="G25" s="264">
        <f t="shared" ref="G25:G31" si="2">IF(F$34=0,0,F25/F$34)</f>
        <v>0.14888063813230765</v>
      </c>
    </row>
    <row r="26" spans="1:8">
      <c r="A26" s="270" t="s">
        <v>1052</v>
      </c>
      <c r="B26" s="262" t="str">
        <f>IF(ISBLANK(Lists!H3),"",Lists!H3)</f>
        <v>AGO</v>
      </c>
      <c r="D26" s="268">
        <f>SUMIF('Cost Report'!$E$5:$E$85,'Weekly Summary'!$B26,'Cost Report'!$I$5:$I$85)</f>
        <v>177509365</v>
      </c>
      <c r="E26" s="268">
        <f>SUMIF('Cost Report'!$E$5:$E$85,'Weekly Summary'!$B26,'Cost Report'!$J$5:$J$85)</f>
        <v>2412300</v>
      </c>
      <c r="F26" s="268">
        <f>SUMIF('Cost Report'!$E$5:$E$85,'Weekly Summary'!$B26,'Cost Report'!$K$5:$K$85)</f>
        <v>179921665</v>
      </c>
      <c r="G26" s="264">
        <f t="shared" si="2"/>
        <v>0.16637843884667333</v>
      </c>
    </row>
    <row r="27" spans="1:8">
      <c r="A27" s="270" t="s">
        <v>1052</v>
      </c>
      <c r="B27" s="262" t="str">
        <f>IF(ISBLANK(Lists!H4),"",Lists!H4)</f>
        <v>Materials</v>
      </c>
      <c r="D27" s="268">
        <f>SUMIF('Cost Report'!$E$5:$E$85,'Weekly Summary'!$B27,'Cost Report'!$I$5:$I$85)</f>
        <v>459782575.05583996</v>
      </c>
      <c r="E27" s="268">
        <f>SUMIF('Cost Report'!$E$5:$E$85,'Weekly Summary'!$B27,'Cost Report'!$J$5:$J$85)</f>
        <v>10452896.508300001</v>
      </c>
      <c r="F27" s="268">
        <f>SUMIF('Cost Report'!$E$5:$E$85,'Weekly Summary'!$B27,'Cost Report'!$K$5:$K$85)</f>
        <v>470235471.56413996</v>
      </c>
      <c r="G27" s="264">
        <f t="shared" si="2"/>
        <v>0.43483948222228191</v>
      </c>
    </row>
    <row r="28" spans="1:8">
      <c r="A28" s="270" t="s">
        <v>1052</v>
      </c>
      <c r="B28" s="262" t="str">
        <f>IF(ISBLANK(Lists!H5),"",Lists!H5)</f>
        <v>Sub Contractors</v>
      </c>
      <c r="D28" s="268">
        <f>SUMIF('Cost Report'!$E$5:$E$85,'Weekly Summary'!$B28,'Cost Report'!$I$5:$I$85)</f>
        <v>34045601.2291587</v>
      </c>
      <c r="E28" s="268">
        <f>SUMIF('Cost Report'!$E$5:$E$85,'Weekly Summary'!$B28,'Cost Report'!$J$5:$J$85)</f>
        <v>0</v>
      </c>
      <c r="F28" s="268">
        <f>SUMIF('Cost Report'!$E$5:$E$85,'Weekly Summary'!$B28,'Cost Report'!$K$5:$K$85)</f>
        <v>34045601.2291587</v>
      </c>
      <c r="G28" s="264">
        <f t="shared" si="2"/>
        <v>3.1482889968274842E-2</v>
      </c>
    </row>
    <row r="29" spans="1:8">
      <c r="A29" s="270" t="s">
        <v>1052</v>
      </c>
      <c r="B29" s="262" t="str">
        <f>IF(ISBLANK(Lists!H6),"",Lists!H6)</f>
        <v>Local Labour</v>
      </c>
      <c r="D29" s="268">
        <f>SUMIF('Cost Report'!$E$5:$E$85,'Weekly Summary'!$B29,'Cost Report'!$I$5:$I$85)</f>
        <v>78887600</v>
      </c>
      <c r="E29" s="268">
        <f>SUMIF('Cost Report'!$E$5:$E$85,'Weekly Summary'!$B29,'Cost Report'!$J$5:$J$85)</f>
        <v>1364500</v>
      </c>
      <c r="F29" s="268">
        <f>SUMIF('Cost Report'!$E$5:$E$85,'Weekly Summary'!$B29,'Cost Report'!$K$5:$K$85)</f>
        <v>80252100</v>
      </c>
      <c r="G29" s="264">
        <f t="shared" si="2"/>
        <v>7.4211291409331456E-2</v>
      </c>
    </row>
    <row r="30" spans="1:8">
      <c r="A30" s="270" t="s">
        <v>1052</v>
      </c>
      <c r="B30" s="262" t="str">
        <f>IF(ISBLANK(Lists!H7),"",Lists!H7)</f>
        <v>Overheads</v>
      </c>
      <c r="D30" s="268">
        <f>SUMIF('Cost Report'!$E$5:$E$85,'Weekly Summary'!$B30,'Cost Report'!$I$5:$I$85)</f>
        <v>31000000</v>
      </c>
      <c r="E30" s="268">
        <f>SUMIF('Cost Report'!$E$5:$E$85,'Weekly Summary'!$B30,'Cost Report'!$J$5:$J$85)</f>
        <v>0</v>
      </c>
      <c r="F30" s="268">
        <f>SUMIF('Cost Report'!$E$5:$E$85,'Weekly Summary'!$B30,'Cost Report'!$K$5:$K$85)</f>
        <v>31000000</v>
      </c>
      <c r="G30" s="264">
        <f t="shared" si="2"/>
        <v>2.8666539986981966E-2</v>
      </c>
    </row>
    <row r="31" spans="1:8">
      <c r="A31" s="270" t="s">
        <v>1052</v>
      </c>
      <c r="B31" s="262" t="str">
        <f>IF(ISBLANK(Lists!H8),"",Lists!H8)</f>
        <v>Site Level Expenses</v>
      </c>
      <c r="D31" s="268">
        <f>SUMIF('Cost Report'!$E$5:$E$85,'Weekly Summary'!$B31,'Cost Report'!$I$5:$I$85)</f>
        <v>124333202.79000001</v>
      </c>
      <c r="E31" s="268">
        <f>SUMIF('Cost Report'!$E$5:$E$85,'Weekly Summary'!$B31,'Cost Report'!$J$5:$J$85)</f>
        <v>612545.94999999995</v>
      </c>
      <c r="F31" s="268">
        <f>SUMIF('Cost Report'!$E$5:$E$85,'Weekly Summary'!$B31,'Cost Report'!$K$5:$K$85)</f>
        <v>124945748.73999999</v>
      </c>
      <c r="G31" s="264">
        <f t="shared" si="2"/>
        <v>0.11554071943414874</v>
      </c>
    </row>
    <row r="32" spans="1:8">
      <c r="A32" s="270" t="s">
        <v>1052</v>
      </c>
      <c r="B32" s="262" t="str">
        <f>IF(ISBLANK(Lists!H10),"",Lists!H10)</f>
        <v/>
      </c>
      <c r="D32" s="268">
        <f>SUMIF('Cost Report'!$E$5:$E$85,'Weekly Summary'!$B32,'Cost Report'!$I$5:$I$85)</f>
        <v>0</v>
      </c>
      <c r="E32" s="268">
        <f>SUMIF('Cost Report'!$E$5:$E$85,'Weekly Summary'!$B32,'Cost Report'!$J$5:$J$85)</f>
        <v>0</v>
      </c>
      <c r="F32" s="268">
        <f>SUMIF('Cost Report'!$E$5:$E$85,'Weekly Summary'!$B32,'Cost Report'!$K$5:$K$85)</f>
        <v>0</v>
      </c>
      <c r="G32" s="264"/>
    </row>
    <row r="33" spans="1:7">
      <c r="A33" s="270" t="s">
        <v>1052</v>
      </c>
      <c r="B33" s="262" t="str">
        <f>IF(ISBLANK(Lists!H11),"",Lists!H11)</f>
        <v/>
      </c>
      <c r="D33" s="268">
        <f>SUMIF('Cost Report'!$E$5:$E$85,'Weekly Summary'!$B33,'Cost Report'!$I$5:$I$85)</f>
        <v>0</v>
      </c>
      <c r="E33" s="268">
        <f>SUMIF('Cost Report'!$E$5:$E$85,'Weekly Summary'!$B33,'Cost Report'!$J$5:$J$85)</f>
        <v>0</v>
      </c>
      <c r="F33" s="268">
        <f>SUMIF('Cost Report'!$E$5:$E$85,'Weekly Summary'!$B33,'Cost Report'!$K$5:$K$85)</f>
        <v>0</v>
      </c>
      <c r="G33" s="264"/>
    </row>
    <row r="34" spans="1:7" ht="16" thickBot="1">
      <c r="A34" s="263" t="s">
        <v>180</v>
      </c>
      <c r="B34" s="263"/>
      <c r="C34" s="201"/>
      <c r="D34" s="279">
        <f>SUM(D25:D33)</f>
        <v>1063288085.1496255</v>
      </c>
      <c r="E34" s="279">
        <f>SUM(E25:E33)</f>
        <v>18112042.458299998</v>
      </c>
      <c r="F34" s="279">
        <f>SUM(F25:F33)</f>
        <v>1081400127.6079257</v>
      </c>
      <c r="G34" s="280">
        <f>IF(F$34=0,0,F34/F$34)</f>
        <v>1</v>
      </c>
    </row>
    <row r="35" spans="1:7" ht="10.5" customHeight="1" thickTop="1">
      <c r="D35" s="558"/>
      <c r="E35" s="558"/>
      <c r="F35" s="558"/>
      <c r="G35" s="559"/>
    </row>
    <row r="36" spans="1:7" ht="15.5">
      <c r="A36" s="263" t="s">
        <v>1072</v>
      </c>
      <c r="B36" s="263"/>
      <c r="C36" s="282"/>
      <c r="D36" s="283">
        <f>D16-D34</f>
        <v>286789826.93211532</v>
      </c>
      <c r="E36" s="283">
        <f>E16-E34</f>
        <v>6199466.6761800013</v>
      </c>
      <c r="F36" s="283">
        <f>F16-F34</f>
        <v>292989293.6082952</v>
      </c>
    </row>
    <row r="37" spans="1:7" ht="15.5">
      <c r="A37" s="263" t="s">
        <v>1065</v>
      </c>
      <c r="B37" s="263"/>
      <c r="C37" s="282"/>
      <c r="D37" s="284">
        <f>IF(D16=0,0,D36/D16)</f>
        <v>0.21242464924850318</v>
      </c>
      <c r="E37" s="284">
        <f>IF(E16=0,0,E36/E16)</f>
        <v>0.25500130995107811</v>
      </c>
      <c r="F37" s="284">
        <f>IF(F16=0,0,F36/F16)</f>
        <v>0.21317778577560931</v>
      </c>
    </row>
    <row r="38" spans="1:7" ht="9.15" customHeight="1">
      <c r="A38" s="263"/>
      <c r="B38" s="263"/>
      <c r="C38" s="282"/>
      <c r="D38" s="284"/>
      <c r="E38" s="284"/>
      <c r="F38" s="284"/>
    </row>
    <row r="39" spans="1:7" ht="20.25" customHeight="1" thickBot="1">
      <c r="A39" s="261" t="s">
        <v>90</v>
      </c>
      <c r="B39" s="261"/>
      <c r="C39" s="261"/>
      <c r="D39" s="261"/>
      <c r="E39" s="261"/>
      <c r="F39" s="261"/>
      <c r="G39" s="261"/>
    </row>
    <row r="40" spans="1:7" ht="8.25" customHeight="1" thickTop="1"/>
    <row r="41" spans="1:7" ht="17">
      <c r="A41" s="260" t="s">
        <v>103</v>
      </c>
      <c r="B41" s="260"/>
      <c r="C41" s="201"/>
      <c r="D41" s="201"/>
      <c r="E41" s="201"/>
    </row>
    <row r="42" spans="1:7" ht="16.5" customHeight="1">
      <c r="A42" s="262"/>
      <c r="B42" s="262"/>
      <c r="C42" s="1106"/>
      <c r="D42" s="1106"/>
      <c r="E42" s="1106"/>
      <c r="F42" s="1106"/>
    </row>
    <row r="43" spans="1:7" ht="21" customHeight="1">
      <c r="A43" s="161"/>
      <c r="B43" s="1028"/>
      <c r="C43" s="1029"/>
      <c r="D43" s="1029"/>
      <c r="E43" s="1030"/>
      <c r="F43" s="1030"/>
      <c r="G43" s="1030"/>
    </row>
    <row r="44" spans="1:7" ht="21" customHeight="1">
      <c r="A44" s="161"/>
      <c r="B44" s="1028"/>
      <c r="C44" s="162"/>
      <c r="D44" s="162"/>
      <c r="E44" s="162"/>
      <c r="F44" s="162"/>
      <c r="G44" s="162"/>
    </row>
    <row r="45" spans="1:7" ht="21" customHeight="1">
      <c r="A45" s="162"/>
      <c r="B45" s="1028"/>
      <c r="C45" s="1107"/>
      <c r="D45" s="1107"/>
      <c r="E45" s="1107"/>
      <c r="F45" s="1107"/>
      <c r="G45" s="1107"/>
    </row>
    <row r="46" spans="1:7" ht="21" customHeight="1">
      <c r="A46" s="162"/>
      <c r="B46" s="161"/>
      <c r="C46" s="1107"/>
      <c r="D46" s="1107"/>
      <c r="E46" s="1107"/>
      <c r="F46" s="1107"/>
      <c r="G46" s="1107"/>
    </row>
    <row r="47" spans="1:7" ht="21" customHeight="1">
      <c r="A47" s="161"/>
      <c r="B47" s="161"/>
      <c r="C47" s="1107"/>
      <c r="D47" s="1107"/>
      <c r="E47" s="1107"/>
      <c r="F47" s="1107"/>
      <c r="G47" s="1107"/>
    </row>
    <row r="48" spans="1:7" ht="21" customHeight="1">
      <c r="A48" s="162"/>
      <c r="B48" s="1028"/>
      <c r="C48" s="1107"/>
      <c r="D48" s="1107"/>
      <c r="E48" s="1107"/>
      <c r="F48" s="1107"/>
      <c r="G48" s="1107"/>
    </row>
    <row r="49" spans="1:7" ht="21" customHeight="1">
      <c r="A49" s="161"/>
      <c r="B49" s="161"/>
      <c r="C49" s="1107"/>
      <c r="D49" s="1107"/>
      <c r="E49" s="1107"/>
      <c r="F49" s="1107"/>
      <c r="G49" s="1107"/>
    </row>
    <row r="50" spans="1:7" ht="21" customHeight="1">
      <c r="A50" s="161"/>
      <c r="B50" s="161"/>
      <c r="C50" s="1107"/>
      <c r="D50" s="1107"/>
      <c r="E50" s="1107"/>
      <c r="F50" s="1107"/>
      <c r="G50" s="1107"/>
    </row>
    <row r="51" spans="1:7" ht="21" customHeight="1">
      <c r="A51" s="161"/>
      <c r="B51" s="161"/>
      <c r="C51" s="1107"/>
      <c r="D51" s="1107"/>
      <c r="E51" s="1107"/>
      <c r="F51" s="1107"/>
      <c r="G51" s="1107"/>
    </row>
    <row r="52" spans="1:7" ht="21" customHeight="1">
      <c r="A52" s="162"/>
      <c r="B52" s="161"/>
      <c r="C52" s="1107"/>
      <c r="D52" s="1107"/>
      <c r="E52" s="1107"/>
      <c r="F52" s="1107"/>
      <c r="G52" s="1107"/>
    </row>
    <row r="53" spans="1:7" ht="21" customHeight="1">
      <c r="A53" s="161"/>
      <c r="B53" s="161"/>
      <c r="C53" s="1107"/>
      <c r="D53" s="1107"/>
      <c r="E53" s="1107"/>
      <c r="F53" s="1107"/>
      <c r="G53" s="1107"/>
    </row>
    <row r="54" spans="1:7" ht="21" customHeight="1">
      <c r="A54" s="161"/>
      <c r="B54" s="161"/>
      <c r="C54" s="1107"/>
      <c r="D54" s="1107"/>
      <c r="E54" s="1107"/>
      <c r="F54" s="1107"/>
      <c r="G54" s="1107"/>
    </row>
    <row r="55" spans="1:7" ht="21" customHeight="1">
      <c r="A55" s="161"/>
      <c r="B55" s="161"/>
      <c r="C55" s="1107"/>
      <c r="D55" s="1107"/>
      <c r="E55" s="1107"/>
      <c r="F55" s="1107"/>
      <c r="G55" s="1107"/>
    </row>
    <row r="56" spans="1:7" ht="21" customHeight="1">
      <c r="A56" s="161"/>
      <c r="B56" s="161"/>
      <c r="C56" s="1108"/>
      <c r="D56" s="1108"/>
      <c r="E56" s="1108"/>
      <c r="F56" s="1108"/>
      <c r="G56" s="1108"/>
    </row>
    <row r="57" spans="1:7" ht="21" customHeight="1">
      <c r="A57" s="161"/>
      <c r="B57" s="161"/>
      <c r="C57" s="1107"/>
      <c r="D57" s="1107"/>
      <c r="E57" s="1107"/>
      <c r="F57" s="1107"/>
      <c r="G57" s="1107"/>
    </row>
    <row r="58" spans="1:7" ht="21" customHeight="1">
      <c r="A58" s="161"/>
      <c r="B58" s="161"/>
      <c r="C58" s="1107"/>
      <c r="D58" s="1107"/>
      <c r="E58" s="1107"/>
      <c r="F58" s="1107"/>
      <c r="G58" s="1107"/>
    </row>
    <row r="59" spans="1:7" ht="21" customHeight="1">
      <c r="A59" s="161"/>
      <c r="B59" s="161"/>
      <c r="C59" s="1107"/>
      <c r="D59" s="1107"/>
      <c r="E59" s="1107"/>
      <c r="F59" s="1107"/>
      <c r="G59" s="1107"/>
    </row>
    <row r="60" spans="1:7" ht="21" customHeight="1">
      <c r="A60" s="161"/>
      <c r="B60" s="161"/>
      <c r="C60" s="1107"/>
      <c r="D60" s="1107"/>
      <c r="E60" s="1107"/>
      <c r="F60" s="1107"/>
      <c r="G60" s="1107"/>
    </row>
    <row r="61" spans="1:7" ht="21" customHeight="1">
      <c r="A61" s="161"/>
      <c r="B61" s="161"/>
      <c r="C61" s="1107"/>
      <c r="D61" s="1107"/>
      <c r="E61" s="1107"/>
      <c r="F61" s="1107"/>
      <c r="G61" s="1107"/>
    </row>
    <row r="62" spans="1:7" ht="21" customHeight="1">
      <c r="A62" s="161"/>
      <c r="B62" s="161"/>
      <c r="C62" s="1109"/>
      <c r="D62" s="1109"/>
      <c r="E62" s="1109"/>
      <c r="F62" s="1109"/>
      <c r="G62" s="1109"/>
    </row>
    <row r="63" spans="1:7" ht="21" customHeight="1">
      <c r="A63" s="161"/>
      <c r="B63" s="161"/>
      <c r="C63" s="1107"/>
      <c r="D63" s="1107"/>
      <c r="E63" s="1107"/>
      <c r="F63" s="1107"/>
      <c r="G63" s="1107"/>
    </row>
    <row r="64" spans="1:7" ht="21" customHeight="1">
      <c r="A64" s="161"/>
      <c r="B64" s="161"/>
      <c r="C64" s="1107"/>
      <c r="D64" s="1107"/>
      <c r="E64" s="1107"/>
      <c r="F64" s="1107"/>
      <c r="G64" s="1107"/>
    </row>
    <row r="65" spans="1:7" ht="21" customHeight="1">
      <c r="A65" s="161"/>
      <c r="B65" s="161"/>
      <c r="C65" s="1107"/>
      <c r="D65" s="1107"/>
      <c r="E65" s="1107"/>
      <c r="F65" s="1107"/>
      <c r="G65" s="1107"/>
    </row>
    <row r="66" spans="1:7" ht="21" customHeight="1">
      <c r="A66" s="162"/>
      <c r="B66" s="161"/>
      <c r="C66" s="1107"/>
      <c r="D66" s="1107"/>
      <c r="E66" s="1107"/>
      <c r="F66" s="1107"/>
      <c r="G66" s="1107"/>
    </row>
    <row r="67" spans="1:7" ht="21" customHeight="1">
      <c r="A67" s="162"/>
      <c r="B67" s="161"/>
      <c r="C67" s="1107"/>
      <c r="D67" s="1107"/>
      <c r="E67" s="1107"/>
      <c r="F67" s="1107"/>
      <c r="G67" s="1107"/>
    </row>
    <row r="68" spans="1:7" ht="21" customHeight="1">
      <c r="A68" s="161"/>
      <c r="B68" s="161"/>
      <c r="C68" s="1107"/>
      <c r="D68" s="1107"/>
      <c r="E68" s="1107"/>
      <c r="F68" s="1107"/>
      <c r="G68" s="1107"/>
    </row>
    <row r="69" spans="1:7" ht="6" customHeight="1" thickBot="1">
      <c r="A69" s="285"/>
      <c r="B69" s="285"/>
      <c r="C69" s="285"/>
      <c r="D69" s="285"/>
      <c r="E69" s="285"/>
      <c r="F69" s="285"/>
      <c r="G69" s="285"/>
    </row>
    <row r="70" spans="1:7" ht="15" thickTop="1"/>
  </sheetData>
  <sheetProtection formatCells="0" insertColumns="0" insertRows="0"/>
  <mergeCells count="25">
    <mergeCell ref="C57:G57"/>
    <mergeCell ref="C58:G58"/>
    <mergeCell ref="C66:G66"/>
    <mergeCell ref="C67:G67"/>
    <mergeCell ref="C68:G68"/>
    <mergeCell ref="C61:G61"/>
    <mergeCell ref="C62:G62"/>
    <mergeCell ref="C63:G63"/>
    <mergeCell ref="C64:G64"/>
    <mergeCell ref="C65:G65"/>
    <mergeCell ref="C59:G59"/>
    <mergeCell ref="C60:G60"/>
    <mergeCell ref="C42:F42"/>
    <mergeCell ref="C55:G55"/>
    <mergeCell ref="C56:G56"/>
    <mergeCell ref="C45:G45"/>
    <mergeCell ref="C46:G46"/>
    <mergeCell ref="C47:G47"/>
    <mergeCell ref="C53:G53"/>
    <mergeCell ref="C54:G54"/>
    <mergeCell ref="C48:G48"/>
    <mergeCell ref="C49:G49"/>
    <mergeCell ref="C50:G50"/>
    <mergeCell ref="C51:G51"/>
    <mergeCell ref="C52:G52"/>
  </mergeCells>
  <dataValidations disablePrompts="1" count="1">
    <dataValidation allowBlank="1" showInputMessage="1" showErrorMessage="1" promptTitle="Weekly Summary" prompt="1. All information in the top half of the report is auot populated from detail sheets, no input necessary._x000a_2. Under the general remarks, the PM should provide detail of the progress and actities ongoing in the respective week." sqref="H1" xr:uid="{00000000-0002-0000-0100-000000000000}"/>
  </dataValidations>
  <printOptions horizontalCentered="1"/>
  <pageMargins left="0.19685039370078741" right="0.19685039370078741" top="0.31496062992125984" bottom="0.31496062992125984" header="0.31496062992125984" footer="0.11811023622047245"/>
  <pageSetup paperSize="9" scale="67" orientation="portrait" horizontalDpi="4294967293" verticalDpi="4294967293" r:id="rId1"/>
  <headerFooter>
    <oddFooter>&amp;R&amp;A, &amp;F</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T314"/>
  <sheetViews>
    <sheetView zoomScale="90" zoomScaleNormal="90" workbookViewId="0">
      <pane xSplit="2" ySplit="3" topLeftCell="C37" activePane="bottomRight" state="frozen"/>
      <selection pane="topRight" activeCell="C1" sqref="C1"/>
      <selection pane="bottomLeft" activeCell="A7" sqref="A7"/>
      <selection pane="bottomRight" activeCell="F69" sqref="F69"/>
    </sheetView>
  </sheetViews>
  <sheetFormatPr defaultColWidth="9.08984375" defaultRowHeight="14.5"/>
  <cols>
    <col min="1" max="1" width="10.08984375" style="251" customWidth="1"/>
    <col min="2" max="2" width="67.54296875" style="251" customWidth="1"/>
    <col min="3" max="3" width="13.6328125" style="251" customWidth="1"/>
    <col min="4" max="4" width="15.08984375" style="978" bestFit="1" customWidth="1"/>
    <col min="5" max="5" width="11.90625" style="251" customWidth="1"/>
    <col min="6" max="6" width="12.453125" style="251" customWidth="1"/>
    <col min="7" max="7" width="13.453125" style="251" customWidth="1"/>
    <col min="8" max="8" width="15.36328125" style="251" customWidth="1"/>
    <col min="9" max="9" width="15.08984375" style="251" customWidth="1"/>
    <col min="10" max="10" width="17.6328125" style="251" customWidth="1"/>
    <col min="11" max="12" width="16.6328125" style="251" customWidth="1"/>
    <col min="13" max="13" width="17.6328125" style="251" customWidth="1"/>
    <col min="14" max="14" width="12.6328125" style="251" customWidth="1"/>
    <col min="15" max="15" width="18.90625" style="251" customWidth="1"/>
    <col min="16" max="16384" width="9.08984375" style="248"/>
  </cols>
  <sheetData>
    <row r="1" spans="1:202" ht="15" customHeight="1">
      <c r="A1" s="639"/>
      <c r="B1" s="639" t="s">
        <v>104</v>
      </c>
      <c r="C1" s="639"/>
      <c r="D1" s="951"/>
      <c r="E1" s="639"/>
      <c r="F1" s="639"/>
      <c r="G1" s="639"/>
      <c r="H1" s="639"/>
      <c r="I1" s="639"/>
      <c r="J1" s="639"/>
      <c r="K1" s="639"/>
      <c r="L1" s="639"/>
      <c r="M1" s="639"/>
      <c r="N1" s="640" t="s">
        <v>175</v>
      </c>
      <c r="P1" s="251"/>
      <c r="Q1" s="251"/>
      <c r="R1" s="251"/>
      <c r="S1" s="251"/>
      <c r="T1" s="251"/>
      <c r="U1" s="251"/>
      <c r="V1" s="251"/>
      <c r="W1" s="251"/>
      <c r="X1" s="251"/>
      <c r="Y1" s="251"/>
      <c r="Z1" s="251"/>
      <c r="AA1" s="251"/>
      <c r="AB1" s="251"/>
      <c r="AC1" s="251"/>
      <c r="AD1" s="251"/>
      <c r="AE1" s="251"/>
      <c r="AF1" s="251"/>
      <c r="AG1" s="251"/>
      <c r="AH1" s="251"/>
      <c r="AI1" s="251"/>
      <c r="AJ1" s="251"/>
      <c r="AK1" s="251"/>
      <c r="AL1" s="251"/>
      <c r="AM1" s="251"/>
      <c r="AN1" s="251"/>
      <c r="AO1" s="251"/>
      <c r="AP1" s="251"/>
      <c r="AQ1" s="251"/>
      <c r="AR1" s="251"/>
      <c r="AS1" s="251"/>
      <c r="AT1" s="251"/>
      <c r="AU1" s="251"/>
      <c r="AV1" s="251"/>
      <c r="AW1" s="251"/>
      <c r="AX1" s="251"/>
      <c r="AY1" s="251"/>
      <c r="AZ1" s="251"/>
      <c r="BA1" s="251"/>
      <c r="BB1" s="251"/>
      <c r="BC1" s="251"/>
      <c r="BD1" s="251"/>
      <c r="BE1" s="251"/>
      <c r="BF1" s="251"/>
      <c r="BG1" s="251"/>
      <c r="BH1" s="251"/>
      <c r="BI1" s="251"/>
      <c r="BJ1" s="251"/>
      <c r="BK1" s="251"/>
      <c r="BL1" s="251"/>
      <c r="BM1" s="251"/>
      <c r="BN1" s="251"/>
      <c r="BO1" s="251"/>
      <c r="BP1" s="251"/>
      <c r="BQ1" s="251"/>
      <c r="BR1" s="251"/>
      <c r="BS1" s="251"/>
      <c r="BT1" s="251"/>
      <c r="BU1" s="251"/>
      <c r="BV1" s="251"/>
      <c r="BW1" s="251"/>
      <c r="BX1" s="251"/>
      <c r="BY1" s="251"/>
      <c r="BZ1" s="251"/>
      <c r="CA1" s="251"/>
      <c r="CB1" s="251"/>
      <c r="CC1" s="251"/>
      <c r="CD1" s="251"/>
      <c r="CE1" s="251"/>
      <c r="CF1" s="251"/>
      <c r="CG1" s="251"/>
      <c r="CH1" s="251"/>
      <c r="CI1" s="251"/>
      <c r="CJ1" s="251"/>
      <c r="CK1" s="251"/>
      <c r="CL1" s="251"/>
      <c r="CM1" s="251"/>
      <c r="CN1" s="251"/>
      <c r="CO1" s="251"/>
      <c r="CP1" s="251"/>
      <c r="CQ1" s="251"/>
      <c r="CR1" s="251"/>
      <c r="CS1" s="251"/>
      <c r="CT1" s="251"/>
      <c r="CU1" s="251"/>
      <c r="CV1" s="251"/>
      <c r="CW1" s="251"/>
      <c r="CX1" s="251"/>
      <c r="CY1" s="251"/>
      <c r="CZ1" s="251"/>
      <c r="DA1" s="251"/>
      <c r="DB1" s="251"/>
      <c r="DC1" s="251"/>
      <c r="DD1" s="251"/>
      <c r="DE1" s="251"/>
      <c r="DF1" s="251"/>
      <c r="DG1" s="251"/>
      <c r="DH1" s="251"/>
      <c r="DI1" s="251"/>
      <c r="DJ1" s="251"/>
      <c r="DK1" s="251"/>
      <c r="DL1" s="251"/>
      <c r="DM1" s="251"/>
      <c r="DN1" s="251"/>
      <c r="DO1" s="251"/>
      <c r="DP1" s="251"/>
      <c r="DQ1" s="251"/>
      <c r="DR1" s="251"/>
      <c r="DS1" s="251"/>
      <c r="DT1" s="251"/>
      <c r="DU1" s="251"/>
      <c r="DV1" s="251"/>
      <c r="DW1" s="251"/>
      <c r="DX1" s="251"/>
      <c r="DY1" s="251"/>
      <c r="DZ1" s="251"/>
      <c r="EA1" s="251"/>
      <c r="EB1" s="251"/>
      <c r="EC1" s="251"/>
      <c r="ED1" s="251"/>
      <c r="EE1" s="251"/>
      <c r="EF1" s="251"/>
      <c r="EG1" s="251"/>
      <c r="EH1" s="251"/>
      <c r="EI1" s="251"/>
      <c r="EJ1" s="251"/>
      <c r="EK1" s="251"/>
      <c r="EL1" s="251"/>
      <c r="EM1" s="251"/>
      <c r="EN1" s="251"/>
      <c r="EO1" s="251"/>
      <c r="EP1" s="251"/>
      <c r="EQ1" s="251"/>
      <c r="ER1" s="251"/>
      <c r="ES1" s="251"/>
      <c r="ET1" s="251"/>
      <c r="EU1" s="251"/>
      <c r="EV1" s="251"/>
      <c r="EW1" s="251"/>
      <c r="EX1" s="251"/>
      <c r="EY1" s="251"/>
      <c r="EZ1" s="251"/>
      <c r="FA1" s="251"/>
      <c r="FB1" s="251"/>
      <c r="FC1" s="251"/>
      <c r="FD1" s="251"/>
      <c r="FE1" s="251"/>
      <c r="FF1" s="251"/>
      <c r="FG1" s="251"/>
      <c r="FH1" s="251"/>
      <c r="FI1" s="251"/>
      <c r="FJ1" s="251"/>
      <c r="FK1" s="251"/>
      <c r="FL1" s="251"/>
      <c r="FM1" s="251"/>
      <c r="FN1" s="251"/>
      <c r="FO1" s="251"/>
      <c r="FP1" s="251"/>
      <c r="FQ1" s="251"/>
      <c r="FR1" s="251"/>
      <c r="FS1" s="251"/>
      <c r="FT1" s="251"/>
      <c r="FU1" s="251"/>
      <c r="FV1" s="251"/>
      <c r="FW1" s="251"/>
      <c r="FX1" s="251"/>
      <c r="FY1" s="251"/>
      <c r="FZ1" s="251"/>
      <c r="GA1" s="251"/>
      <c r="GB1" s="251"/>
      <c r="GC1" s="251"/>
      <c r="GD1" s="251"/>
      <c r="GE1" s="251"/>
      <c r="GF1" s="251"/>
      <c r="GG1" s="251"/>
      <c r="GH1" s="251"/>
      <c r="GI1" s="251"/>
      <c r="GJ1" s="251"/>
      <c r="GK1" s="251"/>
      <c r="GL1" s="251"/>
      <c r="GM1" s="251"/>
      <c r="GN1" s="251"/>
      <c r="GO1" s="251"/>
      <c r="GP1" s="251"/>
      <c r="GQ1" s="251"/>
      <c r="GR1" s="251"/>
      <c r="GS1" s="251"/>
      <c r="GT1" s="251"/>
    </row>
    <row r="2" spans="1:202" ht="15" customHeight="1">
      <c r="B2" s="639" t="str">
        <f>'Contract Summary'!C4</f>
        <v>PROPOSED CONSTRUCTION OF 15 SPAN, DUAL CARRIAGEWAY,  6TH BRIDGE OVER RIVER KADUNA AND APPROACH ROADS</v>
      </c>
      <c r="C2" s="639"/>
      <c r="D2" s="951"/>
      <c r="E2" s="639"/>
      <c r="F2" s="639"/>
      <c r="G2" s="639"/>
      <c r="H2" s="639"/>
      <c r="I2" s="639"/>
      <c r="J2" s="639"/>
      <c r="K2" s="639"/>
      <c r="L2" s="639"/>
      <c r="M2" s="639"/>
      <c r="N2" s="639"/>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1"/>
      <c r="AV2" s="251"/>
      <c r="AW2" s="251"/>
      <c r="AX2" s="251"/>
      <c r="AY2" s="251"/>
      <c r="AZ2" s="251"/>
      <c r="BA2" s="251"/>
      <c r="BB2" s="251"/>
      <c r="BC2" s="251"/>
      <c r="BD2" s="251"/>
      <c r="BE2" s="251"/>
      <c r="BF2" s="251"/>
      <c r="BG2" s="251"/>
      <c r="BH2" s="251"/>
      <c r="BI2" s="251"/>
      <c r="BJ2" s="251"/>
      <c r="BK2" s="251"/>
      <c r="BL2" s="251"/>
      <c r="BM2" s="251"/>
      <c r="BN2" s="251"/>
      <c r="BO2" s="251"/>
      <c r="BP2" s="251"/>
      <c r="BQ2" s="251"/>
      <c r="BR2" s="251"/>
      <c r="BS2" s="251"/>
      <c r="BT2" s="251"/>
      <c r="BU2" s="251"/>
      <c r="BV2" s="251"/>
      <c r="BW2" s="251"/>
      <c r="BX2" s="251"/>
      <c r="BY2" s="251"/>
      <c r="BZ2" s="251"/>
      <c r="CA2" s="251"/>
      <c r="CB2" s="251"/>
      <c r="CC2" s="251"/>
      <c r="CD2" s="251"/>
      <c r="CE2" s="251"/>
      <c r="CF2" s="251"/>
      <c r="CG2" s="251"/>
      <c r="CH2" s="251"/>
      <c r="CI2" s="251"/>
      <c r="CJ2" s="251"/>
      <c r="CK2" s="251"/>
      <c r="CL2" s="251"/>
      <c r="CM2" s="251"/>
      <c r="CN2" s="251"/>
      <c r="CO2" s="251"/>
      <c r="CP2" s="251"/>
      <c r="CQ2" s="251"/>
      <c r="CR2" s="251"/>
      <c r="CS2" s="251"/>
      <c r="CT2" s="251"/>
      <c r="CU2" s="251"/>
      <c r="CV2" s="251"/>
      <c r="CW2" s="251"/>
      <c r="CX2" s="251"/>
      <c r="CY2" s="251"/>
      <c r="CZ2" s="251"/>
      <c r="DA2" s="251"/>
      <c r="DB2" s="251"/>
      <c r="DC2" s="251"/>
      <c r="DD2" s="251"/>
      <c r="DE2" s="251"/>
      <c r="DF2" s="251"/>
      <c r="DG2" s="251"/>
      <c r="DH2" s="251"/>
      <c r="DI2" s="251"/>
      <c r="DJ2" s="251"/>
      <c r="DK2" s="251"/>
      <c r="DL2" s="251"/>
      <c r="DM2" s="251"/>
      <c r="DN2" s="251"/>
      <c r="DO2" s="251"/>
      <c r="DP2" s="251"/>
      <c r="DQ2" s="251"/>
      <c r="DR2" s="251"/>
      <c r="DS2" s="251"/>
      <c r="DT2" s="251"/>
      <c r="DU2" s="251"/>
      <c r="DV2" s="251"/>
      <c r="DW2" s="251"/>
      <c r="DX2" s="251"/>
      <c r="DY2" s="251"/>
      <c r="DZ2" s="251"/>
      <c r="EA2" s="251"/>
      <c r="EB2" s="251"/>
      <c r="EC2" s="251"/>
      <c r="ED2" s="251"/>
      <c r="EE2" s="251"/>
      <c r="EF2" s="251"/>
      <c r="EG2" s="251"/>
      <c r="EH2" s="251"/>
      <c r="EI2" s="251"/>
      <c r="EJ2" s="251"/>
      <c r="EK2" s="251"/>
      <c r="EL2" s="251"/>
      <c r="EM2" s="251"/>
      <c r="EN2" s="251"/>
      <c r="EO2" s="251"/>
      <c r="EP2" s="251"/>
      <c r="EQ2" s="251"/>
      <c r="ER2" s="251"/>
      <c r="ES2" s="251"/>
      <c r="ET2" s="251"/>
      <c r="EU2" s="251"/>
      <c r="EV2" s="251"/>
      <c r="EW2" s="251"/>
      <c r="EX2" s="251"/>
      <c r="EY2" s="251"/>
      <c r="EZ2" s="251"/>
      <c r="FA2" s="251"/>
      <c r="FB2" s="251"/>
      <c r="FC2" s="251"/>
      <c r="FD2" s="251"/>
      <c r="FE2" s="251"/>
      <c r="FF2" s="251"/>
      <c r="FG2" s="251"/>
      <c r="FH2" s="251"/>
      <c r="FI2" s="251"/>
      <c r="FJ2" s="251"/>
      <c r="FK2" s="251"/>
      <c r="FL2" s="251"/>
      <c r="FM2" s="251"/>
      <c r="FN2" s="251"/>
      <c r="FO2" s="251"/>
      <c r="FP2" s="251"/>
      <c r="FQ2" s="251"/>
      <c r="FR2" s="251"/>
      <c r="FS2" s="251"/>
      <c r="FT2" s="251"/>
      <c r="FU2" s="251"/>
      <c r="FV2" s="251"/>
      <c r="FW2" s="251"/>
      <c r="FX2" s="251"/>
      <c r="FY2" s="251"/>
      <c r="FZ2" s="251"/>
      <c r="GA2" s="251"/>
      <c r="GB2" s="251"/>
      <c r="GC2" s="251"/>
      <c r="GD2" s="251"/>
      <c r="GE2" s="251"/>
      <c r="GF2" s="251"/>
      <c r="GG2" s="251"/>
      <c r="GH2" s="251"/>
      <c r="GI2" s="251"/>
      <c r="GJ2" s="251"/>
      <c r="GK2" s="251"/>
      <c r="GL2" s="251"/>
      <c r="GM2" s="251"/>
      <c r="GN2" s="251"/>
      <c r="GO2" s="251"/>
      <c r="GP2" s="251"/>
      <c r="GQ2" s="251"/>
      <c r="GR2" s="251"/>
      <c r="GS2" s="251"/>
      <c r="GT2" s="251"/>
    </row>
    <row r="3" spans="1:202" ht="15" customHeight="1">
      <c r="A3" s="641"/>
      <c r="B3" s="642" t="str">
        <f>"Updated to the "&amp;TEXT('Contract Summary'!$E$1,"dd mmmm yyyy")&amp;" - Week No. "&amp;'Contract Summary'!$H$1</f>
        <v>Updated to the 01 March 2025 - Week No. 9</v>
      </c>
      <c r="C3" s="641"/>
      <c r="D3" s="952"/>
      <c r="E3" s="641"/>
      <c r="F3" s="641"/>
      <c r="G3" s="641"/>
      <c r="H3" s="641"/>
      <c r="I3" s="641"/>
      <c r="J3" s="641"/>
      <c r="K3" s="641"/>
      <c r="L3" s="641"/>
      <c r="M3" s="641"/>
      <c r="N3" s="641"/>
      <c r="O3" s="643"/>
      <c r="P3" s="251"/>
      <c r="Q3" s="251"/>
      <c r="R3" s="251"/>
      <c r="S3" s="251"/>
      <c r="T3" s="251"/>
      <c r="U3" s="251"/>
      <c r="V3" s="251"/>
      <c r="W3" s="251"/>
      <c r="X3" s="251"/>
      <c r="Y3" s="251"/>
      <c r="Z3" s="251"/>
      <c r="AA3" s="251"/>
      <c r="AB3" s="251"/>
      <c r="AC3" s="251"/>
      <c r="AD3" s="251"/>
      <c r="AE3" s="251"/>
      <c r="AF3" s="251"/>
      <c r="AG3" s="251"/>
      <c r="AH3" s="251"/>
      <c r="AI3" s="251"/>
      <c r="AJ3" s="251"/>
      <c r="AK3" s="251"/>
      <c r="AL3" s="251"/>
      <c r="AM3" s="251"/>
      <c r="AN3" s="251"/>
      <c r="AO3" s="251"/>
      <c r="AP3" s="251"/>
      <c r="AQ3" s="251"/>
      <c r="AR3" s="251"/>
      <c r="AS3" s="251"/>
      <c r="AT3" s="251"/>
      <c r="AU3" s="251"/>
      <c r="AV3" s="251"/>
      <c r="AW3" s="251"/>
      <c r="AX3" s="251"/>
      <c r="AY3" s="251"/>
      <c r="AZ3" s="251"/>
      <c r="BA3" s="251"/>
      <c r="BB3" s="251"/>
      <c r="BC3" s="251"/>
      <c r="BD3" s="251"/>
      <c r="BE3" s="251"/>
      <c r="BF3" s="251"/>
      <c r="BG3" s="251"/>
      <c r="BH3" s="251"/>
      <c r="BI3" s="251"/>
      <c r="BJ3" s="251"/>
      <c r="BK3" s="251"/>
      <c r="BL3" s="251"/>
      <c r="BM3" s="251"/>
      <c r="BN3" s="251"/>
      <c r="BO3" s="251"/>
      <c r="BP3" s="251"/>
      <c r="BQ3" s="251"/>
      <c r="BR3" s="251"/>
      <c r="BS3" s="251"/>
      <c r="BT3" s="251"/>
      <c r="BU3" s="251"/>
      <c r="BV3" s="251"/>
      <c r="BW3" s="251"/>
      <c r="BX3" s="251"/>
      <c r="BY3" s="251"/>
      <c r="BZ3" s="251"/>
      <c r="CA3" s="251"/>
      <c r="CB3" s="251"/>
      <c r="CC3" s="251"/>
      <c r="CD3" s="251"/>
      <c r="CE3" s="251"/>
      <c r="CF3" s="251"/>
      <c r="CG3" s="251"/>
      <c r="CH3" s="251"/>
      <c r="CI3" s="251"/>
      <c r="CJ3" s="251"/>
      <c r="CK3" s="251"/>
      <c r="CL3" s="251"/>
      <c r="CM3" s="251"/>
      <c r="CN3" s="251"/>
      <c r="CO3" s="251"/>
      <c r="CP3" s="251"/>
      <c r="CQ3" s="251"/>
      <c r="CR3" s="251"/>
      <c r="CS3" s="251"/>
      <c r="CT3" s="251"/>
      <c r="CU3" s="251"/>
      <c r="CV3" s="251"/>
      <c r="CW3" s="251"/>
      <c r="CX3" s="251"/>
      <c r="CY3" s="251"/>
      <c r="CZ3" s="251"/>
      <c r="DA3" s="251"/>
      <c r="DB3" s="251"/>
      <c r="DC3" s="251"/>
      <c r="DD3" s="251"/>
      <c r="DE3" s="251"/>
      <c r="DF3" s="251"/>
      <c r="DG3" s="251"/>
      <c r="DH3" s="251"/>
      <c r="DI3" s="251"/>
      <c r="DJ3" s="251"/>
      <c r="DK3" s="251"/>
      <c r="DL3" s="251"/>
      <c r="DM3" s="251"/>
      <c r="DN3" s="251"/>
      <c r="DO3" s="251"/>
      <c r="DP3" s="251"/>
      <c r="DQ3" s="251"/>
      <c r="DR3" s="251"/>
      <c r="DS3" s="251"/>
      <c r="DT3" s="251"/>
      <c r="DU3" s="251"/>
      <c r="DV3" s="251"/>
      <c r="DW3" s="251"/>
      <c r="DX3" s="251"/>
      <c r="DY3" s="251"/>
      <c r="DZ3" s="251"/>
      <c r="EA3" s="251"/>
      <c r="EB3" s="251"/>
      <c r="EC3" s="251"/>
      <c r="ED3" s="251"/>
      <c r="EE3" s="251"/>
      <c r="EF3" s="251"/>
      <c r="EG3" s="251"/>
      <c r="EH3" s="251"/>
      <c r="EI3" s="251"/>
      <c r="EJ3" s="251"/>
      <c r="EK3" s="251"/>
      <c r="EL3" s="251"/>
      <c r="EM3" s="251"/>
      <c r="EN3" s="251"/>
      <c r="EO3" s="251"/>
      <c r="EP3" s="251"/>
      <c r="EQ3" s="251"/>
      <c r="ER3" s="251"/>
      <c r="ES3" s="251"/>
      <c r="ET3" s="251"/>
      <c r="EU3" s="251"/>
      <c r="EV3" s="251"/>
      <c r="EW3" s="251"/>
      <c r="EX3" s="251"/>
      <c r="EY3" s="251"/>
      <c r="EZ3" s="251"/>
      <c r="FA3" s="251"/>
      <c r="FB3" s="251"/>
      <c r="FC3" s="251"/>
      <c r="FD3" s="251"/>
      <c r="FE3" s="251"/>
      <c r="FF3" s="251"/>
      <c r="FG3" s="251"/>
      <c r="FH3" s="251"/>
      <c r="FI3" s="251"/>
      <c r="FJ3" s="251"/>
      <c r="FK3" s="251"/>
      <c r="FL3" s="251"/>
      <c r="FM3" s="251"/>
      <c r="FN3" s="251"/>
      <c r="FO3" s="251"/>
      <c r="FP3" s="251"/>
      <c r="FQ3" s="251"/>
      <c r="FR3" s="251"/>
      <c r="FS3" s="251"/>
      <c r="FT3" s="251"/>
      <c r="FU3" s="251"/>
      <c r="FV3" s="251"/>
      <c r="FW3" s="251"/>
      <c r="FX3" s="251"/>
      <c r="FY3" s="251"/>
      <c r="FZ3" s="251"/>
      <c r="GA3" s="251"/>
      <c r="GB3" s="251"/>
      <c r="GC3" s="251"/>
      <c r="GD3" s="251"/>
      <c r="GE3" s="251"/>
      <c r="GF3" s="251"/>
      <c r="GG3" s="251"/>
      <c r="GH3" s="251"/>
      <c r="GI3" s="251"/>
      <c r="GJ3" s="251"/>
      <c r="GK3" s="251"/>
      <c r="GL3" s="251"/>
      <c r="GM3" s="251"/>
      <c r="GN3" s="251"/>
      <c r="GO3" s="251"/>
      <c r="GP3" s="251"/>
      <c r="GQ3" s="251"/>
      <c r="GR3" s="251"/>
      <c r="GS3" s="251"/>
      <c r="GT3" s="251"/>
    </row>
    <row r="4" spans="1:202" s="411" customFormat="1" ht="15" hidden="1" customHeight="1">
      <c r="A4" s="438"/>
      <c r="B4" s="647"/>
      <c r="C4" s="648"/>
      <c r="D4" s="954"/>
      <c r="E4" s="649"/>
      <c r="F4" s="649">
        <v>0</v>
      </c>
      <c r="G4" s="650">
        <f>F4+E4</f>
        <v>0</v>
      </c>
      <c r="H4" s="650">
        <f>D4-G4</f>
        <v>0</v>
      </c>
      <c r="I4" s="651">
        <v>1</v>
      </c>
      <c r="J4" s="651">
        <f>I4*D4</f>
        <v>0</v>
      </c>
      <c r="K4" s="651"/>
      <c r="L4" s="652">
        <f>F4*I4</f>
        <v>0</v>
      </c>
      <c r="M4" s="653">
        <f>SUM(K4,L4)</f>
        <v>0</v>
      </c>
      <c r="N4" s="654">
        <f>IF(J4=0,0,M4/J4)</f>
        <v>0</v>
      </c>
      <c r="O4" s="655"/>
      <c r="P4" s="656"/>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1"/>
      <c r="AV4" s="251"/>
      <c r="AW4" s="251"/>
      <c r="AX4" s="251"/>
      <c r="AY4" s="251"/>
      <c r="AZ4" s="251"/>
      <c r="BA4" s="251"/>
      <c r="BB4" s="251"/>
      <c r="BC4" s="251"/>
      <c r="BD4" s="251"/>
      <c r="BE4" s="251"/>
      <c r="BF4" s="251"/>
      <c r="BG4" s="251"/>
      <c r="BH4" s="251"/>
      <c r="BI4" s="251"/>
      <c r="BJ4" s="251"/>
      <c r="BK4" s="251"/>
      <c r="BL4" s="251"/>
      <c r="BM4" s="251"/>
      <c r="BN4" s="251"/>
      <c r="BO4" s="251"/>
      <c r="BP4" s="251"/>
      <c r="BQ4" s="251"/>
      <c r="BR4" s="251"/>
      <c r="BS4" s="251"/>
      <c r="BT4" s="251"/>
      <c r="BU4" s="251"/>
      <c r="BV4" s="251"/>
      <c r="BW4" s="251"/>
      <c r="BX4" s="251"/>
      <c r="BY4" s="251"/>
      <c r="BZ4" s="251"/>
      <c r="CA4" s="251"/>
      <c r="CB4" s="251"/>
      <c r="CC4" s="251"/>
      <c r="CD4" s="251"/>
      <c r="CE4" s="251"/>
      <c r="CF4" s="251"/>
      <c r="CG4" s="251"/>
      <c r="CH4" s="251"/>
      <c r="CI4" s="251"/>
      <c r="CJ4" s="251"/>
      <c r="CK4" s="251"/>
      <c r="CL4" s="251"/>
      <c r="CM4" s="251"/>
      <c r="CN4" s="251"/>
      <c r="CO4" s="251"/>
      <c r="CP4" s="251"/>
      <c r="CQ4" s="251"/>
      <c r="CR4" s="251"/>
      <c r="CS4" s="251"/>
      <c r="CT4" s="251"/>
      <c r="CU4" s="251"/>
      <c r="CV4" s="251"/>
      <c r="CW4" s="251"/>
      <c r="CX4" s="251"/>
      <c r="CY4" s="251"/>
      <c r="CZ4" s="251"/>
      <c r="DA4" s="251"/>
      <c r="DB4" s="251"/>
      <c r="DC4" s="251"/>
      <c r="DD4" s="251"/>
      <c r="DE4" s="251"/>
      <c r="DF4" s="251"/>
      <c r="DG4" s="251"/>
      <c r="DH4" s="251"/>
      <c r="DI4" s="251"/>
      <c r="DJ4" s="251"/>
      <c r="DK4" s="251"/>
      <c r="DL4" s="251"/>
      <c r="DM4" s="251"/>
      <c r="DN4" s="251"/>
      <c r="DO4" s="251"/>
      <c r="DP4" s="251"/>
      <c r="DQ4" s="251"/>
      <c r="DR4" s="251"/>
      <c r="DS4" s="251"/>
      <c r="DT4" s="251"/>
      <c r="DU4" s="251"/>
      <c r="DV4" s="251"/>
      <c r="DW4" s="251"/>
      <c r="DX4" s="251"/>
      <c r="DY4" s="251"/>
      <c r="DZ4" s="251"/>
      <c r="EA4" s="251"/>
      <c r="EB4" s="251"/>
      <c r="EC4" s="251"/>
      <c r="ED4" s="251"/>
      <c r="EE4" s="251"/>
      <c r="EF4" s="251"/>
      <c r="EG4" s="251"/>
      <c r="EH4" s="251"/>
      <c r="EI4" s="251"/>
      <c r="EJ4" s="251"/>
      <c r="EK4" s="251"/>
      <c r="EL4" s="251"/>
      <c r="EM4" s="251"/>
      <c r="EN4" s="251"/>
      <c r="EO4" s="251"/>
      <c r="EP4" s="251"/>
      <c r="EQ4" s="251"/>
      <c r="ER4" s="251"/>
      <c r="ES4" s="251"/>
      <c r="ET4" s="251"/>
      <c r="EU4" s="251"/>
      <c r="EV4" s="251"/>
      <c r="EW4" s="251"/>
      <c r="EX4" s="251"/>
      <c r="EY4" s="251"/>
      <c r="EZ4" s="251"/>
      <c r="FA4" s="251"/>
      <c r="FB4" s="251"/>
      <c r="FC4" s="251"/>
      <c r="FD4" s="251"/>
      <c r="FE4" s="251"/>
      <c r="FF4" s="251"/>
      <c r="FG4" s="251"/>
      <c r="FH4" s="251"/>
      <c r="FI4" s="251"/>
      <c r="FJ4" s="251"/>
      <c r="FK4" s="251"/>
      <c r="FL4" s="251"/>
      <c r="FM4" s="251"/>
      <c r="FN4" s="251"/>
      <c r="FO4" s="251"/>
      <c r="FP4" s="251"/>
      <c r="FQ4" s="251"/>
      <c r="FR4" s="251"/>
      <c r="FS4" s="251"/>
      <c r="FT4" s="251"/>
      <c r="FU4" s="251"/>
      <c r="FV4" s="251"/>
      <c r="FW4" s="251"/>
      <c r="FX4" s="251"/>
      <c r="FY4" s="251"/>
      <c r="FZ4" s="251"/>
      <c r="GA4" s="251"/>
      <c r="GB4" s="251"/>
      <c r="GC4" s="251"/>
      <c r="GD4" s="251"/>
      <c r="GE4" s="251"/>
      <c r="GF4" s="251"/>
      <c r="GG4" s="251"/>
      <c r="GH4" s="251"/>
      <c r="GI4" s="251"/>
      <c r="GJ4" s="251"/>
      <c r="GK4" s="251"/>
      <c r="GL4" s="251"/>
      <c r="GM4" s="251"/>
      <c r="GN4" s="251"/>
      <c r="GO4" s="251"/>
      <c r="GP4" s="251"/>
      <c r="GQ4" s="251"/>
      <c r="GR4" s="251"/>
      <c r="GS4" s="251"/>
      <c r="GT4" s="251"/>
    </row>
    <row r="5" spans="1:202" ht="15" hidden="1" customHeight="1">
      <c r="A5" s="438"/>
      <c r="B5" s="647"/>
      <c r="C5" s="648"/>
      <c r="D5" s="954"/>
      <c r="E5" s="649"/>
      <c r="F5" s="649"/>
      <c r="G5" s="650"/>
      <c r="H5" s="650"/>
      <c r="I5" s="651"/>
      <c r="J5" s="651"/>
      <c r="K5" s="651"/>
      <c r="L5" s="652"/>
      <c r="M5" s="653"/>
      <c r="N5" s="654"/>
      <c r="O5" s="655"/>
      <c r="P5" s="657"/>
      <c r="Q5" s="251"/>
      <c r="R5" s="251"/>
      <c r="S5" s="251"/>
      <c r="T5" s="251"/>
      <c r="U5" s="251"/>
      <c r="V5" s="251"/>
      <c r="W5" s="251"/>
      <c r="X5" s="251"/>
      <c r="Y5" s="251"/>
      <c r="Z5" s="251"/>
      <c r="AA5" s="251"/>
      <c r="AB5" s="251"/>
      <c r="AC5" s="251"/>
      <c r="AD5" s="251"/>
      <c r="AE5" s="251"/>
      <c r="AF5" s="251"/>
      <c r="AG5" s="251"/>
      <c r="AH5" s="251"/>
      <c r="AI5" s="251"/>
      <c r="AJ5" s="251"/>
      <c r="AK5" s="251"/>
      <c r="AL5" s="251"/>
      <c r="AM5" s="251"/>
      <c r="AN5" s="251"/>
      <c r="AO5" s="251"/>
      <c r="AP5" s="251"/>
      <c r="AQ5" s="251"/>
      <c r="AR5" s="251"/>
      <c r="AS5" s="251"/>
      <c r="AT5" s="251"/>
      <c r="AU5" s="251"/>
      <c r="AV5" s="251"/>
      <c r="AW5" s="251"/>
      <c r="AX5" s="251"/>
      <c r="AY5" s="251"/>
      <c r="AZ5" s="251"/>
      <c r="BA5" s="251"/>
      <c r="BB5" s="251"/>
      <c r="BC5" s="251"/>
      <c r="BD5" s="251"/>
      <c r="BE5" s="251"/>
      <c r="BF5" s="251"/>
      <c r="BG5" s="251"/>
      <c r="BH5" s="251"/>
      <c r="BI5" s="251"/>
      <c r="BJ5" s="251"/>
      <c r="BK5" s="251"/>
      <c r="BL5" s="251"/>
      <c r="BM5" s="251"/>
      <c r="BN5" s="251"/>
      <c r="BO5" s="251"/>
      <c r="BP5" s="251"/>
      <c r="BQ5" s="251"/>
      <c r="BR5" s="251"/>
      <c r="BS5" s="251"/>
      <c r="BT5" s="251"/>
      <c r="BU5" s="251"/>
      <c r="BV5" s="251"/>
      <c r="BW5" s="251"/>
      <c r="BX5" s="251"/>
      <c r="BY5" s="251"/>
      <c r="BZ5" s="251"/>
      <c r="CA5" s="251"/>
      <c r="CB5" s="251"/>
      <c r="CC5" s="251"/>
      <c r="CD5" s="251"/>
      <c r="CE5" s="251"/>
      <c r="CF5" s="251"/>
      <c r="CG5" s="251"/>
      <c r="CH5" s="251"/>
      <c r="CI5" s="251"/>
      <c r="CJ5" s="251"/>
      <c r="CK5" s="251"/>
      <c r="CL5" s="251"/>
      <c r="CM5" s="251"/>
      <c r="CN5" s="251"/>
      <c r="CO5" s="251"/>
      <c r="CP5" s="251"/>
      <c r="CQ5" s="251"/>
      <c r="CR5" s="251"/>
      <c r="CS5" s="251"/>
      <c r="CT5" s="251"/>
      <c r="CU5" s="251"/>
      <c r="CV5" s="251"/>
      <c r="CW5" s="251"/>
      <c r="CX5" s="251"/>
      <c r="CY5" s="251"/>
      <c r="CZ5" s="251"/>
      <c r="DA5" s="251"/>
      <c r="DB5" s="251"/>
      <c r="DC5" s="251"/>
      <c r="DD5" s="251"/>
      <c r="DE5" s="251"/>
      <c r="DF5" s="251"/>
      <c r="DG5" s="251"/>
      <c r="DH5" s="251"/>
      <c r="DI5" s="251"/>
      <c r="DJ5" s="251"/>
      <c r="DK5" s="251"/>
      <c r="DL5" s="251"/>
      <c r="DM5" s="251"/>
      <c r="DN5" s="251"/>
      <c r="DO5" s="251"/>
      <c r="DP5" s="251"/>
      <c r="DQ5" s="251"/>
      <c r="DR5" s="251"/>
      <c r="DS5" s="251"/>
      <c r="DT5" s="251"/>
      <c r="DU5" s="251"/>
      <c r="DV5" s="251"/>
      <c r="DW5" s="251"/>
      <c r="DX5" s="251"/>
      <c r="DY5" s="251"/>
      <c r="DZ5" s="251"/>
      <c r="EA5" s="251"/>
      <c r="EB5" s="251"/>
      <c r="EC5" s="251"/>
      <c r="ED5" s="251"/>
      <c r="EE5" s="251"/>
      <c r="EF5" s="251"/>
      <c r="EG5" s="251"/>
      <c r="EH5" s="251"/>
      <c r="EI5" s="251"/>
      <c r="EJ5" s="251"/>
      <c r="EK5" s="251"/>
      <c r="EL5" s="251"/>
      <c r="EM5" s="251"/>
      <c r="EN5" s="251"/>
      <c r="EO5" s="251"/>
      <c r="EP5" s="251"/>
      <c r="EQ5" s="251"/>
      <c r="ER5" s="251"/>
      <c r="ES5" s="251"/>
      <c r="ET5" s="251"/>
      <c r="EU5" s="251"/>
      <c r="EV5" s="251"/>
      <c r="EW5" s="251"/>
      <c r="EX5" s="251"/>
      <c r="EY5" s="251"/>
      <c r="EZ5" s="251"/>
      <c r="FA5" s="251"/>
      <c r="FB5" s="251"/>
      <c r="FC5" s="251"/>
      <c r="FD5" s="251"/>
      <c r="FE5" s="251"/>
      <c r="FF5" s="251"/>
      <c r="FG5" s="251"/>
      <c r="FH5" s="251"/>
      <c r="FI5" s="251"/>
      <c r="FJ5" s="251"/>
      <c r="FK5" s="251"/>
      <c r="FL5" s="251"/>
      <c r="FM5" s="251"/>
      <c r="FN5" s="251"/>
      <c r="FO5" s="251"/>
      <c r="FP5" s="251"/>
      <c r="FQ5" s="251"/>
      <c r="FR5" s="251"/>
      <c r="FS5" s="251"/>
      <c r="FT5" s="251"/>
      <c r="FU5" s="251"/>
      <c r="FV5" s="251"/>
      <c r="FW5" s="251"/>
      <c r="FX5" s="251"/>
      <c r="FY5" s="251"/>
      <c r="FZ5" s="251"/>
      <c r="GA5" s="251"/>
      <c r="GB5" s="251"/>
      <c r="GC5" s="251"/>
      <c r="GD5" s="251"/>
      <c r="GE5" s="251"/>
      <c r="GF5" s="251"/>
      <c r="GG5" s="251"/>
      <c r="GH5" s="251"/>
      <c r="GI5" s="251"/>
      <c r="GJ5" s="251"/>
      <c r="GK5" s="251"/>
      <c r="GL5" s="251"/>
      <c r="GM5" s="251"/>
      <c r="GN5" s="251"/>
      <c r="GO5" s="251"/>
      <c r="GP5" s="251"/>
      <c r="GQ5" s="251"/>
      <c r="GR5" s="251"/>
      <c r="GS5" s="251"/>
      <c r="GT5" s="251"/>
    </row>
    <row r="6" spans="1:202" s="411" customFormat="1" ht="15" hidden="1" customHeight="1">
      <c r="A6" s="249" t="s">
        <v>43</v>
      </c>
      <c r="B6" s="660"/>
      <c r="C6" s="661"/>
      <c r="D6" s="955"/>
      <c r="E6" s="662"/>
      <c r="F6" s="663"/>
      <c r="G6" s="664"/>
      <c r="H6" s="664"/>
      <c r="I6" s="662"/>
      <c r="J6" s="665">
        <f>SUM(J4:J5)</f>
        <v>0</v>
      </c>
      <c r="K6" s="665">
        <f>SUM(K4:K5)</f>
        <v>0</v>
      </c>
      <c r="L6" s="665">
        <f>SUM(L4:L5)</f>
        <v>0</v>
      </c>
      <c r="M6" s="665">
        <f>SUM(M4:M5)</f>
        <v>0</v>
      </c>
      <c r="N6" s="666">
        <f>IF(J6=0,0,M6/J6)</f>
        <v>0</v>
      </c>
      <c r="O6" s="655"/>
      <c r="P6" s="657"/>
      <c r="Q6" s="251"/>
      <c r="R6" s="251"/>
      <c r="S6" s="251"/>
      <c r="T6" s="251"/>
      <c r="U6" s="251"/>
      <c r="V6" s="251"/>
      <c r="W6" s="251"/>
      <c r="X6" s="251"/>
      <c r="Y6" s="251"/>
      <c r="Z6" s="251"/>
      <c r="AA6" s="251"/>
      <c r="AB6" s="251"/>
      <c r="AC6" s="251"/>
      <c r="AD6" s="251"/>
      <c r="AE6" s="251"/>
      <c r="AF6" s="251"/>
      <c r="AG6" s="251"/>
      <c r="AH6" s="251"/>
      <c r="AI6" s="251"/>
      <c r="AJ6" s="251"/>
      <c r="AK6" s="251"/>
      <c r="AL6" s="251"/>
      <c r="AM6" s="251"/>
      <c r="AN6" s="251"/>
      <c r="AO6" s="251"/>
      <c r="AP6" s="251"/>
      <c r="AQ6" s="251"/>
      <c r="AR6" s="251"/>
      <c r="AS6" s="251"/>
      <c r="AT6" s="251"/>
      <c r="AU6" s="251"/>
      <c r="AV6" s="251"/>
      <c r="AW6" s="251"/>
      <c r="AX6" s="251"/>
      <c r="AY6" s="251"/>
      <c r="AZ6" s="251"/>
      <c r="BA6" s="251"/>
      <c r="BB6" s="251"/>
      <c r="BC6" s="251"/>
      <c r="BD6" s="251"/>
      <c r="BE6" s="251"/>
      <c r="BF6" s="251"/>
      <c r="BG6" s="251"/>
      <c r="BH6" s="251"/>
      <c r="BI6" s="251"/>
      <c r="BJ6" s="251"/>
      <c r="BK6" s="251"/>
      <c r="BL6" s="251"/>
      <c r="BM6" s="251"/>
      <c r="BN6" s="251"/>
      <c r="BO6" s="251"/>
      <c r="BP6" s="251"/>
      <c r="BQ6" s="251"/>
      <c r="BR6" s="251"/>
      <c r="BS6" s="251"/>
      <c r="BT6" s="251"/>
      <c r="BU6" s="251"/>
      <c r="BV6" s="251"/>
      <c r="BW6" s="251"/>
      <c r="BX6" s="251"/>
      <c r="BY6" s="251"/>
      <c r="BZ6" s="251"/>
      <c r="CA6" s="251"/>
      <c r="CB6" s="251"/>
      <c r="CC6" s="251"/>
      <c r="CD6" s="251"/>
      <c r="CE6" s="251"/>
      <c r="CF6" s="251"/>
      <c r="CG6" s="251"/>
      <c r="CH6" s="251"/>
      <c r="CI6" s="251"/>
      <c r="CJ6" s="251"/>
      <c r="CK6" s="251"/>
      <c r="CL6" s="251"/>
      <c r="CM6" s="251"/>
      <c r="CN6" s="251"/>
      <c r="CO6" s="251"/>
      <c r="CP6" s="251"/>
      <c r="CQ6" s="251"/>
      <c r="CR6" s="251"/>
      <c r="CS6" s="251"/>
      <c r="CT6" s="251"/>
      <c r="CU6" s="251"/>
      <c r="CV6" s="251"/>
      <c r="CW6" s="251"/>
      <c r="CX6" s="251"/>
      <c r="CY6" s="251"/>
      <c r="CZ6" s="251"/>
      <c r="DA6" s="251"/>
      <c r="DB6" s="251"/>
      <c r="DC6" s="251"/>
      <c r="DD6" s="251"/>
      <c r="DE6" s="251"/>
      <c r="DF6" s="251"/>
      <c r="DG6" s="251"/>
      <c r="DH6" s="251"/>
      <c r="DI6" s="251"/>
      <c r="DJ6" s="251"/>
      <c r="DK6" s="251"/>
      <c r="DL6" s="251"/>
      <c r="DM6" s="251"/>
      <c r="DN6" s="251"/>
      <c r="DO6" s="251"/>
      <c r="DP6" s="251"/>
      <c r="DQ6" s="251"/>
      <c r="DR6" s="251"/>
      <c r="DS6" s="251"/>
      <c r="DT6" s="251"/>
      <c r="DU6" s="251"/>
      <c r="DV6" s="251"/>
      <c r="DW6" s="251"/>
      <c r="DX6" s="251"/>
      <c r="DY6" s="251"/>
      <c r="DZ6" s="251"/>
      <c r="EA6" s="251"/>
      <c r="EB6" s="251"/>
      <c r="EC6" s="251"/>
      <c r="ED6" s="251"/>
      <c r="EE6" s="251"/>
      <c r="EF6" s="251"/>
      <c r="EG6" s="251"/>
      <c r="EH6" s="251"/>
      <c r="EI6" s="251"/>
      <c r="EJ6" s="251"/>
      <c r="EK6" s="251"/>
      <c r="EL6" s="251"/>
      <c r="EM6" s="251"/>
      <c r="EN6" s="251"/>
      <c r="EO6" s="251"/>
      <c r="EP6" s="251"/>
      <c r="EQ6" s="251"/>
      <c r="ER6" s="251"/>
      <c r="ES6" s="251"/>
      <c r="ET6" s="251"/>
      <c r="EU6" s="251"/>
      <c r="EV6" s="251"/>
      <c r="EW6" s="251"/>
      <c r="EX6" s="251"/>
      <c r="EY6" s="251"/>
      <c r="EZ6" s="251"/>
      <c r="FA6" s="251"/>
      <c r="FB6" s="251"/>
      <c r="FC6" s="251"/>
      <c r="FD6" s="251"/>
      <c r="FE6" s="251"/>
      <c r="FF6" s="251"/>
      <c r="FG6" s="251"/>
      <c r="FH6" s="251"/>
      <c r="FI6" s="251"/>
      <c r="FJ6" s="251"/>
      <c r="FK6" s="251"/>
      <c r="FL6" s="251"/>
      <c r="FM6" s="251"/>
      <c r="FN6" s="251"/>
      <c r="FO6" s="251"/>
      <c r="FP6" s="251"/>
      <c r="FQ6" s="251"/>
      <c r="FR6" s="251"/>
      <c r="FS6" s="251"/>
      <c r="FT6" s="251"/>
      <c r="FU6" s="251"/>
      <c r="FV6" s="251"/>
      <c r="FW6" s="251"/>
      <c r="FX6" s="251"/>
      <c r="FY6" s="251"/>
      <c r="FZ6" s="251"/>
      <c r="GA6" s="251"/>
      <c r="GB6" s="251"/>
      <c r="GC6" s="251"/>
      <c r="GD6" s="251"/>
      <c r="GE6" s="251"/>
      <c r="GF6" s="251"/>
      <c r="GG6" s="251"/>
      <c r="GH6" s="251"/>
      <c r="GI6" s="251"/>
      <c r="GJ6" s="251"/>
      <c r="GK6" s="251"/>
      <c r="GL6" s="251"/>
      <c r="GM6" s="251"/>
      <c r="GN6" s="251"/>
      <c r="GO6" s="251"/>
      <c r="GP6" s="251"/>
      <c r="GQ6" s="251"/>
      <c r="GR6" s="251"/>
      <c r="GS6" s="251"/>
      <c r="GT6" s="251"/>
    </row>
    <row r="7" spans="1:202" s="411" customFormat="1" ht="22" customHeight="1">
      <c r="A7" s="250"/>
      <c r="B7" s="667"/>
      <c r="C7" s="641"/>
      <c r="D7" s="956"/>
      <c r="E7" s="253"/>
      <c r="F7" s="641"/>
      <c r="G7" s="253"/>
      <c r="H7" s="253"/>
      <c r="I7" s="253"/>
      <c r="J7" s="253"/>
      <c r="K7" s="253"/>
      <c r="L7" s="641"/>
      <c r="M7" s="253"/>
      <c r="N7" s="641"/>
      <c r="O7" s="655"/>
      <c r="P7" s="656"/>
      <c r="Q7" s="251"/>
      <c r="R7" s="251"/>
      <c r="S7" s="251"/>
      <c r="T7" s="251"/>
      <c r="U7" s="251"/>
      <c r="V7" s="251"/>
      <c r="W7" s="251"/>
      <c r="X7" s="251"/>
      <c r="Y7" s="251"/>
      <c r="Z7" s="251"/>
      <c r="AA7" s="251"/>
      <c r="AB7" s="251"/>
      <c r="AC7" s="251"/>
      <c r="AD7" s="251"/>
      <c r="AE7" s="251"/>
      <c r="AF7" s="251"/>
      <c r="AG7" s="251"/>
      <c r="AH7" s="251"/>
      <c r="AI7" s="251"/>
      <c r="AJ7" s="251"/>
      <c r="AK7" s="251"/>
      <c r="AL7" s="251"/>
      <c r="AM7" s="251"/>
      <c r="AN7" s="251"/>
      <c r="AO7" s="251"/>
      <c r="AP7" s="251"/>
      <c r="AQ7" s="251"/>
      <c r="AR7" s="251"/>
      <c r="AS7" s="251"/>
      <c r="AT7" s="251"/>
      <c r="AU7" s="251"/>
      <c r="AV7" s="251"/>
      <c r="AW7" s="251"/>
      <c r="AX7" s="251"/>
      <c r="AY7" s="251"/>
      <c r="AZ7" s="251"/>
      <c r="BA7" s="251"/>
      <c r="BB7" s="251"/>
      <c r="BC7" s="251"/>
      <c r="BD7" s="251"/>
      <c r="BE7" s="251"/>
      <c r="BF7" s="251"/>
      <c r="BG7" s="251"/>
      <c r="BH7" s="251"/>
      <c r="BI7" s="251"/>
      <c r="BJ7" s="251"/>
      <c r="BK7" s="251"/>
      <c r="BL7" s="251"/>
      <c r="BM7" s="251"/>
      <c r="BN7" s="251"/>
      <c r="BO7" s="251"/>
      <c r="BP7" s="251"/>
      <c r="BQ7" s="251"/>
      <c r="BR7" s="251"/>
      <c r="BS7" s="251"/>
      <c r="BT7" s="251"/>
      <c r="BU7" s="251"/>
      <c r="BV7" s="251"/>
      <c r="BW7" s="251"/>
      <c r="BX7" s="251"/>
      <c r="BY7" s="251"/>
      <c r="BZ7" s="251"/>
      <c r="CA7" s="251"/>
      <c r="CB7" s="251"/>
      <c r="CC7" s="251"/>
      <c r="CD7" s="251"/>
      <c r="CE7" s="251"/>
      <c r="CF7" s="251"/>
      <c r="CG7" s="251"/>
      <c r="CH7" s="251"/>
      <c r="CI7" s="251"/>
      <c r="CJ7" s="251"/>
      <c r="CK7" s="251"/>
      <c r="CL7" s="251"/>
      <c r="CM7" s="251"/>
      <c r="CN7" s="251"/>
      <c r="CO7" s="251"/>
      <c r="CP7" s="251"/>
      <c r="CQ7" s="251"/>
      <c r="CR7" s="251"/>
      <c r="CS7" s="251"/>
      <c r="CT7" s="251"/>
      <c r="CU7" s="251"/>
      <c r="CV7" s="251"/>
      <c r="CW7" s="251"/>
      <c r="CX7" s="251"/>
      <c r="CY7" s="251"/>
      <c r="CZ7" s="251"/>
      <c r="DA7" s="251"/>
      <c r="DB7" s="251"/>
      <c r="DC7" s="251"/>
      <c r="DD7" s="251"/>
      <c r="DE7" s="251"/>
      <c r="DF7" s="251"/>
      <c r="DG7" s="251"/>
      <c r="DH7" s="251"/>
      <c r="DI7" s="251"/>
      <c r="DJ7" s="251"/>
      <c r="DK7" s="251"/>
      <c r="DL7" s="251"/>
      <c r="DM7" s="251"/>
      <c r="DN7" s="251"/>
      <c r="DO7" s="251"/>
      <c r="DP7" s="251"/>
      <c r="DQ7" s="251"/>
      <c r="DR7" s="251"/>
      <c r="DS7" s="251"/>
      <c r="DT7" s="251"/>
      <c r="DU7" s="251"/>
      <c r="DV7" s="251"/>
      <c r="DW7" s="251"/>
      <c r="DX7" s="251"/>
      <c r="DY7" s="251"/>
      <c r="DZ7" s="251"/>
      <c r="EA7" s="251"/>
      <c r="EB7" s="251"/>
      <c r="EC7" s="251"/>
      <c r="ED7" s="251"/>
      <c r="EE7" s="251"/>
      <c r="EF7" s="251"/>
      <c r="EG7" s="251"/>
      <c r="EH7" s="251"/>
      <c r="EI7" s="251"/>
      <c r="EJ7" s="251"/>
      <c r="EK7" s="251"/>
      <c r="EL7" s="251"/>
      <c r="EM7" s="251"/>
      <c r="EN7" s="251"/>
      <c r="EO7" s="251"/>
      <c r="EP7" s="251"/>
      <c r="EQ7" s="251"/>
      <c r="ER7" s="251"/>
      <c r="ES7" s="251"/>
      <c r="ET7" s="251"/>
      <c r="EU7" s="251"/>
      <c r="EV7" s="251"/>
      <c r="EW7" s="251"/>
      <c r="EX7" s="251"/>
      <c r="EY7" s="251"/>
      <c r="EZ7" s="251"/>
      <c r="FA7" s="251"/>
      <c r="FB7" s="251"/>
      <c r="FC7" s="251"/>
      <c r="FD7" s="251"/>
      <c r="FE7" s="251"/>
      <c r="FF7" s="251"/>
      <c r="FG7" s="251"/>
      <c r="FH7" s="251"/>
      <c r="FI7" s="251"/>
      <c r="FJ7" s="251"/>
      <c r="FK7" s="251"/>
      <c r="FL7" s="251"/>
      <c r="FM7" s="251"/>
      <c r="FN7" s="251"/>
      <c r="FO7" s="251"/>
      <c r="FP7" s="251"/>
      <c r="FQ7" s="251"/>
      <c r="FR7" s="251"/>
      <c r="FS7" s="251"/>
      <c r="FT7" s="251"/>
      <c r="FU7" s="251"/>
      <c r="FV7" s="251"/>
      <c r="FW7" s="251"/>
      <c r="FX7" s="251"/>
      <c r="FY7" s="251"/>
      <c r="FZ7" s="251"/>
      <c r="GA7" s="251"/>
      <c r="GB7" s="251"/>
      <c r="GC7" s="251"/>
      <c r="GD7" s="251"/>
      <c r="GE7" s="251"/>
      <c r="GF7" s="251"/>
      <c r="GG7" s="251"/>
      <c r="GH7" s="251"/>
      <c r="GI7" s="251"/>
      <c r="GJ7" s="251"/>
      <c r="GK7" s="251"/>
      <c r="GL7" s="251"/>
      <c r="GM7" s="251"/>
      <c r="GN7" s="251"/>
      <c r="GO7" s="251"/>
      <c r="GP7" s="251"/>
      <c r="GQ7" s="251"/>
      <c r="GR7" s="251"/>
      <c r="GS7" s="251"/>
      <c r="GT7" s="251"/>
    </row>
    <row r="8" spans="1:202" s="412" customFormat="1" ht="15" customHeight="1">
      <c r="A8" s="1112" t="s">
        <v>1070</v>
      </c>
      <c r="B8" s="1114" t="s">
        <v>133</v>
      </c>
      <c r="C8" s="1116" t="s">
        <v>933</v>
      </c>
      <c r="D8" s="1118" t="s">
        <v>1046</v>
      </c>
      <c r="E8" s="1110" t="s">
        <v>843</v>
      </c>
      <c r="F8" s="1110" t="s">
        <v>1049</v>
      </c>
      <c r="G8" s="1110" t="s">
        <v>1050</v>
      </c>
      <c r="H8" s="1110" t="s">
        <v>1243</v>
      </c>
      <c r="I8" s="1120" t="s">
        <v>1242</v>
      </c>
      <c r="J8" s="1110" t="s">
        <v>1048</v>
      </c>
      <c r="K8" s="1110" t="s">
        <v>844</v>
      </c>
      <c r="L8" s="1110" t="s">
        <v>1051</v>
      </c>
      <c r="M8" s="1110" t="s">
        <v>1152</v>
      </c>
      <c r="N8" s="1110" t="s">
        <v>42</v>
      </c>
      <c r="O8" s="655"/>
      <c r="P8" s="656"/>
      <c r="Q8" s="251"/>
      <c r="R8" s="251"/>
      <c r="S8" s="251"/>
      <c r="T8" s="251"/>
      <c r="U8" s="251"/>
      <c r="V8" s="251"/>
      <c r="W8" s="251"/>
      <c r="X8" s="251"/>
      <c r="Y8" s="251"/>
      <c r="Z8" s="251"/>
      <c r="AA8" s="251"/>
      <c r="AB8" s="251"/>
      <c r="AC8" s="251"/>
      <c r="AD8" s="251"/>
      <c r="AE8" s="251"/>
      <c r="AF8" s="251"/>
      <c r="AG8" s="251"/>
      <c r="AH8" s="251"/>
      <c r="AI8" s="251"/>
      <c r="AJ8" s="251"/>
      <c r="AK8" s="251"/>
      <c r="AL8" s="251"/>
      <c r="AM8" s="251"/>
      <c r="AN8" s="251"/>
      <c r="AO8" s="251"/>
      <c r="AP8" s="251"/>
      <c r="AQ8" s="251"/>
      <c r="AR8" s="251"/>
      <c r="AS8" s="251"/>
      <c r="AT8" s="251"/>
      <c r="AU8" s="251"/>
      <c r="AV8" s="251"/>
      <c r="AW8" s="251"/>
      <c r="AX8" s="251"/>
      <c r="AY8" s="251"/>
      <c r="AZ8" s="251"/>
      <c r="BA8" s="251"/>
      <c r="BB8" s="251"/>
      <c r="BC8" s="251"/>
      <c r="BD8" s="251"/>
      <c r="BE8" s="251"/>
      <c r="BF8" s="251"/>
      <c r="BG8" s="251"/>
      <c r="BH8" s="251"/>
      <c r="BI8" s="251"/>
      <c r="BJ8" s="251"/>
      <c r="BK8" s="251"/>
      <c r="BL8" s="251"/>
      <c r="BM8" s="251"/>
      <c r="BN8" s="251"/>
      <c r="BO8" s="251"/>
      <c r="BP8" s="251"/>
      <c r="BQ8" s="251"/>
      <c r="BR8" s="251"/>
      <c r="BS8" s="251"/>
      <c r="BT8" s="251"/>
      <c r="BU8" s="251"/>
      <c r="BV8" s="251"/>
      <c r="BW8" s="251"/>
      <c r="BX8" s="251"/>
      <c r="BY8" s="251"/>
      <c r="BZ8" s="251"/>
      <c r="CA8" s="251"/>
      <c r="CB8" s="251"/>
      <c r="CC8" s="251"/>
      <c r="CD8" s="251"/>
      <c r="CE8" s="251"/>
      <c r="CF8" s="251"/>
      <c r="CG8" s="251"/>
      <c r="CH8" s="251"/>
      <c r="CI8" s="251"/>
      <c r="CJ8" s="251"/>
      <c r="CK8" s="251"/>
      <c r="CL8" s="251"/>
      <c r="CM8" s="251"/>
      <c r="CN8" s="251"/>
      <c r="CO8" s="251"/>
      <c r="CP8" s="251"/>
      <c r="CQ8" s="251"/>
      <c r="CR8" s="251"/>
      <c r="CS8" s="251"/>
      <c r="CT8" s="251"/>
      <c r="CU8" s="251"/>
      <c r="CV8" s="251"/>
      <c r="CW8" s="251"/>
      <c r="CX8" s="251"/>
      <c r="CY8" s="251"/>
      <c r="CZ8" s="251"/>
      <c r="DA8" s="251"/>
      <c r="DB8" s="251"/>
      <c r="DC8" s="251"/>
      <c r="DD8" s="251"/>
      <c r="DE8" s="251"/>
      <c r="DF8" s="251"/>
      <c r="DG8" s="251"/>
      <c r="DH8" s="251"/>
      <c r="DI8" s="251"/>
      <c r="DJ8" s="251"/>
      <c r="DK8" s="251"/>
      <c r="DL8" s="251"/>
      <c r="DM8" s="251"/>
      <c r="DN8" s="251"/>
      <c r="DO8" s="251"/>
      <c r="DP8" s="251"/>
      <c r="DQ8" s="251"/>
      <c r="DR8" s="251"/>
      <c r="DS8" s="251"/>
      <c r="DT8" s="251"/>
      <c r="DU8" s="251"/>
      <c r="DV8" s="251"/>
      <c r="DW8" s="251"/>
      <c r="DX8" s="251"/>
      <c r="DY8" s="251"/>
      <c r="DZ8" s="251"/>
      <c r="EA8" s="251"/>
      <c r="EB8" s="251"/>
      <c r="EC8" s="251"/>
      <c r="ED8" s="251"/>
      <c r="EE8" s="251"/>
      <c r="EF8" s="251"/>
      <c r="EG8" s="251"/>
      <c r="EH8" s="251"/>
      <c r="EI8" s="251"/>
      <c r="EJ8" s="251"/>
      <c r="EK8" s="251"/>
      <c r="EL8" s="251"/>
      <c r="EM8" s="251"/>
      <c r="EN8" s="251"/>
      <c r="EO8" s="251"/>
      <c r="EP8" s="251"/>
      <c r="EQ8" s="251"/>
      <c r="ER8" s="251"/>
      <c r="ES8" s="251"/>
      <c r="ET8" s="251"/>
      <c r="EU8" s="251"/>
      <c r="EV8" s="251"/>
      <c r="EW8" s="251"/>
      <c r="EX8" s="251"/>
      <c r="EY8" s="251"/>
      <c r="EZ8" s="251"/>
      <c r="FA8" s="251"/>
      <c r="FB8" s="251"/>
      <c r="FC8" s="251"/>
      <c r="FD8" s="251"/>
      <c r="FE8" s="251"/>
      <c r="FF8" s="251"/>
      <c r="FG8" s="251"/>
      <c r="FH8" s="251"/>
      <c r="FI8" s="251"/>
      <c r="FJ8" s="251"/>
      <c r="FK8" s="251"/>
      <c r="FL8" s="251"/>
      <c r="FM8" s="251"/>
      <c r="FN8" s="251"/>
      <c r="FO8" s="251"/>
      <c r="FP8" s="251"/>
      <c r="FQ8" s="251"/>
      <c r="FR8" s="251"/>
      <c r="FS8" s="251"/>
      <c r="FT8" s="251"/>
      <c r="FU8" s="251"/>
      <c r="FV8" s="251"/>
      <c r="FW8" s="251"/>
      <c r="FX8" s="251"/>
      <c r="FY8" s="251"/>
      <c r="FZ8" s="251"/>
      <c r="GA8" s="251"/>
      <c r="GB8" s="251"/>
      <c r="GC8" s="251"/>
      <c r="GD8" s="251"/>
      <c r="GE8" s="251"/>
      <c r="GF8" s="251"/>
      <c r="GG8" s="251"/>
      <c r="GH8" s="251"/>
      <c r="GI8" s="251"/>
      <c r="GJ8" s="251"/>
      <c r="GK8" s="251"/>
      <c r="GL8" s="251"/>
      <c r="GM8" s="251"/>
      <c r="GN8" s="251"/>
      <c r="GO8" s="251"/>
      <c r="GP8" s="251"/>
      <c r="GQ8" s="251"/>
      <c r="GR8" s="251"/>
      <c r="GS8" s="251"/>
      <c r="GT8" s="251"/>
    </row>
    <row r="9" spans="1:202">
      <c r="A9" s="1113"/>
      <c r="B9" s="1115"/>
      <c r="C9" s="1117"/>
      <c r="D9" s="1119"/>
      <c r="E9" s="1111"/>
      <c r="F9" s="1111"/>
      <c r="G9" s="1111"/>
      <c r="H9" s="1111"/>
      <c r="I9" s="1121"/>
      <c r="J9" s="1111"/>
      <c r="K9" s="1111"/>
      <c r="L9" s="1111"/>
      <c r="M9" s="1111"/>
      <c r="N9" s="1111"/>
      <c r="O9" s="655"/>
      <c r="P9" s="656"/>
      <c r="Q9" s="251"/>
      <c r="R9" s="251"/>
      <c r="S9" s="251"/>
      <c r="T9" s="251"/>
      <c r="U9" s="251"/>
      <c r="V9" s="251"/>
      <c r="W9" s="251"/>
      <c r="X9" s="251"/>
      <c r="Y9" s="251"/>
      <c r="Z9" s="251"/>
      <c r="AA9" s="251"/>
      <c r="AB9" s="251"/>
      <c r="AC9" s="251"/>
      <c r="AD9" s="251"/>
      <c r="AE9" s="251"/>
      <c r="AF9" s="251"/>
      <c r="AG9" s="251"/>
      <c r="AH9" s="251"/>
      <c r="AI9" s="251"/>
      <c r="AJ9" s="251"/>
      <c r="AK9" s="251"/>
      <c r="AL9" s="251"/>
      <c r="AM9" s="251"/>
      <c r="AN9" s="251"/>
      <c r="AO9" s="251"/>
      <c r="AP9" s="251"/>
      <c r="AQ9" s="251"/>
      <c r="AR9" s="251"/>
      <c r="AS9" s="251"/>
      <c r="AT9" s="251"/>
      <c r="AU9" s="251"/>
      <c r="AV9" s="251"/>
      <c r="AW9" s="251"/>
      <c r="AX9" s="251"/>
      <c r="AY9" s="251"/>
      <c r="AZ9" s="251"/>
      <c r="BA9" s="251"/>
      <c r="BB9" s="251"/>
      <c r="BC9" s="251"/>
      <c r="BD9" s="251"/>
      <c r="BE9" s="251"/>
      <c r="BF9" s="251"/>
      <c r="BG9" s="251"/>
      <c r="BH9" s="251"/>
      <c r="BI9" s="251"/>
      <c r="BJ9" s="251"/>
      <c r="BK9" s="251"/>
      <c r="BL9" s="251"/>
      <c r="BM9" s="251"/>
      <c r="BN9" s="251"/>
      <c r="BO9" s="251"/>
      <c r="BP9" s="251"/>
      <c r="BQ9" s="251"/>
      <c r="BR9" s="251"/>
      <c r="BS9" s="251"/>
      <c r="BT9" s="251"/>
      <c r="BU9" s="251"/>
      <c r="BV9" s="251"/>
      <c r="BW9" s="251"/>
      <c r="BX9" s="251"/>
      <c r="BY9" s="251"/>
      <c r="BZ9" s="251"/>
      <c r="CA9" s="251"/>
      <c r="CB9" s="251"/>
      <c r="CC9" s="251"/>
      <c r="CD9" s="251"/>
      <c r="CE9" s="251"/>
      <c r="CF9" s="251"/>
      <c r="CG9" s="251"/>
      <c r="CH9" s="251"/>
      <c r="CI9" s="251"/>
      <c r="CJ9" s="251"/>
      <c r="CK9" s="251"/>
      <c r="CL9" s="251"/>
      <c r="CM9" s="251"/>
      <c r="CN9" s="251"/>
      <c r="CO9" s="251"/>
      <c r="CP9" s="251"/>
      <c r="CQ9" s="251"/>
      <c r="CR9" s="251"/>
      <c r="CS9" s="251"/>
      <c r="CT9" s="251"/>
      <c r="CU9" s="251"/>
      <c r="CV9" s="251"/>
      <c r="CW9" s="251"/>
      <c r="CX9" s="251"/>
      <c r="CY9" s="251"/>
      <c r="CZ9" s="251"/>
      <c r="DA9" s="251"/>
      <c r="DB9" s="251"/>
      <c r="DC9" s="251"/>
      <c r="DD9" s="251"/>
      <c r="DE9" s="251"/>
      <c r="DF9" s="251"/>
      <c r="DG9" s="251"/>
      <c r="DH9" s="251"/>
      <c r="DI9" s="251"/>
      <c r="DJ9" s="251"/>
      <c r="DK9" s="251"/>
      <c r="DL9" s="251"/>
      <c r="DM9" s="251"/>
      <c r="DN9" s="251"/>
      <c r="DO9" s="251"/>
      <c r="DP9" s="251"/>
      <c r="DQ9" s="251"/>
      <c r="DR9" s="251"/>
      <c r="DS9" s="251"/>
      <c r="DT9" s="251"/>
      <c r="DU9" s="251"/>
      <c r="DV9" s="251"/>
      <c r="DW9" s="251"/>
      <c r="DX9" s="251"/>
      <c r="DY9" s="251"/>
      <c r="DZ9" s="251"/>
      <c r="EA9" s="251"/>
      <c r="EB9" s="251"/>
      <c r="EC9" s="251"/>
      <c r="ED9" s="251"/>
      <c r="EE9" s="251"/>
      <c r="EF9" s="251"/>
      <c r="EG9" s="251"/>
      <c r="EH9" s="251"/>
      <c r="EI9" s="251"/>
      <c r="EJ9" s="251"/>
      <c r="EK9" s="251"/>
      <c r="EL9" s="251"/>
      <c r="EM9" s="251"/>
      <c r="EN9" s="251"/>
      <c r="EO9" s="251"/>
      <c r="EP9" s="251"/>
      <c r="EQ9" s="251"/>
      <c r="ER9" s="251"/>
      <c r="ES9" s="251"/>
      <c r="ET9" s="251"/>
      <c r="EU9" s="251"/>
      <c r="EV9" s="251"/>
      <c r="EW9" s="251"/>
      <c r="EX9" s="251"/>
      <c r="EY9" s="251"/>
      <c r="EZ9" s="251"/>
      <c r="FA9" s="251"/>
      <c r="FB9" s="251"/>
      <c r="FC9" s="251"/>
      <c r="FD9" s="251"/>
      <c r="FE9" s="251"/>
      <c r="FF9" s="251"/>
      <c r="FG9" s="251"/>
      <c r="FH9" s="251"/>
      <c r="FI9" s="251"/>
      <c r="FJ9" s="251"/>
      <c r="FK9" s="251"/>
      <c r="FL9" s="251"/>
      <c r="FM9" s="251"/>
      <c r="FN9" s="251"/>
      <c r="FO9" s="251"/>
      <c r="FP9" s="251"/>
      <c r="FQ9" s="251"/>
      <c r="FR9" s="251"/>
      <c r="FS9" s="251"/>
      <c r="FT9" s="251"/>
      <c r="FU9" s="251"/>
      <c r="FV9" s="251"/>
      <c r="FW9" s="251"/>
      <c r="FX9" s="251"/>
      <c r="FY9" s="251"/>
      <c r="FZ9" s="251"/>
      <c r="GA9" s="251"/>
      <c r="GB9" s="251"/>
      <c r="GC9" s="251"/>
      <c r="GD9" s="251"/>
      <c r="GE9" s="251"/>
      <c r="GF9" s="251"/>
      <c r="GG9" s="251"/>
      <c r="GH9" s="251"/>
      <c r="GI9" s="251"/>
      <c r="GJ9" s="251"/>
      <c r="GK9" s="251"/>
      <c r="GL9" s="251"/>
      <c r="GM9" s="251"/>
      <c r="GN9" s="251"/>
      <c r="GO9" s="251"/>
      <c r="GP9" s="251"/>
      <c r="GQ9" s="251"/>
      <c r="GR9" s="251"/>
      <c r="GS9" s="251"/>
      <c r="GT9" s="251"/>
    </row>
    <row r="10" spans="1:202">
      <c r="A10" s="1041">
        <v>5</v>
      </c>
      <c r="B10" s="1042" t="s">
        <v>1279</v>
      </c>
      <c r="C10" s="1043"/>
      <c r="D10" s="1044"/>
      <c r="E10" s="997"/>
      <c r="F10" s="997"/>
      <c r="G10" s="997"/>
      <c r="H10" s="997"/>
      <c r="I10" s="996"/>
      <c r="J10" s="997"/>
      <c r="K10" s="997"/>
      <c r="L10" s="997"/>
      <c r="M10" s="997"/>
      <c r="N10" s="997"/>
      <c r="O10" s="655"/>
      <c r="P10" s="656"/>
      <c r="Q10" s="251"/>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1"/>
      <c r="AO10" s="251"/>
      <c r="AP10" s="251"/>
      <c r="AQ10" s="251"/>
      <c r="AR10" s="251"/>
      <c r="AS10" s="251"/>
      <c r="AT10" s="251"/>
      <c r="AU10" s="251"/>
      <c r="AV10" s="251"/>
      <c r="AW10" s="251"/>
      <c r="AX10" s="251"/>
      <c r="AY10" s="251"/>
      <c r="AZ10" s="251"/>
      <c r="BA10" s="251"/>
      <c r="BB10" s="251"/>
      <c r="BC10" s="251"/>
      <c r="BD10" s="251"/>
      <c r="BE10" s="251"/>
      <c r="BF10" s="251"/>
      <c r="BG10" s="251"/>
      <c r="BH10" s="251"/>
      <c r="BI10" s="251"/>
      <c r="BJ10" s="251"/>
      <c r="BK10" s="251"/>
      <c r="BL10" s="251"/>
      <c r="BM10" s="251"/>
      <c r="BN10" s="251"/>
      <c r="BO10" s="251"/>
      <c r="BP10" s="251"/>
      <c r="BQ10" s="251"/>
      <c r="BR10" s="251"/>
      <c r="BS10" s="251"/>
      <c r="BT10" s="251"/>
      <c r="BU10" s="251"/>
      <c r="BV10" s="251"/>
      <c r="BW10" s="251"/>
      <c r="BX10" s="251"/>
      <c r="BY10" s="251"/>
      <c r="BZ10" s="251"/>
      <c r="CA10" s="251"/>
      <c r="CB10" s="251"/>
      <c r="CC10" s="251"/>
      <c r="CD10" s="251"/>
      <c r="CE10" s="251"/>
      <c r="CF10" s="251"/>
      <c r="CG10" s="251"/>
      <c r="CH10" s="251"/>
      <c r="CI10" s="251"/>
      <c r="CJ10" s="251"/>
      <c r="CK10" s="251"/>
      <c r="CL10" s="251"/>
      <c r="CM10" s="251"/>
      <c r="CN10" s="251"/>
      <c r="CO10" s="251"/>
      <c r="CP10" s="251"/>
      <c r="CQ10" s="251"/>
      <c r="CR10" s="251"/>
      <c r="CS10" s="251"/>
      <c r="CT10" s="251"/>
      <c r="CU10" s="251"/>
      <c r="CV10" s="251"/>
      <c r="CW10" s="251"/>
      <c r="CX10" s="251"/>
      <c r="CY10" s="251"/>
      <c r="CZ10" s="251"/>
      <c r="DA10" s="251"/>
      <c r="DB10" s="251"/>
      <c r="DC10" s="251"/>
      <c r="DD10" s="251"/>
      <c r="DE10" s="251"/>
      <c r="DF10" s="251"/>
      <c r="DG10" s="251"/>
      <c r="DH10" s="251"/>
      <c r="DI10" s="251"/>
      <c r="DJ10" s="251"/>
      <c r="DK10" s="251"/>
      <c r="DL10" s="251"/>
      <c r="DM10" s="251"/>
      <c r="DN10" s="251"/>
      <c r="DO10" s="251"/>
      <c r="DP10" s="251"/>
      <c r="DQ10" s="251"/>
      <c r="DR10" s="251"/>
      <c r="DS10" s="251"/>
      <c r="DT10" s="251"/>
      <c r="DU10" s="251"/>
      <c r="DV10" s="251"/>
      <c r="DW10" s="251"/>
      <c r="DX10" s="251"/>
      <c r="DY10" s="251"/>
      <c r="DZ10" s="251"/>
      <c r="EA10" s="251"/>
      <c r="EB10" s="251"/>
      <c r="EC10" s="251"/>
      <c r="ED10" s="251"/>
      <c r="EE10" s="251"/>
      <c r="EF10" s="251"/>
      <c r="EG10" s="251"/>
      <c r="EH10" s="251"/>
      <c r="EI10" s="251"/>
      <c r="EJ10" s="251"/>
      <c r="EK10" s="251"/>
      <c r="EL10" s="251"/>
      <c r="EM10" s="251"/>
      <c r="EN10" s="251"/>
      <c r="EO10" s="251"/>
      <c r="EP10" s="251"/>
      <c r="EQ10" s="251"/>
      <c r="ER10" s="251"/>
      <c r="ES10" s="251"/>
      <c r="ET10" s="251"/>
      <c r="EU10" s="251"/>
      <c r="EV10" s="251"/>
      <c r="EW10" s="251"/>
      <c r="EX10" s="251"/>
      <c r="EY10" s="251"/>
      <c r="EZ10" s="251"/>
      <c r="FA10" s="251"/>
      <c r="FB10" s="251"/>
      <c r="FC10" s="251"/>
      <c r="FD10" s="251"/>
      <c r="FE10" s="251"/>
      <c r="FF10" s="251"/>
      <c r="FG10" s="251"/>
      <c r="FH10" s="251"/>
      <c r="FI10" s="251"/>
      <c r="FJ10" s="251"/>
      <c r="FK10" s="251"/>
      <c r="FL10" s="251"/>
      <c r="FM10" s="251"/>
      <c r="FN10" s="251"/>
      <c r="FO10" s="251"/>
      <c r="FP10" s="251"/>
      <c r="FQ10" s="251"/>
      <c r="FR10" s="251"/>
      <c r="FS10" s="251"/>
      <c r="FT10" s="251"/>
      <c r="FU10" s="251"/>
      <c r="FV10" s="251"/>
      <c r="FW10" s="251"/>
      <c r="FX10" s="251"/>
      <c r="FY10" s="251"/>
      <c r="FZ10" s="251"/>
      <c r="GA10" s="251"/>
      <c r="GB10" s="251"/>
      <c r="GC10" s="251"/>
      <c r="GD10" s="251"/>
      <c r="GE10" s="251"/>
      <c r="GF10" s="251"/>
      <c r="GG10" s="251"/>
      <c r="GH10" s="251"/>
      <c r="GI10" s="251"/>
      <c r="GJ10" s="251"/>
      <c r="GK10" s="251"/>
      <c r="GL10" s="251"/>
      <c r="GM10" s="251"/>
      <c r="GN10" s="251"/>
      <c r="GO10" s="251"/>
      <c r="GP10" s="251"/>
      <c r="GQ10" s="251"/>
      <c r="GR10" s="251"/>
      <c r="GS10" s="251"/>
      <c r="GT10" s="251"/>
    </row>
    <row r="11" spans="1:202" ht="25">
      <c r="A11" s="658">
        <v>5.01</v>
      </c>
      <c r="B11" s="1045" t="s">
        <v>1281</v>
      </c>
      <c r="C11" s="1046" t="s">
        <v>1293</v>
      </c>
      <c r="D11" s="1047">
        <v>1</v>
      </c>
      <c r="E11" s="674"/>
      <c r="F11" s="674"/>
      <c r="G11" s="675">
        <f t="shared" ref="G11:G22" si="0">F11+E11</f>
        <v>0</v>
      </c>
      <c r="H11" s="675">
        <f>D11-G11</f>
        <v>1</v>
      </c>
      <c r="I11" s="1019">
        <v>2500000</v>
      </c>
      <c r="J11" s="653">
        <f t="shared" ref="J11:J22" si="1">I11*D11</f>
        <v>2500000</v>
      </c>
      <c r="K11" s="653">
        <f t="shared" ref="K11:K22" si="2">E11*I11</f>
        <v>0</v>
      </c>
      <c r="L11" s="676">
        <f t="shared" ref="L11:L22" si="3">F11*I11</f>
        <v>0</v>
      </c>
      <c r="M11" s="653">
        <f t="shared" ref="M11:M22" si="4">SUM(K11,L11)</f>
        <v>0</v>
      </c>
      <c r="N11" s="654">
        <f t="shared" ref="N11:N24" si="5">IF(J11=0,0,M11/J11)</f>
        <v>0</v>
      </c>
      <c r="O11" s="655"/>
      <c r="P11" s="656"/>
      <c r="Q11" s="251"/>
      <c r="R11" s="251"/>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1"/>
      <c r="BW11" s="251"/>
      <c r="BX11" s="251"/>
      <c r="BY11" s="251"/>
      <c r="BZ11" s="251"/>
      <c r="CA11" s="251"/>
      <c r="CB11" s="251"/>
      <c r="CC11" s="251"/>
      <c r="CD11" s="251"/>
      <c r="CE11" s="251"/>
      <c r="CF11" s="251"/>
      <c r="CG11" s="251"/>
      <c r="CH11" s="251"/>
      <c r="CI11" s="251"/>
      <c r="CJ11" s="251"/>
      <c r="CK11" s="251"/>
      <c r="CL11" s="251"/>
      <c r="CM11" s="251"/>
      <c r="CN11" s="251"/>
      <c r="CO11" s="251"/>
      <c r="CP11" s="251"/>
      <c r="CQ11" s="251"/>
      <c r="CR11" s="251"/>
      <c r="CS11" s="251"/>
      <c r="CT11" s="251"/>
      <c r="CU11" s="251"/>
      <c r="CV11" s="251"/>
      <c r="CW11" s="251"/>
      <c r="CX11" s="251"/>
      <c r="CY11" s="251"/>
      <c r="CZ11" s="251"/>
      <c r="DA11" s="251"/>
      <c r="DB11" s="251"/>
      <c r="DC11" s="251"/>
      <c r="DD11" s="251"/>
      <c r="DE11" s="251"/>
      <c r="DF11" s="251"/>
      <c r="DG11" s="251"/>
      <c r="DH11" s="251"/>
      <c r="DI11" s="251"/>
      <c r="DJ11" s="251"/>
      <c r="DK11" s="251"/>
      <c r="DL11" s="251"/>
      <c r="DM11" s="251"/>
      <c r="DN11" s="251"/>
      <c r="DO11" s="251"/>
      <c r="DP11" s="251"/>
      <c r="DQ11" s="251"/>
      <c r="DR11" s="251"/>
      <c r="DS11" s="251"/>
      <c r="DT11" s="251"/>
      <c r="DU11" s="251"/>
      <c r="DV11" s="251"/>
      <c r="DW11" s="251"/>
      <c r="DX11" s="251"/>
      <c r="DY11" s="251"/>
      <c r="DZ11" s="251"/>
      <c r="EA11" s="251"/>
      <c r="EB11" s="251"/>
      <c r="EC11" s="251"/>
      <c r="ED11" s="251"/>
      <c r="EE11" s="251"/>
      <c r="EF11" s="251"/>
      <c r="EG11" s="251"/>
      <c r="EH11" s="251"/>
      <c r="EI11" s="251"/>
      <c r="EJ11" s="251"/>
      <c r="EK11" s="251"/>
      <c r="EL11" s="251"/>
      <c r="EM11" s="251"/>
      <c r="EN11" s="251"/>
      <c r="EO11" s="251"/>
      <c r="EP11" s="251"/>
      <c r="EQ11" s="251"/>
      <c r="ER11" s="251"/>
      <c r="ES11" s="251"/>
      <c r="ET11" s="251"/>
      <c r="EU11" s="251"/>
      <c r="EV11" s="251"/>
      <c r="EW11" s="251"/>
      <c r="EX11" s="251"/>
      <c r="EY11" s="251"/>
      <c r="EZ11" s="251"/>
      <c r="FA11" s="251"/>
      <c r="FB11" s="251"/>
      <c r="FC11" s="251"/>
      <c r="FD11" s="251"/>
      <c r="FE11" s="251"/>
      <c r="FF11" s="251"/>
      <c r="FG11" s="251"/>
      <c r="FH11" s="251"/>
      <c r="FI11" s="251"/>
      <c r="FJ11" s="251"/>
      <c r="FK11" s="251"/>
      <c r="FL11" s="251"/>
      <c r="FM11" s="251"/>
      <c r="FN11" s="251"/>
      <c r="FO11" s="251"/>
      <c r="FP11" s="251"/>
      <c r="FQ11" s="251"/>
      <c r="FR11" s="251"/>
      <c r="FS11" s="251"/>
      <c r="FT11" s="251"/>
      <c r="FU11" s="251"/>
      <c r="FV11" s="251"/>
      <c r="FW11" s="251"/>
      <c r="FX11" s="251"/>
      <c r="FY11" s="251"/>
      <c r="FZ11" s="251"/>
      <c r="GA11" s="251"/>
      <c r="GB11" s="251"/>
      <c r="GC11" s="251"/>
      <c r="GD11" s="251"/>
      <c r="GE11" s="251"/>
      <c r="GF11" s="251"/>
      <c r="GG11" s="251"/>
      <c r="GH11" s="251"/>
      <c r="GI11" s="251"/>
      <c r="GJ11" s="251"/>
      <c r="GK11" s="251"/>
      <c r="GL11" s="251"/>
      <c r="GM11" s="251"/>
      <c r="GN11" s="251"/>
      <c r="GO11" s="251"/>
      <c r="GP11" s="251"/>
      <c r="GQ11" s="251"/>
      <c r="GR11" s="251"/>
      <c r="GS11" s="251"/>
      <c r="GT11" s="251"/>
    </row>
    <row r="12" spans="1:202" ht="25">
      <c r="A12" s="658">
        <v>5.0199999999999996</v>
      </c>
      <c r="B12" s="1045" t="s">
        <v>1282</v>
      </c>
      <c r="C12" s="1046" t="s">
        <v>1293</v>
      </c>
      <c r="D12" s="1047">
        <v>1</v>
      </c>
      <c r="E12" s="674"/>
      <c r="F12" s="674"/>
      <c r="G12" s="675">
        <f t="shared" si="0"/>
        <v>0</v>
      </c>
      <c r="H12" s="675">
        <f t="shared" ref="H12:H22" si="6">D12-G12</f>
        <v>1</v>
      </c>
      <c r="I12" s="1019">
        <v>2000000</v>
      </c>
      <c r="J12" s="653">
        <f t="shared" si="1"/>
        <v>2000000</v>
      </c>
      <c r="K12" s="653">
        <f t="shared" si="2"/>
        <v>0</v>
      </c>
      <c r="L12" s="676">
        <f t="shared" si="3"/>
        <v>0</v>
      </c>
      <c r="M12" s="653">
        <f t="shared" si="4"/>
        <v>0</v>
      </c>
      <c r="N12" s="654">
        <f t="shared" si="5"/>
        <v>0</v>
      </c>
      <c r="O12" s="655"/>
      <c r="P12" s="656"/>
      <c r="Q12" s="251"/>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1"/>
      <c r="BW12" s="251"/>
      <c r="BX12" s="251"/>
      <c r="BY12" s="251"/>
      <c r="BZ12" s="251"/>
      <c r="CA12" s="251"/>
      <c r="CB12" s="251"/>
      <c r="CC12" s="251"/>
      <c r="CD12" s="251"/>
      <c r="CE12" s="251"/>
      <c r="CF12" s="251"/>
      <c r="CG12" s="251"/>
      <c r="CH12" s="251"/>
      <c r="CI12" s="251"/>
      <c r="CJ12" s="251"/>
      <c r="CK12" s="251"/>
      <c r="CL12" s="251"/>
      <c r="CM12" s="251"/>
      <c r="CN12" s="251"/>
      <c r="CO12" s="251"/>
      <c r="CP12" s="251"/>
      <c r="CQ12" s="251"/>
      <c r="CR12" s="251"/>
      <c r="CS12" s="251"/>
      <c r="CT12" s="251"/>
      <c r="CU12" s="251"/>
      <c r="CV12" s="251"/>
      <c r="CW12" s="251"/>
      <c r="CX12" s="251"/>
      <c r="CY12" s="251"/>
      <c r="CZ12" s="251"/>
      <c r="DA12" s="251"/>
      <c r="DB12" s="251"/>
      <c r="DC12" s="251"/>
      <c r="DD12" s="251"/>
      <c r="DE12" s="251"/>
      <c r="DF12" s="251"/>
      <c r="DG12" s="251"/>
      <c r="DH12" s="251"/>
      <c r="DI12" s="251"/>
      <c r="DJ12" s="251"/>
      <c r="DK12" s="251"/>
      <c r="DL12" s="251"/>
      <c r="DM12" s="251"/>
      <c r="DN12" s="251"/>
      <c r="DO12" s="251"/>
      <c r="DP12" s="251"/>
      <c r="DQ12" s="251"/>
      <c r="DR12" s="251"/>
      <c r="DS12" s="251"/>
      <c r="DT12" s="251"/>
      <c r="DU12" s="251"/>
      <c r="DV12" s="251"/>
      <c r="DW12" s="251"/>
      <c r="DX12" s="251"/>
      <c r="DY12" s="251"/>
      <c r="DZ12" s="251"/>
      <c r="EA12" s="251"/>
      <c r="EB12" s="251"/>
      <c r="EC12" s="251"/>
      <c r="ED12" s="251"/>
      <c r="EE12" s="251"/>
      <c r="EF12" s="251"/>
      <c r="EG12" s="251"/>
      <c r="EH12" s="251"/>
      <c r="EI12" s="251"/>
      <c r="EJ12" s="251"/>
      <c r="EK12" s="251"/>
      <c r="EL12" s="251"/>
      <c r="EM12" s="251"/>
      <c r="EN12" s="251"/>
      <c r="EO12" s="251"/>
      <c r="EP12" s="251"/>
      <c r="EQ12" s="251"/>
      <c r="ER12" s="251"/>
      <c r="ES12" s="251"/>
      <c r="ET12" s="251"/>
      <c r="EU12" s="251"/>
      <c r="EV12" s="251"/>
      <c r="EW12" s="251"/>
      <c r="EX12" s="251"/>
      <c r="EY12" s="251"/>
      <c r="EZ12" s="251"/>
      <c r="FA12" s="251"/>
      <c r="FB12" s="251"/>
      <c r="FC12" s="251"/>
      <c r="FD12" s="251"/>
      <c r="FE12" s="251"/>
      <c r="FF12" s="251"/>
      <c r="FG12" s="251"/>
      <c r="FH12" s="251"/>
      <c r="FI12" s="251"/>
      <c r="FJ12" s="251"/>
      <c r="FK12" s="251"/>
      <c r="FL12" s="251"/>
      <c r="FM12" s="251"/>
      <c r="FN12" s="251"/>
      <c r="FO12" s="251"/>
      <c r="FP12" s="251"/>
      <c r="FQ12" s="251"/>
      <c r="FR12" s="251"/>
      <c r="FS12" s="251"/>
      <c r="FT12" s="251"/>
      <c r="FU12" s="251"/>
      <c r="FV12" s="251"/>
      <c r="FW12" s="251"/>
      <c r="FX12" s="251"/>
      <c r="FY12" s="251"/>
      <c r="FZ12" s="251"/>
      <c r="GA12" s="251"/>
      <c r="GB12" s="251"/>
      <c r="GC12" s="251"/>
      <c r="GD12" s="251"/>
      <c r="GE12" s="251"/>
      <c r="GF12" s="251"/>
      <c r="GG12" s="251"/>
      <c r="GH12" s="251"/>
      <c r="GI12" s="251"/>
      <c r="GJ12" s="251"/>
      <c r="GK12" s="251"/>
      <c r="GL12" s="251"/>
      <c r="GM12" s="251"/>
      <c r="GN12" s="251"/>
      <c r="GO12" s="251"/>
      <c r="GP12" s="251"/>
      <c r="GQ12" s="251"/>
      <c r="GR12" s="251"/>
      <c r="GS12" s="251"/>
      <c r="GT12" s="251"/>
    </row>
    <row r="13" spans="1:202">
      <c r="A13" s="658">
        <v>5.03</v>
      </c>
      <c r="B13" s="1045" t="s">
        <v>1283</v>
      </c>
      <c r="C13" s="1046" t="s">
        <v>1293</v>
      </c>
      <c r="D13" s="1047">
        <v>1</v>
      </c>
      <c r="E13" s="674"/>
      <c r="F13" s="674"/>
      <c r="G13" s="675">
        <f t="shared" si="0"/>
        <v>0</v>
      </c>
      <c r="H13" s="675">
        <f t="shared" si="6"/>
        <v>1</v>
      </c>
      <c r="I13" s="1019">
        <v>5000000</v>
      </c>
      <c r="J13" s="653">
        <f t="shared" si="1"/>
        <v>5000000</v>
      </c>
      <c r="K13" s="653">
        <f t="shared" si="2"/>
        <v>0</v>
      </c>
      <c r="L13" s="676">
        <f t="shared" si="3"/>
        <v>0</v>
      </c>
      <c r="M13" s="653">
        <f t="shared" si="4"/>
        <v>0</v>
      </c>
      <c r="N13" s="654">
        <f t="shared" si="5"/>
        <v>0</v>
      </c>
      <c r="O13" s="655"/>
      <c r="P13" s="656"/>
      <c r="Q13" s="251"/>
      <c r="R13" s="251"/>
      <c r="S13" s="251"/>
      <c r="T13" s="251"/>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1"/>
      <c r="BD13" s="251"/>
      <c r="BE13" s="251"/>
      <c r="BF13" s="251"/>
      <c r="BG13" s="251"/>
      <c r="BH13" s="251"/>
      <c r="BI13" s="251"/>
      <c r="BJ13" s="251"/>
      <c r="BK13" s="251"/>
      <c r="BL13" s="251"/>
      <c r="BM13" s="251"/>
      <c r="BN13" s="251"/>
      <c r="BO13" s="251"/>
      <c r="BP13" s="251"/>
      <c r="BQ13" s="251"/>
      <c r="BR13" s="251"/>
      <c r="BS13" s="251"/>
      <c r="BT13" s="251"/>
      <c r="BU13" s="251"/>
      <c r="BV13" s="251"/>
      <c r="BW13" s="251"/>
      <c r="BX13" s="251"/>
      <c r="BY13" s="251"/>
      <c r="BZ13" s="251"/>
      <c r="CA13" s="251"/>
      <c r="CB13" s="251"/>
      <c r="CC13" s="251"/>
      <c r="CD13" s="251"/>
      <c r="CE13" s="251"/>
      <c r="CF13" s="251"/>
      <c r="CG13" s="251"/>
      <c r="CH13" s="251"/>
      <c r="CI13" s="251"/>
      <c r="CJ13" s="251"/>
      <c r="CK13" s="251"/>
      <c r="CL13" s="251"/>
      <c r="CM13" s="251"/>
      <c r="CN13" s="251"/>
      <c r="CO13" s="251"/>
      <c r="CP13" s="251"/>
      <c r="CQ13" s="251"/>
      <c r="CR13" s="251"/>
      <c r="CS13" s="251"/>
      <c r="CT13" s="251"/>
      <c r="CU13" s="251"/>
      <c r="CV13" s="251"/>
      <c r="CW13" s="251"/>
      <c r="CX13" s="251"/>
      <c r="CY13" s="251"/>
      <c r="CZ13" s="251"/>
      <c r="DA13" s="251"/>
      <c r="DB13" s="251"/>
      <c r="DC13" s="251"/>
      <c r="DD13" s="251"/>
      <c r="DE13" s="251"/>
      <c r="DF13" s="251"/>
      <c r="DG13" s="251"/>
      <c r="DH13" s="251"/>
      <c r="DI13" s="251"/>
      <c r="DJ13" s="251"/>
      <c r="DK13" s="251"/>
      <c r="DL13" s="251"/>
      <c r="DM13" s="251"/>
      <c r="DN13" s="251"/>
      <c r="DO13" s="251"/>
      <c r="DP13" s="251"/>
      <c r="DQ13" s="251"/>
      <c r="DR13" s="251"/>
      <c r="DS13" s="251"/>
      <c r="DT13" s="251"/>
      <c r="DU13" s="251"/>
      <c r="DV13" s="251"/>
      <c r="DW13" s="251"/>
      <c r="DX13" s="251"/>
      <c r="DY13" s="251"/>
      <c r="DZ13" s="251"/>
      <c r="EA13" s="251"/>
      <c r="EB13" s="251"/>
      <c r="EC13" s="251"/>
      <c r="ED13" s="251"/>
      <c r="EE13" s="251"/>
      <c r="EF13" s="251"/>
      <c r="EG13" s="251"/>
      <c r="EH13" s="251"/>
      <c r="EI13" s="251"/>
      <c r="EJ13" s="251"/>
      <c r="EK13" s="251"/>
      <c r="EL13" s="251"/>
      <c r="EM13" s="251"/>
      <c r="EN13" s="251"/>
      <c r="EO13" s="251"/>
      <c r="EP13" s="251"/>
      <c r="EQ13" s="251"/>
      <c r="ER13" s="251"/>
      <c r="ES13" s="251"/>
      <c r="ET13" s="251"/>
      <c r="EU13" s="251"/>
      <c r="EV13" s="251"/>
      <c r="EW13" s="251"/>
      <c r="EX13" s="251"/>
      <c r="EY13" s="251"/>
      <c r="EZ13" s="251"/>
      <c r="FA13" s="251"/>
      <c r="FB13" s="251"/>
      <c r="FC13" s="251"/>
      <c r="FD13" s="251"/>
      <c r="FE13" s="251"/>
      <c r="FF13" s="251"/>
      <c r="FG13" s="251"/>
      <c r="FH13" s="251"/>
      <c r="FI13" s="251"/>
      <c r="FJ13" s="251"/>
      <c r="FK13" s="251"/>
      <c r="FL13" s="251"/>
      <c r="FM13" s="251"/>
      <c r="FN13" s="251"/>
      <c r="FO13" s="251"/>
      <c r="FP13" s="251"/>
      <c r="FQ13" s="251"/>
      <c r="FR13" s="251"/>
      <c r="FS13" s="251"/>
      <c r="FT13" s="251"/>
      <c r="FU13" s="251"/>
      <c r="FV13" s="251"/>
      <c r="FW13" s="251"/>
      <c r="FX13" s="251"/>
      <c r="FY13" s="251"/>
      <c r="FZ13" s="251"/>
      <c r="GA13" s="251"/>
      <c r="GB13" s="251"/>
      <c r="GC13" s="251"/>
      <c r="GD13" s="251"/>
      <c r="GE13" s="251"/>
      <c r="GF13" s="251"/>
      <c r="GG13" s="251"/>
      <c r="GH13" s="251"/>
      <c r="GI13" s="251"/>
      <c r="GJ13" s="251"/>
      <c r="GK13" s="251"/>
      <c r="GL13" s="251"/>
      <c r="GM13" s="251"/>
      <c r="GN13" s="251"/>
      <c r="GO13" s="251"/>
      <c r="GP13" s="251"/>
      <c r="GQ13" s="251"/>
      <c r="GR13" s="251"/>
      <c r="GS13" s="251"/>
      <c r="GT13" s="251"/>
    </row>
    <row r="14" spans="1:202">
      <c r="A14" s="658">
        <v>5.04</v>
      </c>
      <c r="B14" s="1045" t="s">
        <v>1284</v>
      </c>
      <c r="C14" s="1046" t="s">
        <v>1294</v>
      </c>
      <c r="D14" s="1047">
        <v>1</v>
      </c>
      <c r="E14" s="674"/>
      <c r="F14" s="674"/>
      <c r="G14" s="675">
        <f t="shared" si="0"/>
        <v>0</v>
      </c>
      <c r="H14" s="675">
        <f t="shared" si="6"/>
        <v>1</v>
      </c>
      <c r="I14" s="1019">
        <v>10000000</v>
      </c>
      <c r="J14" s="653">
        <f t="shared" si="1"/>
        <v>10000000</v>
      </c>
      <c r="K14" s="653">
        <f t="shared" si="2"/>
        <v>0</v>
      </c>
      <c r="L14" s="676">
        <f t="shared" si="3"/>
        <v>0</v>
      </c>
      <c r="M14" s="653">
        <f t="shared" si="4"/>
        <v>0</v>
      </c>
      <c r="N14" s="654">
        <f t="shared" si="5"/>
        <v>0</v>
      </c>
      <c r="O14" s="655"/>
      <c r="P14" s="656"/>
      <c r="Q14" s="251"/>
      <c r="R14" s="251"/>
      <c r="S14" s="251"/>
      <c r="T14" s="251"/>
      <c r="U14" s="251"/>
      <c r="V14" s="251"/>
      <c r="W14" s="251"/>
      <c r="X14" s="251"/>
      <c r="Y14" s="251"/>
      <c r="Z14" s="251"/>
      <c r="AA14" s="251"/>
      <c r="AB14" s="251"/>
      <c r="AC14" s="251"/>
      <c r="AD14" s="251"/>
      <c r="AE14" s="251"/>
      <c r="AF14" s="251"/>
      <c r="AG14" s="251"/>
      <c r="AH14" s="251"/>
      <c r="AI14" s="251"/>
      <c r="AJ14" s="251"/>
      <c r="AK14" s="251"/>
      <c r="AL14" s="251"/>
      <c r="AM14" s="251"/>
      <c r="AN14" s="251"/>
      <c r="AO14" s="251"/>
      <c r="AP14" s="251"/>
      <c r="AQ14" s="251"/>
      <c r="AR14" s="251"/>
      <c r="AS14" s="251"/>
      <c r="AT14" s="251"/>
      <c r="AU14" s="251"/>
      <c r="AV14" s="251"/>
      <c r="AW14" s="251"/>
      <c r="AX14" s="251"/>
      <c r="AY14" s="251"/>
      <c r="AZ14" s="251"/>
      <c r="BA14" s="251"/>
      <c r="BB14" s="251"/>
      <c r="BC14" s="251"/>
      <c r="BD14" s="251"/>
      <c r="BE14" s="251"/>
      <c r="BF14" s="251"/>
      <c r="BG14" s="251"/>
      <c r="BH14" s="251"/>
      <c r="BI14" s="251"/>
      <c r="BJ14" s="251"/>
      <c r="BK14" s="251"/>
      <c r="BL14" s="251"/>
      <c r="BM14" s="251"/>
      <c r="BN14" s="251"/>
      <c r="BO14" s="251"/>
      <c r="BP14" s="251"/>
      <c r="BQ14" s="251"/>
      <c r="BR14" s="251"/>
      <c r="BS14" s="251"/>
      <c r="BT14" s="251"/>
      <c r="BU14" s="251"/>
      <c r="BV14" s="251"/>
      <c r="BW14" s="251"/>
      <c r="BX14" s="251"/>
      <c r="BY14" s="251"/>
      <c r="BZ14" s="251"/>
      <c r="CA14" s="251"/>
      <c r="CB14" s="251"/>
      <c r="CC14" s="251"/>
      <c r="CD14" s="251"/>
      <c r="CE14" s="251"/>
      <c r="CF14" s="251"/>
      <c r="CG14" s="251"/>
      <c r="CH14" s="251"/>
      <c r="CI14" s="251"/>
      <c r="CJ14" s="251"/>
      <c r="CK14" s="251"/>
      <c r="CL14" s="251"/>
      <c r="CM14" s="251"/>
      <c r="CN14" s="251"/>
      <c r="CO14" s="251"/>
      <c r="CP14" s="251"/>
      <c r="CQ14" s="251"/>
      <c r="CR14" s="251"/>
      <c r="CS14" s="251"/>
      <c r="CT14" s="251"/>
      <c r="CU14" s="251"/>
      <c r="CV14" s="251"/>
      <c r="CW14" s="251"/>
      <c r="CX14" s="251"/>
      <c r="CY14" s="251"/>
      <c r="CZ14" s="251"/>
      <c r="DA14" s="251"/>
      <c r="DB14" s="251"/>
      <c r="DC14" s="251"/>
      <c r="DD14" s="251"/>
      <c r="DE14" s="251"/>
      <c r="DF14" s="251"/>
      <c r="DG14" s="251"/>
      <c r="DH14" s="251"/>
      <c r="DI14" s="251"/>
      <c r="DJ14" s="251"/>
      <c r="DK14" s="251"/>
      <c r="DL14" s="251"/>
      <c r="DM14" s="251"/>
      <c r="DN14" s="251"/>
      <c r="DO14" s="251"/>
      <c r="DP14" s="251"/>
      <c r="DQ14" s="251"/>
      <c r="DR14" s="251"/>
      <c r="DS14" s="251"/>
      <c r="DT14" s="251"/>
      <c r="DU14" s="251"/>
      <c r="DV14" s="251"/>
      <c r="DW14" s="251"/>
      <c r="DX14" s="251"/>
      <c r="DY14" s="251"/>
      <c r="DZ14" s="251"/>
      <c r="EA14" s="251"/>
      <c r="EB14" s="251"/>
      <c r="EC14" s="251"/>
      <c r="ED14" s="251"/>
      <c r="EE14" s="251"/>
      <c r="EF14" s="251"/>
      <c r="EG14" s="251"/>
      <c r="EH14" s="251"/>
      <c r="EI14" s="251"/>
      <c r="EJ14" s="251"/>
      <c r="EK14" s="251"/>
      <c r="EL14" s="251"/>
      <c r="EM14" s="251"/>
      <c r="EN14" s="251"/>
      <c r="EO14" s="251"/>
      <c r="EP14" s="251"/>
      <c r="EQ14" s="251"/>
      <c r="ER14" s="251"/>
      <c r="ES14" s="251"/>
      <c r="ET14" s="251"/>
      <c r="EU14" s="251"/>
      <c r="EV14" s="251"/>
      <c r="EW14" s="251"/>
      <c r="EX14" s="251"/>
      <c r="EY14" s="251"/>
      <c r="EZ14" s="251"/>
      <c r="FA14" s="251"/>
      <c r="FB14" s="251"/>
      <c r="FC14" s="251"/>
      <c r="FD14" s="251"/>
      <c r="FE14" s="251"/>
      <c r="FF14" s="251"/>
      <c r="FG14" s="251"/>
      <c r="FH14" s="251"/>
      <c r="FI14" s="251"/>
      <c r="FJ14" s="251"/>
      <c r="FK14" s="251"/>
      <c r="FL14" s="251"/>
      <c r="FM14" s="251"/>
      <c r="FN14" s="251"/>
      <c r="FO14" s="251"/>
      <c r="FP14" s="251"/>
      <c r="FQ14" s="251"/>
      <c r="FR14" s="251"/>
      <c r="FS14" s="251"/>
      <c r="FT14" s="251"/>
      <c r="FU14" s="251"/>
      <c r="FV14" s="251"/>
      <c r="FW14" s="251"/>
      <c r="FX14" s="251"/>
      <c r="FY14" s="251"/>
      <c r="FZ14" s="251"/>
      <c r="GA14" s="251"/>
      <c r="GB14" s="251"/>
      <c r="GC14" s="251"/>
      <c r="GD14" s="251"/>
      <c r="GE14" s="251"/>
      <c r="GF14" s="251"/>
      <c r="GG14" s="251"/>
      <c r="GH14" s="251"/>
      <c r="GI14" s="251"/>
      <c r="GJ14" s="251"/>
      <c r="GK14" s="251"/>
      <c r="GL14" s="251"/>
      <c r="GM14" s="251"/>
      <c r="GN14" s="251"/>
      <c r="GO14" s="251"/>
      <c r="GP14" s="251"/>
      <c r="GQ14" s="251"/>
      <c r="GR14" s="251"/>
      <c r="GS14" s="251"/>
      <c r="GT14" s="251"/>
    </row>
    <row r="15" spans="1:202" ht="25">
      <c r="A15" s="658">
        <v>5.05</v>
      </c>
      <c r="B15" s="1045" t="s">
        <v>1285</v>
      </c>
      <c r="C15" s="1046" t="s">
        <v>1293</v>
      </c>
      <c r="D15" s="1047">
        <v>1</v>
      </c>
      <c r="E15" s="674"/>
      <c r="F15" s="674"/>
      <c r="G15" s="675">
        <f t="shared" si="0"/>
        <v>0</v>
      </c>
      <c r="H15" s="675">
        <f t="shared" si="6"/>
        <v>1</v>
      </c>
      <c r="I15" s="1019">
        <v>2000000</v>
      </c>
      <c r="J15" s="653">
        <f t="shared" si="1"/>
        <v>2000000</v>
      </c>
      <c r="K15" s="653">
        <f t="shared" si="2"/>
        <v>0</v>
      </c>
      <c r="L15" s="676">
        <f t="shared" si="3"/>
        <v>0</v>
      </c>
      <c r="M15" s="653">
        <f t="shared" si="4"/>
        <v>0</v>
      </c>
      <c r="N15" s="654">
        <f t="shared" si="5"/>
        <v>0</v>
      </c>
      <c r="O15" s="655"/>
      <c r="P15" s="656"/>
      <c r="Q15" s="251"/>
      <c r="R15" s="251"/>
      <c r="S15" s="251"/>
      <c r="T15" s="251"/>
      <c r="U15" s="251"/>
      <c r="V15" s="251"/>
      <c r="W15" s="251"/>
      <c r="X15" s="251"/>
      <c r="Y15" s="251"/>
      <c r="Z15" s="251"/>
      <c r="AA15" s="251"/>
      <c r="AB15" s="251"/>
      <c r="AC15" s="251"/>
      <c r="AD15" s="251"/>
      <c r="AE15" s="251"/>
      <c r="AF15" s="251"/>
      <c r="AG15" s="251"/>
      <c r="AH15" s="251"/>
      <c r="AI15" s="251"/>
      <c r="AJ15" s="251"/>
      <c r="AK15" s="251"/>
      <c r="AL15" s="251"/>
      <c r="AM15" s="251"/>
      <c r="AN15" s="251"/>
      <c r="AO15" s="251"/>
      <c r="AP15" s="251"/>
      <c r="AQ15" s="251"/>
      <c r="AR15" s="251"/>
      <c r="AS15" s="251"/>
      <c r="AT15" s="251"/>
      <c r="AU15" s="251"/>
      <c r="AV15" s="251"/>
      <c r="AW15" s="251"/>
      <c r="AX15" s="251"/>
      <c r="AY15" s="251"/>
      <c r="AZ15" s="251"/>
      <c r="BA15" s="251"/>
      <c r="BB15" s="251"/>
      <c r="BC15" s="251"/>
      <c r="BD15" s="251"/>
      <c r="BE15" s="251"/>
      <c r="BF15" s="251"/>
      <c r="BG15" s="251"/>
      <c r="BH15" s="251"/>
      <c r="BI15" s="251"/>
      <c r="BJ15" s="251"/>
      <c r="BK15" s="251"/>
      <c r="BL15" s="251"/>
      <c r="BM15" s="251"/>
      <c r="BN15" s="251"/>
      <c r="BO15" s="251"/>
      <c r="BP15" s="251"/>
      <c r="BQ15" s="251"/>
      <c r="BR15" s="251"/>
      <c r="BS15" s="251"/>
      <c r="BT15" s="251"/>
      <c r="BU15" s="251"/>
      <c r="BV15" s="251"/>
      <c r="BW15" s="251"/>
      <c r="BX15" s="251"/>
      <c r="BY15" s="251"/>
      <c r="BZ15" s="251"/>
      <c r="CA15" s="251"/>
      <c r="CB15" s="251"/>
      <c r="CC15" s="251"/>
      <c r="CD15" s="251"/>
      <c r="CE15" s="251"/>
      <c r="CF15" s="251"/>
      <c r="CG15" s="251"/>
      <c r="CH15" s="251"/>
      <c r="CI15" s="251"/>
      <c r="CJ15" s="251"/>
      <c r="CK15" s="251"/>
      <c r="CL15" s="251"/>
      <c r="CM15" s="251"/>
      <c r="CN15" s="251"/>
      <c r="CO15" s="251"/>
      <c r="CP15" s="251"/>
      <c r="CQ15" s="251"/>
      <c r="CR15" s="251"/>
      <c r="CS15" s="251"/>
      <c r="CT15" s="251"/>
      <c r="CU15" s="251"/>
      <c r="CV15" s="251"/>
      <c r="CW15" s="251"/>
      <c r="CX15" s="251"/>
      <c r="CY15" s="251"/>
      <c r="CZ15" s="251"/>
      <c r="DA15" s="251"/>
      <c r="DB15" s="251"/>
      <c r="DC15" s="251"/>
      <c r="DD15" s="251"/>
      <c r="DE15" s="251"/>
      <c r="DF15" s="251"/>
      <c r="DG15" s="251"/>
      <c r="DH15" s="251"/>
      <c r="DI15" s="251"/>
      <c r="DJ15" s="251"/>
      <c r="DK15" s="251"/>
      <c r="DL15" s="251"/>
      <c r="DM15" s="251"/>
      <c r="DN15" s="251"/>
      <c r="DO15" s="251"/>
      <c r="DP15" s="251"/>
      <c r="DQ15" s="251"/>
      <c r="DR15" s="251"/>
      <c r="DS15" s="251"/>
      <c r="DT15" s="251"/>
      <c r="DU15" s="251"/>
      <c r="DV15" s="251"/>
      <c r="DW15" s="251"/>
      <c r="DX15" s="251"/>
      <c r="DY15" s="251"/>
      <c r="DZ15" s="251"/>
      <c r="EA15" s="251"/>
      <c r="EB15" s="251"/>
      <c r="EC15" s="251"/>
      <c r="ED15" s="251"/>
      <c r="EE15" s="251"/>
      <c r="EF15" s="251"/>
      <c r="EG15" s="251"/>
      <c r="EH15" s="251"/>
      <c r="EI15" s="251"/>
      <c r="EJ15" s="251"/>
      <c r="EK15" s="251"/>
      <c r="EL15" s="251"/>
      <c r="EM15" s="251"/>
      <c r="EN15" s="251"/>
      <c r="EO15" s="251"/>
      <c r="EP15" s="251"/>
      <c r="EQ15" s="251"/>
      <c r="ER15" s="251"/>
      <c r="ES15" s="251"/>
      <c r="ET15" s="251"/>
      <c r="EU15" s="251"/>
      <c r="EV15" s="251"/>
      <c r="EW15" s="251"/>
      <c r="EX15" s="251"/>
      <c r="EY15" s="251"/>
      <c r="EZ15" s="251"/>
      <c r="FA15" s="251"/>
      <c r="FB15" s="251"/>
      <c r="FC15" s="251"/>
      <c r="FD15" s="251"/>
      <c r="FE15" s="251"/>
      <c r="FF15" s="251"/>
      <c r="FG15" s="251"/>
      <c r="FH15" s="251"/>
      <c r="FI15" s="251"/>
      <c r="FJ15" s="251"/>
      <c r="FK15" s="251"/>
      <c r="FL15" s="251"/>
      <c r="FM15" s="251"/>
      <c r="FN15" s="251"/>
      <c r="FO15" s="251"/>
      <c r="FP15" s="251"/>
      <c r="FQ15" s="251"/>
      <c r="FR15" s="251"/>
      <c r="FS15" s="251"/>
      <c r="FT15" s="251"/>
      <c r="FU15" s="251"/>
      <c r="FV15" s="251"/>
      <c r="FW15" s="251"/>
      <c r="FX15" s="251"/>
      <c r="FY15" s="251"/>
      <c r="FZ15" s="251"/>
      <c r="GA15" s="251"/>
      <c r="GB15" s="251"/>
      <c r="GC15" s="251"/>
      <c r="GD15" s="251"/>
      <c r="GE15" s="251"/>
      <c r="GF15" s="251"/>
      <c r="GG15" s="251"/>
      <c r="GH15" s="251"/>
      <c r="GI15" s="251"/>
      <c r="GJ15" s="251"/>
      <c r="GK15" s="251"/>
      <c r="GL15" s="251"/>
      <c r="GM15" s="251"/>
      <c r="GN15" s="251"/>
      <c r="GO15" s="251"/>
      <c r="GP15" s="251"/>
      <c r="GQ15" s="251"/>
      <c r="GR15" s="251"/>
      <c r="GS15" s="251"/>
      <c r="GT15" s="251"/>
    </row>
    <row r="16" spans="1:202">
      <c r="A16" s="658">
        <v>5.0599999999999996</v>
      </c>
      <c r="B16" s="1045" t="s">
        <v>1286</v>
      </c>
      <c r="C16" s="1046" t="s">
        <v>1293</v>
      </c>
      <c r="D16" s="1047">
        <v>1</v>
      </c>
      <c r="E16" s="674"/>
      <c r="F16" s="674"/>
      <c r="G16" s="675">
        <f t="shared" si="0"/>
        <v>0</v>
      </c>
      <c r="H16" s="675">
        <f t="shared" si="6"/>
        <v>1</v>
      </c>
      <c r="I16" s="1019">
        <v>3000000</v>
      </c>
      <c r="J16" s="653">
        <f t="shared" si="1"/>
        <v>3000000</v>
      </c>
      <c r="K16" s="653">
        <f t="shared" si="2"/>
        <v>0</v>
      </c>
      <c r="L16" s="676">
        <f t="shared" si="3"/>
        <v>0</v>
      </c>
      <c r="M16" s="653">
        <f t="shared" si="4"/>
        <v>0</v>
      </c>
      <c r="N16" s="654">
        <f t="shared" si="5"/>
        <v>0</v>
      </c>
      <c r="O16" s="655"/>
      <c r="P16" s="656"/>
      <c r="Q16" s="251"/>
      <c r="R16" s="251"/>
      <c r="S16" s="251"/>
      <c r="T16" s="251"/>
      <c r="U16" s="251"/>
      <c r="V16" s="251"/>
      <c r="W16" s="251"/>
      <c r="X16" s="251"/>
      <c r="Y16" s="251"/>
      <c r="Z16" s="251"/>
      <c r="AA16" s="251"/>
      <c r="AB16" s="251"/>
      <c r="AC16" s="251"/>
      <c r="AD16" s="251"/>
      <c r="AE16" s="251"/>
      <c r="AF16" s="251"/>
      <c r="AG16" s="251"/>
      <c r="AH16" s="251"/>
      <c r="AI16" s="251"/>
      <c r="AJ16" s="251"/>
      <c r="AK16" s="251"/>
      <c r="AL16" s="251"/>
      <c r="AM16" s="251"/>
      <c r="AN16" s="251"/>
      <c r="AO16" s="251"/>
      <c r="AP16" s="251"/>
      <c r="AQ16" s="251"/>
      <c r="AR16" s="251"/>
      <c r="AS16" s="251"/>
      <c r="AT16" s="251"/>
      <c r="AU16" s="251"/>
      <c r="AV16" s="251"/>
      <c r="AW16" s="251"/>
      <c r="AX16" s="251"/>
      <c r="AY16" s="251"/>
      <c r="AZ16" s="251"/>
      <c r="BA16" s="251"/>
      <c r="BB16" s="251"/>
      <c r="BC16" s="251"/>
      <c r="BD16" s="251"/>
      <c r="BE16" s="251"/>
      <c r="BF16" s="251"/>
      <c r="BG16" s="251"/>
      <c r="BH16" s="251"/>
      <c r="BI16" s="251"/>
      <c r="BJ16" s="251"/>
      <c r="BK16" s="251"/>
      <c r="BL16" s="251"/>
      <c r="BM16" s="251"/>
      <c r="BN16" s="251"/>
      <c r="BO16" s="251"/>
      <c r="BP16" s="251"/>
      <c r="BQ16" s="251"/>
      <c r="BR16" s="251"/>
      <c r="BS16" s="251"/>
      <c r="BT16" s="251"/>
      <c r="BU16" s="251"/>
      <c r="BV16" s="251"/>
      <c r="BW16" s="251"/>
      <c r="BX16" s="251"/>
      <c r="BY16" s="251"/>
      <c r="BZ16" s="251"/>
      <c r="CA16" s="251"/>
      <c r="CB16" s="251"/>
      <c r="CC16" s="251"/>
      <c r="CD16" s="251"/>
      <c r="CE16" s="251"/>
      <c r="CF16" s="251"/>
      <c r="CG16" s="251"/>
      <c r="CH16" s="251"/>
      <c r="CI16" s="251"/>
      <c r="CJ16" s="251"/>
      <c r="CK16" s="251"/>
      <c r="CL16" s="251"/>
      <c r="CM16" s="251"/>
      <c r="CN16" s="251"/>
      <c r="CO16" s="251"/>
      <c r="CP16" s="251"/>
      <c r="CQ16" s="251"/>
      <c r="CR16" s="251"/>
      <c r="CS16" s="251"/>
      <c r="CT16" s="251"/>
      <c r="CU16" s="251"/>
      <c r="CV16" s="251"/>
      <c r="CW16" s="251"/>
      <c r="CX16" s="251"/>
      <c r="CY16" s="251"/>
      <c r="CZ16" s="251"/>
      <c r="DA16" s="251"/>
      <c r="DB16" s="251"/>
      <c r="DC16" s="251"/>
      <c r="DD16" s="251"/>
      <c r="DE16" s="251"/>
      <c r="DF16" s="251"/>
      <c r="DG16" s="251"/>
      <c r="DH16" s="251"/>
      <c r="DI16" s="251"/>
      <c r="DJ16" s="251"/>
      <c r="DK16" s="251"/>
      <c r="DL16" s="251"/>
      <c r="DM16" s="251"/>
      <c r="DN16" s="251"/>
      <c r="DO16" s="251"/>
      <c r="DP16" s="251"/>
      <c r="DQ16" s="251"/>
      <c r="DR16" s="251"/>
      <c r="DS16" s="251"/>
      <c r="DT16" s="251"/>
      <c r="DU16" s="251"/>
      <c r="DV16" s="251"/>
      <c r="DW16" s="251"/>
      <c r="DX16" s="251"/>
      <c r="DY16" s="251"/>
      <c r="DZ16" s="251"/>
      <c r="EA16" s="251"/>
      <c r="EB16" s="251"/>
      <c r="EC16" s="251"/>
      <c r="ED16" s="251"/>
      <c r="EE16" s="251"/>
      <c r="EF16" s="251"/>
      <c r="EG16" s="251"/>
      <c r="EH16" s="251"/>
      <c r="EI16" s="251"/>
      <c r="EJ16" s="251"/>
      <c r="EK16" s="251"/>
      <c r="EL16" s="251"/>
      <c r="EM16" s="251"/>
      <c r="EN16" s="251"/>
      <c r="EO16" s="251"/>
      <c r="EP16" s="251"/>
      <c r="EQ16" s="251"/>
      <c r="ER16" s="251"/>
      <c r="ES16" s="251"/>
      <c r="ET16" s="251"/>
      <c r="EU16" s="251"/>
      <c r="EV16" s="251"/>
      <c r="EW16" s="251"/>
      <c r="EX16" s="251"/>
      <c r="EY16" s="251"/>
      <c r="EZ16" s="251"/>
      <c r="FA16" s="251"/>
      <c r="FB16" s="251"/>
      <c r="FC16" s="251"/>
      <c r="FD16" s="251"/>
      <c r="FE16" s="251"/>
      <c r="FF16" s="251"/>
      <c r="FG16" s="251"/>
      <c r="FH16" s="251"/>
      <c r="FI16" s="251"/>
      <c r="FJ16" s="251"/>
      <c r="FK16" s="251"/>
      <c r="FL16" s="251"/>
      <c r="FM16" s="251"/>
      <c r="FN16" s="251"/>
      <c r="FO16" s="251"/>
      <c r="FP16" s="251"/>
      <c r="FQ16" s="251"/>
      <c r="FR16" s="251"/>
      <c r="FS16" s="251"/>
      <c r="FT16" s="251"/>
      <c r="FU16" s="251"/>
      <c r="FV16" s="251"/>
      <c r="FW16" s="251"/>
      <c r="FX16" s="251"/>
      <c r="FY16" s="251"/>
      <c r="FZ16" s="251"/>
      <c r="GA16" s="251"/>
      <c r="GB16" s="251"/>
      <c r="GC16" s="251"/>
      <c r="GD16" s="251"/>
      <c r="GE16" s="251"/>
      <c r="GF16" s="251"/>
      <c r="GG16" s="251"/>
      <c r="GH16" s="251"/>
      <c r="GI16" s="251"/>
      <c r="GJ16" s="251"/>
      <c r="GK16" s="251"/>
      <c r="GL16" s="251"/>
      <c r="GM16" s="251"/>
      <c r="GN16" s="251"/>
      <c r="GO16" s="251"/>
      <c r="GP16" s="251"/>
      <c r="GQ16" s="251"/>
      <c r="GR16" s="251"/>
      <c r="GS16" s="251"/>
      <c r="GT16" s="251"/>
    </row>
    <row r="17" spans="1:202" ht="25">
      <c r="A17" s="658">
        <v>5.07</v>
      </c>
      <c r="B17" s="1045" t="s">
        <v>1287</v>
      </c>
      <c r="C17" s="1046" t="s">
        <v>1294</v>
      </c>
      <c r="D17" s="1047">
        <v>1</v>
      </c>
      <c r="E17" s="674"/>
      <c r="F17" s="674"/>
      <c r="G17" s="675">
        <f t="shared" si="0"/>
        <v>0</v>
      </c>
      <c r="H17" s="675">
        <f t="shared" si="6"/>
        <v>1</v>
      </c>
      <c r="I17" s="1019">
        <v>0</v>
      </c>
      <c r="J17" s="653">
        <f t="shared" si="1"/>
        <v>0</v>
      </c>
      <c r="K17" s="653">
        <f t="shared" si="2"/>
        <v>0</v>
      </c>
      <c r="L17" s="676">
        <f t="shared" si="3"/>
        <v>0</v>
      </c>
      <c r="M17" s="653">
        <f t="shared" si="4"/>
        <v>0</v>
      </c>
      <c r="N17" s="654">
        <f t="shared" si="5"/>
        <v>0</v>
      </c>
      <c r="O17" s="655"/>
      <c r="P17" s="656"/>
      <c r="Q17" s="251"/>
      <c r="R17" s="251"/>
      <c r="S17" s="251"/>
      <c r="T17" s="251"/>
      <c r="U17" s="251"/>
      <c r="V17" s="251"/>
      <c r="W17" s="251"/>
      <c r="X17" s="251"/>
      <c r="Y17" s="251"/>
      <c r="Z17" s="251"/>
      <c r="AA17" s="251"/>
      <c r="AB17" s="251"/>
      <c r="AC17" s="251"/>
      <c r="AD17" s="251"/>
      <c r="AE17" s="251"/>
      <c r="AF17" s="251"/>
      <c r="AG17" s="251"/>
      <c r="AH17" s="251"/>
      <c r="AI17" s="251"/>
      <c r="AJ17" s="251"/>
      <c r="AK17" s="251"/>
      <c r="AL17" s="251"/>
      <c r="AM17" s="251"/>
      <c r="AN17" s="251"/>
      <c r="AO17" s="251"/>
      <c r="AP17" s="251"/>
      <c r="AQ17" s="251"/>
      <c r="AR17" s="251"/>
      <c r="AS17" s="251"/>
      <c r="AT17" s="251"/>
      <c r="AU17" s="251"/>
      <c r="AV17" s="251"/>
      <c r="AW17" s="251"/>
      <c r="AX17" s="251"/>
      <c r="AY17" s="251"/>
      <c r="AZ17" s="251"/>
      <c r="BA17" s="251"/>
      <c r="BB17" s="251"/>
      <c r="BC17" s="251"/>
      <c r="BD17" s="251"/>
      <c r="BE17" s="251"/>
      <c r="BF17" s="251"/>
      <c r="BG17" s="251"/>
      <c r="BH17" s="251"/>
      <c r="BI17" s="251"/>
      <c r="BJ17" s="251"/>
      <c r="BK17" s="251"/>
      <c r="BL17" s="251"/>
      <c r="BM17" s="251"/>
      <c r="BN17" s="251"/>
      <c r="BO17" s="251"/>
      <c r="BP17" s="251"/>
      <c r="BQ17" s="251"/>
      <c r="BR17" s="251"/>
      <c r="BS17" s="251"/>
      <c r="BT17" s="251"/>
      <c r="BU17" s="251"/>
      <c r="BV17" s="251"/>
      <c r="BW17" s="251"/>
      <c r="BX17" s="251"/>
      <c r="BY17" s="251"/>
      <c r="BZ17" s="251"/>
      <c r="CA17" s="251"/>
      <c r="CB17" s="251"/>
      <c r="CC17" s="251"/>
      <c r="CD17" s="251"/>
      <c r="CE17" s="251"/>
      <c r="CF17" s="251"/>
      <c r="CG17" s="251"/>
      <c r="CH17" s="251"/>
      <c r="CI17" s="251"/>
      <c r="CJ17" s="251"/>
      <c r="CK17" s="251"/>
      <c r="CL17" s="251"/>
      <c r="CM17" s="251"/>
      <c r="CN17" s="251"/>
      <c r="CO17" s="251"/>
      <c r="CP17" s="251"/>
      <c r="CQ17" s="251"/>
      <c r="CR17" s="251"/>
      <c r="CS17" s="251"/>
      <c r="CT17" s="251"/>
      <c r="CU17" s="251"/>
      <c r="CV17" s="251"/>
      <c r="CW17" s="251"/>
      <c r="CX17" s="251"/>
      <c r="CY17" s="251"/>
      <c r="CZ17" s="251"/>
      <c r="DA17" s="251"/>
      <c r="DB17" s="251"/>
      <c r="DC17" s="251"/>
      <c r="DD17" s="251"/>
      <c r="DE17" s="251"/>
      <c r="DF17" s="251"/>
      <c r="DG17" s="251"/>
      <c r="DH17" s="251"/>
      <c r="DI17" s="251"/>
      <c r="DJ17" s="251"/>
      <c r="DK17" s="251"/>
      <c r="DL17" s="251"/>
      <c r="DM17" s="251"/>
      <c r="DN17" s="251"/>
      <c r="DO17" s="251"/>
      <c r="DP17" s="251"/>
      <c r="DQ17" s="251"/>
      <c r="DR17" s="251"/>
      <c r="DS17" s="251"/>
      <c r="DT17" s="251"/>
      <c r="DU17" s="251"/>
      <c r="DV17" s="251"/>
      <c r="DW17" s="251"/>
      <c r="DX17" s="251"/>
      <c r="DY17" s="251"/>
      <c r="DZ17" s="251"/>
      <c r="EA17" s="251"/>
      <c r="EB17" s="251"/>
      <c r="EC17" s="251"/>
      <c r="ED17" s="251"/>
      <c r="EE17" s="251"/>
      <c r="EF17" s="251"/>
      <c r="EG17" s="251"/>
      <c r="EH17" s="251"/>
      <c r="EI17" s="251"/>
      <c r="EJ17" s="251"/>
      <c r="EK17" s="251"/>
      <c r="EL17" s="251"/>
      <c r="EM17" s="251"/>
      <c r="EN17" s="251"/>
      <c r="EO17" s="251"/>
      <c r="EP17" s="251"/>
      <c r="EQ17" s="251"/>
      <c r="ER17" s="251"/>
      <c r="ES17" s="251"/>
      <c r="ET17" s="251"/>
      <c r="EU17" s="251"/>
      <c r="EV17" s="251"/>
      <c r="EW17" s="251"/>
      <c r="EX17" s="251"/>
      <c r="EY17" s="251"/>
      <c r="EZ17" s="251"/>
      <c r="FA17" s="251"/>
      <c r="FB17" s="251"/>
      <c r="FC17" s="251"/>
      <c r="FD17" s="251"/>
      <c r="FE17" s="251"/>
      <c r="FF17" s="251"/>
      <c r="FG17" s="251"/>
      <c r="FH17" s="251"/>
      <c r="FI17" s="251"/>
      <c r="FJ17" s="251"/>
      <c r="FK17" s="251"/>
      <c r="FL17" s="251"/>
      <c r="FM17" s="251"/>
      <c r="FN17" s="251"/>
      <c r="FO17" s="251"/>
      <c r="FP17" s="251"/>
      <c r="FQ17" s="251"/>
      <c r="FR17" s="251"/>
      <c r="FS17" s="251"/>
      <c r="FT17" s="251"/>
      <c r="FU17" s="251"/>
      <c r="FV17" s="251"/>
      <c r="FW17" s="251"/>
      <c r="FX17" s="251"/>
      <c r="FY17" s="251"/>
      <c r="FZ17" s="251"/>
      <c r="GA17" s="251"/>
      <c r="GB17" s="251"/>
      <c r="GC17" s="251"/>
      <c r="GD17" s="251"/>
      <c r="GE17" s="251"/>
      <c r="GF17" s="251"/>
      <c r="GG17" s="251"/>
      <c r="GH17" s="251"/>
      <c r="GI17" s="251"/>
      <c r="GJ17" s="251"/>
      <c r="GK17" s="251"/>
      <c r="GL17" s="251"/>
      <c r="GM17" s="251"/>
      <c r="GN17" s="251"/>
      <c r="GO17" s="251"/>
      <c r="GP17" s="251"/>
      <c r="GQ17" s="251"/>
      <c r="GR17" s="251"/>
      <c r="GS17" s="251"/>
      <c r="GT17" s="251"/>
    </row>
    <row r="18" spans="1:202">
      <c r="A18" s="658">
        <v>5.08</v>
      </c>
      <c r="B18" s="1045" t="s">
        <v>1288</v>
      </c>
      <c r="C18" s="1046" t="s">
        <v>1293</v>
      </c>
      <c r="D18" s="1047">
        <v>1</v>
      </c>
      <c r="E18" s="674"/>
      <c r="F18" s="674"/>
      <c r="G18" s="675">
        <f t="shared" si="0"/>
        <v>0</v>
      </c>
      <c r="H18" s="675">
        <f t="shared" si="6"/>
        <v>1</v>
      </c>
      <c r="I18" s="1019">
        <v>0</v>
      </c>
      <c r="J18" s="653">
        <f t="shared" si="1"/>
        <v>0</v>
      </c>
      <c r="K18" s="653">
        <f t="shared" si="2"/>
        <v>0</v>
      </c>
      <c r="L18" s="676">
        <f t="shared" si="3"/>
        <v>0</v>
      </c>
      <c r="M18" s="653">
        <f t="shared" si="4"/>
        <v>0</v>
      </c>
      <c r="N18" s="654">
        <f t="shared" si="5"/>
        <v>0</v>
      </c>
      <c r="O18" s="655"/>
      <c r="P18" s="656"/>
      <c r="Q18" s="251"/>
      <c r="R18" s="251"/>
      <c r="S18" s="251"/>
      <c r="T18" s="251"/>
      <c r="U18" s="251"/>
      <c r="V18" s="251"/>
      <c r="W18" s="251"/>
      <c r="X18" s="251"/>
      <c r="Y18" s="251"/>
      <c r="Z18" s="251"/>
      <c r="AA18" s="251"/>
      <c r="AB18" s="251"/>
      <c r="AC18" s="251"/>
      <c r="AD18" s="251"/>
      <c r="AE18" s="251"/>
      <c r="AF18" s="251"/>
      <c r="AG18" s="251"/>
      <c r="AH18" s="251"/>
      <c r="AI18" s="251"/>
      <c r="AJ18" s="251"/>
      <c r="AK18" s="251"/>
      <c r="AL18" s="251"/>
      <c r="AM18" s="251"/>
      <c r="AN18" s="251"/>
      <c r="AO18" s="251"/>
      <c r="AP18" s="251"/>
      <c r="AQ18" s="251"/>
      <c r="AR18" s="251"/>
      <c r="AS18" s="251"/>
      <c r="AT18" s="251"/>
      <c r="AU18" s="251"/>
      <c r="AV18" s="251"/>
      <c r="AW18" s="251"/>
      <c r="AX18" s="251"/>
      <c r="AY18" s="251"/>
      <c r="AZ18" s="251"/>
      <c r="BA18" s="251"/>
      <c r="BB18" s="251"/>
      <c r="BC18" s="251"/>
      <c r="BD18" s="251"/>
      <c r="BE18" s="251"/>
      <c r="BF18" s="251"/>
      <c r="BG18" s="251"/>
      <c r="BH18" s="251"/>
      <c r="BI18" s="251"/>
      <c r="BJ18" s="251"/>
      <c r="BK18" s="251"/>
      <c r="BL18" s="251"/>
      <c r="BM18" s="251"/>
      <c r="BN18" s="251"/>
      <c r="BO18" s="251"/>
      <c r="BP18" s="251"/>
      <c r="BQ18" s="251"/>
      <c r="BR18" s="251"/>
      <c r="BS18" s="251"/>
      <c r="BT18" s="251"/>
      <c r="BU18" s="251"/>
      <c r="BV18" s="251"/>
      <c r="BW18" s="251"/>
      <c r="BX18" s="251"/>
      <c r="BY18" s="251"/>
      <c r="BZ18" s="251"/>
      <c r="CA18" s="251"/>
      <c r="CB18" s="251"/>
      <c r="CC18" s="251"/>
      <c r="CD18" s="251"/>
      <c r="CE18" s="251"/>
      <c r="CF18" s="251"/>
      <c r="CG18" s="251"/>
      <c r="CH18" s="251"/>
      <c r="CI18" s="251"/>
      <c r="CJ18" s="251"/>
      <c r="CK18" s="251"/>
      <c r="CL18" s="251"/>
      <c r="CM18" s="251"/>
      <c r="CN18" s="251"/>
      <c r="CO18" s="251"/>
      <c r="CP18" s="251"/>
      <c r="CQ18" s="251"/>
      <c r="CR18" s="251"/>
      <c r="CS18" s="251"/>
      <c r="CT18" s="251"/>
      <c r="CU18" s="251"/>
      <c r="CV18" s="251"/>
      <c r="CW18" s="251"/>
      <c r="CX18" s="251"/>
      <c r="CY18" s="251"/>
      <c r="CZ18" s="251"/>
      <c r="DA18" s="251"/>
      <c r="DB18" s="251"/>
      <c r="DC18" s="251"/>
      <c r="DD18" s="251"/>
      <c r="DE18" s="251"/>
      <c r="DF18" s="251"/>
      <c r="DG18" s="251"/>
      <c r="DH18" s="251"/>
      <c r="DI18" s="251"/>
      <c r="DJ18" s="251"/>
      <c r="DK18" s="251"/>
      <c r="DL18" s="251"/>
      <c r="DM18" s="251"/>
      <c r="DN18" s="251"/>
      <c r="DO18" s="251"/>
      <c r="DP18" s="251"/>
      <c r="DQ18" s="251"/>
      <c r="DR18" s="251"/>
      <c r="DS18" s="251"/>
      <c r="DT18" s="251"/>
      <c r="DU18" s="251"/>
      <c r="DV18" s="251"/>
      <c r="DW18" s="251"/>
      <c r="DX18" s="251"/>
      <c r="DY18" s="251"/>
      <c r="DZ18" s="251"/>
      <c r="EA18" s="251"/>
      <c r="EB18" s="251"/>
      <c r="EC18" s="251"/>
      <c r="ED18" s="251"/>
      <c r="EE18" s="251"/>
      <c r="EF18" s="251"/>
      <c r="EG18" s="251"/>
      <c r="EH18" s="251"/>
      <c r="EI18" s="251"/>
      <c r="EJ18" s="251"/>
      <c r="EK18" s="251"/>
      <c r="EL18" s="251"/>
      <c r="EM18" s="251"/>
      <c r="EN18" s="251"/>
      <c r="EO18" s="251"/>
      <c r="EP18" s="251"/>
      <c r="EQ18" s="251"/>
      <c r="ER18" s="251"/>
      <c r="ES18" s="251"/>
      <c r="ET18" s="251"/>
      <c r="EU18" s="251"/>
      <c r="EV18" s="251"/>
      <c r="EW18" s="251"/>
      <c r="EX18" s="251"/>
      <c r="EY18" s="251"/>
      <c r="EZ18" s="251"/>
      <c r="FA18" s="251"/>
      <c r="FB18" s="251"/>
      <c r="FC18" s="251"/>
      <c r="FD18" s="251"/>
      <c r="FE18" s="251"/>
      <c r="FF18" s="251"/>
      <c r="FG18" s="251"/>
      <c r="FH18" s="251"/>
      <c r="FI18" s="251"/>
      <c r="FJ18" s="251"/>
      <c r="FK18" s="251"/>
      <c r="FL18" s="251"/>
      <c r="FM18" s="251"/>
      <c r="FN18" s="251"/>
      <c r="FO18" s="251"/>
      <c r="FP18" s="251"/>
      <c r="FQ18" s="251"/>
      <c r="FR18" s="251"/>
      <c r="FS18" s="251"/>
      <c r="FT18" s="251"/>
      <c r="FU18" s="251"/>
      <c r="FV18" s="251"/>
      <c r="FW18" s="251"/>
      <c r="FX18" s="251"/>
      <c r="FY18" s="251"/>
      <c r="FZ18" s="251"/>
      <c r="GA18" s="251"/>
      <c r="GB18" s="251"/>
      <c r="GC18" s="251"/>
      <c r="GD18" s="251"/>
      <c r="GE18" s="251"/>
      <c r="GF18" s="251"/>
      <c r="GG18" s="251"/>
      <c r="GH18" s="251"/>
      <c r="GI18" s="251"/>
      <c r="GJ18" s="251"/>
      <c r="GK18" s="251"/>
      <c r="GL18" s="251"/>
      <c r="GM18" s="251"/>
      <c r="GN18" s="251"/>
      <c r="GO18" s="251"/>
      <c r="GP18" s="251"/>
      <c r="GQ18" s="251"/>
      <c r="GR18" s="251"/>
      <c r="GS18" s="251"/>
      <c r="GT18" s="251"/>
    </row>
    <row r="19" spans="1:202">
      <c r="A19" s="658">
        <v>5.09</v>
      </c>
      <c r="B19" s="1045" t="s">
        <v>1289</v>
      </c>
      <c r="C19" s="1046" t="s">
        <v>1293</v>
      </c>
      <c r="D19" s="1047">
        <v>1</v>
      </c>
      <c r="E19" s="674"/>
      <c r="F19" s="674"/>
      <c r="G19" s="675">
        <f t="shared" si="0"/>
        <v>0</v>
      </c>
      <c r="H19" s="675">
        <f t="shared" si="6"/>
        <v>1</v>
      </c>
      <c r="I19" s="1019">
        <v>5000000</v>
      </c>
      <c r="J19" s="653">
        <f t="shared" si="1"/>
        <v>5000000</v>
      </c>
      <c r="K19" s="653">
        <f t="shared" si="2"/>
        <v>0</v>
      </c>
      <c r="L19" s="676">
        <f t="shared" si="3"/>
        <v>0</v>
      </c>
      <c r="M19" s="653">
        <f t="shared" si="4"/>
        <v>0</v>
      </c>
      <c r="N19" s="654">
        <f t="shared" si="5"/>
        <v>0</v>
      </c>
      <c r="O19" s="655"/>
      <c r="P19" s="656"/>
      <c r="Q19" s="251"/>
      <c r="R19" s="251"/>
      <c r="S19" s="251"/>
      <c r="T19" s="251"/>
      <c r="U19" s="251"/>
      <c r="V19" s="251"/>
      <c r="W19" s="251"/>
      <c r="X19" s="251"/>
      <c r="Y19" s="251"/>
      <c r="Z19" s="251"/>
      <c r="AA19" s="251"/>
      <c r="AB19" s="251"/>
      <c r="AC19" s="251"/>
      <c r="AD19" s="251"/>
      <c r="AE19" s="251"/>
      <c r="AF19" s="251"/>
      <c r="AG19" s="251"/>
      <c r="AH19" s="251"/>
      <c r="AI19" s="251"/>
      <c r="AJ19" s="251"/>
      <c r="AK19" s="251"/>
      <c r="AL19" s="251"/>
      <c r="AM19" s="251"/>
      <c r="AN19" s="251"/>
      <c r="AO19" s="251"/>
      <c r="AP19" s="251"/>
      <c r="AQ19" s="251"/>
      <c r="AR19" s="251"/>
      <c r="AS19" s="251"/>
      <c r="AT19" s="251"/>
      <c r="AU19" s="251"/>
      <c r="AV19" s="251"/>
      <c r="AW19" s="251"/>
      <c r="AX19" s="251"/>
      <c r="AY19" s="251"/>
      <c r="AZ19" s="251"/>
      <c r="BA19" s="251"/>
      <c r="BB19" s="251"/>
      <c r="BC19" s="251"/>
      <c r="BD19" s="251"/>
      <c r="BE19" s="251"/>
      <c r="BF19" s="251"/>
      <c r="BG19" s="251"/>
      <c r="BH19" s="251"/>
      <c r="BI19" s="251"/>
      <c r="BJ19" s="251"/>
      <c r="BK19" s="251"/>
      <c r="BL19" s="251"/>
      <c r="BM19" s="251"/>
      <c r="BN19" s="251"/>
      <c r="BO19" s="251"/>
      <c r="BP19" s="251"/>
      <c r="BQ19" s="251"/>
      <c r="BR19" s="251"/>
      <c r="BS19" s="251"/>
      <c r="BT19" s="251"/>
      <c r="BU19" s="251"/>
      <c r="BV19" s="251"/>
      <c r="BW19" s="251"/>
      <c r="BX19" s="251"/>
      <c r="BY19" s="251"/>
      <c r="BZ19" s="251"/>
      <c r="CA19" s="251"/>
      <c r="CB19" s="251"/>
      <c r="CC19" s="251"/>
      <c r="CD19" s="251"/>
      <c r="CE19" s="251"/>
      <c r="CF19" s="251"/>
      <c r="CG19" s="251"/>
      <c r="CH19" s="251"/>
      <c r="CI19" s="251"/>
      <c r="CJ19" s="251"/>
      <c r="CK19" s="251"/>
      <c r="CL19" s="251"/>
      <c r="CM19" s="251"/>
      <c r="CN19" s="251"/>
      <c r="CO19" s="251"/>
      <c r="CP19" s="251"/>
      <c r="CQ19" s="251"/>
      <c r="CR19" s="251"/>
      <c r="CS19" s="251"/>
      <c r="CT19" s="251"/>
      <c r="CU19" s="251"/>
      <c r="CV19" s="251"/>
      <c r="CW19" s="251"/>
      <c r="CX19" s="251"/>
      <c r="CY19" s="251"/>
      <c r="CZ19" s="251"/>
      <c r="DA19" s="251"/>
      <c r="DB19" s="251"/>
      <c r="DC19" s="251"/>
      <c r="DD19" s="251"/>
      <c r="DE19" s="251"/>
      <c r="DF19" s="251"/>
      <c r="DG19" s="251"/>
      <c r="DH19" s="251"/>
      <c r="DI19" s="251"/>
      <c r="DJ19" s="251"/>
      <c r="DK19" s="251"/>
      <c r="DL19" s="251"/>
      <c r="DM19" s="251"/>
      <c r="DN19" s="251"/>
      <c r="DO19" s="251"/>
      <c r="DP19" s="251"/>
      <c r="DQ19" s="251"/>
      <c r="DR19" s="251"/>
      <c r="DS19" s="251"/>
      <c r="DT19" s="251"/>
      <c r="DU19" s="251"/>
      <c r="DV19" s="251"/>
      <c r="DW19" s="251"/>
      <c r="DX19" s="251"/>
      <c r="DY19" s="251"/>
      <c r="DZ19" s="251"/>
      <c r="EA19" s="251"/>
      <c r="EB19" s="251"/>
      <c r="EC19" s="251"/>
      <c r="ED19" s="251"/>
      <c r="EE19" s="251"/>
      <c r="EF19" s="251"/>
      <c r="EG19" s="251"/>
      <c r="EH19" s="251"/>
      <c r="EI19" s="251"/>
      <c r="EJ19" s="251"/>
      <c r="EK19" s="251"/>
      <c r="EL19" s="251"/>
      <c r="EM19" s="251"/>
      <c r="EN19" s="251"/>
      <c r="EO19" s="251"/>
      <c r="EP19" s="251"/>
      <c r="EQ19" s="251"/>
      <c r="ER19" s="251"/>
      <c r="ES19" s="251"/>
      <c r="ET19" s="251"/>
      <c r="EU19" s="251"/>
      <c r="EV19" s="251"/>
      <c r="EW19" s="251"/>
      <c r="EX19" s="251"/>
      <c r="EY19" s="251"/>
      <c r="EZ19" s="251"/>
      <c r="FA19" s="251"/>
      <c r="FB19" s="251"/>
      <c r="FC19" s="251"/>
      <c r="FD19" s="251"/>
      <c r="FE19" s="251"/>
      <c r="FF19" s="251"/>
      <c r="FG19" s="251"/>
      <c r="FH19" s="251"/>
      <c r="FI19" s="251"/>
      <c r="FJ19" s="251"/>
      <c r="FK19" s="251"/>
      <c r="FL19" s="251"/>
      <c r="FM19" s="251"/>
      <c r="FN19" s="251"/>
      <c r="FO19" s="251"/>
      <c r="FP19" s="251"/>
      <c r="FQ19" s="251"/>
      <c r="FR19" s="251"/>
      <c r="FS19" s="251"/>
      <c r="FT19" s="251"/>
      <c r="FU19" s="251"/>
      <c r="FV19" s="251"/>
      <c r="FW19" s="251"/>
      <c r="FX19" s="251"/>
      <c r="FY19" s="251"/>
      <c r="FZ19" s="251"/>
      <c r="GA19" s="251"/>
      <c r="GB19" s="251"/>
      <c r="GC19" s="251"/>
      <c r="GD19" s="251"/>
      <c r="GE19" s="251"/>
      <c r="GF19" s="251"/>
      <c r="GG19" s="251"/>
      <c r="GH19" s="251"/>
      <c r="GI19" s="251"/>
      <c r="GJ19" s="251"/>
      <c r="GK19" s="251"/>
      <c r="GL19" s="251"/>
      <c r="GM19" s="251"/>
      <c r="GN19" s="251"/>
      <c r="GO19" s="251"/>
      <c r="GP19" s="251"/>
      <c r="GQ19" s="251"/>
      <c r="GR19" s="251"/>
      <c r="GS19" s="251"/>
      <c r="GT19" s="251"/>
    </row>
    <row r="20" spans="1:202">
      <c r="A20" s="658">
        <v>5.0999999999999996</v>
      </c>
      <c r="B20" s="1045" t="s">
        <v>1290</v>
      </c>
      <c r="C20" s="1046" t="s">
        <v>1293</v>
      </c>
      <c r="D20" s="1047">
        <v>1</v>
      </c>
      <c r="E20" s="674"/>
      <c r="F20" s="674"/>
      <c r="G20" s="675">
        <f t="shared" si="0"/>
        <v>0</v>
      </c>
      <c r="H20" s="675">
        <f t="shared" si="6"/>
        <v>1</v>
      </c>
      <c r="I20" s="1019">
        <v>1000000</v>
      </c>
      <c r="J20" s="653">
        <f t="shared" si="1"/>
        <v>1000000</v>
      </c>
      <c r="K20" s="653">
        <f t="shared" si="2"/>
        <v>0</v>
      </c>
      <c r="L20" s="676">
        <f t="shared" si="3"/>
        <v>0</v>
      </c>
      <c r="M20" s="653">
        <f t="shared" si="4"/>
        <v>0</v>
      </c>
      <c r="N20" s="654">
        <f t="shared" si="5"/>
        <v>0</v>
      </c>
      <c r="O20" s="655"/>
      <c r="P20" s="656"/>
      <c r="Q20" s="251"/>
      <c r="R20" s="251"/>
      <c r="S20" s="251"/>
      <c r="T20" s="251"/>
      <c r="U20" s="251"/>
      <c r="V20" s="251"/>
      <c r="W20" s="251"/>
      <c r="X20" s="251"/>
      <c r="Y20" s="251"/>
      <c r="Z20" s="251"/>
      <c r="AA20" s="251"/>
      <c r="AB20" s="251"/>
      <c r="AC20" s="251"/>
      <c r="AD20" s="251"/>
      <c r="AE20" s="251"/>
      <c r="AF20" s="251"/>
      <c r="AG20" s="251"/>
      <c r="AH20" s="251"/>
      <c r="AI20" s="251"/>
      <c r="AJ20" s="251"/>
      <c r="AK20" s="251"/>
      <c r="AL20" s="251"/>
      <c r="AM20" s="251"/>
      <c r="AN20" s="251"/>
      <c r="AO20" s="251"/>
      <c r="AP20" s="251"/>
      <c r="AQ20" s="251"/>
      <c r="AR20" s="251"/>
      <c r="AS20" s="251"/>
      <c r="AT20" s="251"/>
      <c r="AU20" s="251"/>
      <c r="AV20" s="251"/>
      <c r="AW20" s="251"/>
      <c r="AX20" s="251"/>
      <c r="AY20" s="251"/>
      <c r="AZ20" s="251"/>
      <c r="BA20" s="251"/>
      <c r="BB20" s="251"/>
      <c r="BC20" s="251"/>
      <c r="BD20" s="251"/>
      <c r="BE20" s="251"/>
      <c r="BF20" s="251"/>
      <c r="BG20" s="251"/>
      <c r="BH20" s="251"/>
      <c r="BI20" s="251"/>
      <c r="BJ20" s="251"/>
      <c r="BK20" s="251"/>
      <c r="BL20" s="251"/>
      <c r="BM20" s="251"/>
      <c r="BN20" s="251"/>
      <c r="BO20" s="251"/>
      <c r="BP20" s="251"/>
      <c r="BQ20" s="251"/>
      <c r="BR20" s="251"/>
      <c r="BS20" s="251"/>
      <c r="BT20" s="251"/>
      <c r="BU20" s="251"/>
      <c r="BV20" s="251"/>
      <c r="BW20" s="251"/>
      <c r="BX20" s="251"/>
      <c r="BY20" s="251"/>
      <c r="BZ20" s="251"/>
      <c r="CA20" s="251"/>
      <c r="CB20" s="251"/>
      <c r="CC20" s="251"/>
      <c r="CD20" s="251"/>
      <c r="CE20" s="251"/>
      <c r="CF20" s="251"/>
      <c r="CG20" s="251"/>
      <c r="CH20" s="251"/>
      <c r="CI20" s="251"/>
      <c r="CJ20" s="251"/>
      <c r="CK20" s="251"/>
      <c r="CL20" s="251"/>
      <c r="CM20" s="251"/>
      <c r="CN20" s="251"/>
      <c r="CO20" s="251"/>
      <c r="CP20" s="251"/>
      <c r="CQ20" s="251"/>
      <c r="CR20" s="251"/>
      <c r="CS20" s="251"/>
      <c r="CT20" s="251"/>
      <c r="CU20" s="251"/>
      <c r="CV20" s="251"/>
      <c r="CW20" s="251"/>
      <c r="CX20" s="251"/>
      <c r="CY20" s="251"/>
      <c r="CZ20" s="251"/>
      <c r="DA20" s="251"/>
      <c r="DB20" s="251"/>
      <c r="DC20" s="251"/>
      <c r="DD20" s="251"/>
      <c r="DE20" s="251"/>
      <c r="DF20" s="251"/>
      <c r="DG20" s="251"/>
      <c r="DH20" s="251"/>
      <c r="DI20" s="251"/>
      <c r="DJ20" s="251"/>
      <c r="DK20" s="251"/>
      <c r="DL20" s="251"/>
      <c r="DM20" s="251"/>
      <c r="DN20" s="251"/>
      <c r="DO20" s="251"/>
      <c r="DP20" s="251"/>
      <c r="DQ20" s="251"/>
      <c r="DR20" s="251"/>
      <c r="DS20" s="251"/>
      <c r="DT20" s="251"/>
      <c r="DU20" s="251"/>
      <c r="DV20" s="251"/>
      <c r="DW20" s="251"/>
      <c r="DX20" s="251"/>
      <c r="DY20" s="251"/>
      <c r="DZ20" s="251"/>
      <c r="EA20" s="251"/>
      <c r="EB20" s="251"/>
      <c r="EC20" s="251"/>
      <c r="ED20" s="251"/>
      <c r="EE20" s="251"/>
      <c r="EF20" s="251"/>
      <c r="EG20" s="251"/>
      <c r="EH20" s="251"/>
      <c r="EI20" s="251"/>
      <c r="EJ20" s="251"/>
      <c r="EK20" s="251"/>
      <c r="EL20" s="251"/>
      <c r="EM20" s="251"/>
      <c r="EN20" s="251"/>
      <c r="EO20" s="251"/>
      <c r="EP20" s="251"/>
      <c r="EQ20" s="251"/>
      <c r="ER20" s="251"/>
      <c r="ES20" s="251"/>
      <c r="ET20" s="251"/>
      <c r="EU20" s="251"/>
      <c r="EV20" s="251"/>
      <c r="EW20" s="251"/>
      <c r="EX20" s="251"/>
      <c r="EY20" s="251"/>
      <c r="EZ20" s="251"/>
      <c r="FA20" s="251"/>
      <c r="FB20" s="251"/>
      <c r="FC20" s="251"/>
      <c r="FD20" s="251"/>
      <c r="FE20" s="251"/>
      <c r="FF20" s="251"/>
      <c r="FG20" s="251"/>
      <c r="FH20" s="251"/>
      <c r="FI20" s="251"/>
      <c r="FJ20" s="251"/>
      <c r="FK20" s="251"/>
      <c r="FL20" s="251"/>
      <c r="FM20" s="251"/>
      <c r="FN20" s="251"/>
      <c r="FO20" s="251"/>
      <c r="FP20" s="251"/>
      <c r="FQ20" s="251"/>
      <c r="FR20" s="251"/>
      <c r="FS20" s="251"/>
      <c r="FT20" s="251"/>
      <c r="FU20" s="251"/>
      <c r="FV20" s="251"/>
      <c r="FW20" s="251"/>
      <c r="FX20" s="251"/>
      <c r="FY20" s="251"/>
      <c r="FZ20" s="251"/>
      <c r="GA20" s="251"/>
      <c r="GB20" s="251"/>
      <c r="GC20" s="251"/>
      <c r="GD20" s="251"/>
      <c r="GE20" s="251"/>
      <c r="GF20" s="251"/>
      <c r="GG20" s="251"/>
      <c r="GH20" s="251"/>
      <c r="GI20" s="251"/>
      <c r="GJ20" s="251"/>
      <c r="GK20" s="251"/>
      <c r="GL20" s="251"/>
      <c r="GM20" s="251"/>
      <c r="GN20" s="251"/>
      <c r="GO20" s="251"/>
      <c r="GP20" s="251"/>
      <c r="GQ20" s="251"/>
      <c r="GR20" s="251"/>
      <c r="GS20" s="251"/>
      <c r="GT20" s="251"/>
    </row>
    <row r="21" spans="1:202" ht="25">
      <c r="A21" s="658">
        <v>5.1100000000000003</v>
      </c>
      <c r="B21" s="1045" t="s">
        <v>1291</v>
      </c>
      <c r="C21" s="1046" t="s">
        <v>1293</v>
      </c>
      <c r="D21" s="1047">
        <v>1</v>
      </c>
      <c r="E21" s="674"/>
      <c r="F21" s="674"/>
      <c r="G21" s="675">
        <f t="shared" si="0"/>
        <v>0</v>
      </c>
      <c r="H21" s="675">
        <f t="shared" si="6"/>
        <v>1</v>
      </c>
      <c r="I21" s="1019">
        <v>0</v>
      </c>
      <c r="J21" s="653">
        <f t="shared" si="1"/>
        <v>0</v>
      </c>
      <c r="K21" s="653">
        <f t="shared" si="2"/>
        <v>0</v>
      </c>
      <c r="L21" s="676">
        <f t="shared" si="3"/>
        <v>0</v>
      </c>
      <c r="M21" s="653">
        <f t="shared" si="4"/>
        <v>0</v>
      </c>
      <c r="N21" s="654">
        <f t="shared" si="5"/>
        <v>0</v>
      </c>
      <c r="O21" s="655"/>
      <c r="P21" s="656"/>
      <c r="Q21" s="251"/>
      <c r="R21" s="251"/>
      <c r="S21" s="251"/>
      <c r="T21" s="251"/>
      <c r="U21" s="251"/>
      <c r="V21" s="251"/>
      <c r="W21" s="251"/>
      <c r="X21" s="251"/>
      <c r="Y21" s="251"/>
      <c r="Z21" s="251"/>
      <c r="AA21" s="251"/>
      <c r="AB21" s="251"/>
      <c r="AC21" s="251"/>
      <c r="AD21" s="251"/>
      <c r="AE21" s="251"/>
      <c r="AF21" s="251"/>
      <c r="AG21" s="251"/>
      <c r="AH21" s="251"/>
      <c r="AI21" s="251"/>
      <c r="AJ21" s="251"/>
      <c r="AK21" s="251"/>
      <c r="AL21" s="251"/>
      <c r="AM21" s="251"/>
      <c r="AN21" s="251"/>
      <c r="AO21" s="251"/>
      <c r="AP21" s="251"/>
      <c r="AQ21" s="251"/>
      <c r="AR21" s="251"/>
      <c r="AS21" s="251"/>
      <c r="AT21" s="251"/>
      <c r="AU21" s="251"/>
      <c r="AV21" s="251"/>
      <c r="AW21" s="251"/>
      <c r="AX21" s="251"/>
      <c r="AY21" s="251"/>
      <c r="AZ21" s="251"/>
      <c r="BA21" s="251"/>
      <c r="BB21" s="251"/>
      <c r="BC21" s="251"/>
      <c r="BD21" s="251"/>
      <c r="BE21" s="251"/>
      <c r="BF21" s="251"/>
      <c r="BG21" s="251"/>
      <c r="BH21" s="251"/>
      <c r="BI21" s="251"/>
      <c r="BJ21" s="251"/>
      <c r="BK21" s="251"/>
      <c r="BL21" s="251"/>
      <c r="BM21" s="251"/>
      <c r="BN21" s="251"/>
      <c r="BO21" s="251"/>
      <c r="BP21" s="251"/>
      <c r="BQ21" s="251"/>
      <c r="BR21" s="251"/>
      <c r="BS21" s="251"/>
      <c r="BT21" s="251"/>
      <c r="BU21" s="251"/>
      <c r="BV21" s="251"/>
      <c r="BW21" s="251"/>
      <c r="BX21" s="251"/>
      <c r="BY21" s="251"/>
      <c r="BZ21" s="251"/>
      <c r="CA21" s="251"/>
      <c r="CB21" s="251"/>
      <c r="CC21" s="251"/>
      <c r="CD21" s="251"/>
      <c r="CE21" s="251"/>
      <c r="CF21" s="251"/>
      <c r="CG21" s="251"/>
      <c r="CH21" s="251"/>
      <c r="CI21" s="251"/>
      <c r="CJ21" s="251"/>
      <c r="CK21" s="251"/>
      <c r="CL21" s="251"/>
      <c r="CM21" s="251"/>
      <c r="CN21" s="251"/>
      <c r="CO21" s="251"/>
      <c r="CP21" s="251"/>
      <c r="CQ21" s="251"/>
      <c r="CR21" s="251"/>
      <c r="CS21" s="251"/>
      <c r="CT21" s="251"/>
      <c r="CU21" s="251"/>
      <c r="CV21" s="251"/>
      <c r="CW21" s="251"/>
      <c r="CX21" s="251"/>
      <c r="CY21" s="251"/>
      <c r="CZ21" s="251"/>
      <c r="DA21" s="251"/>
      <c r="DB21" s="251"/>
      <c r="DC21" s="251"/>
      <c r="DD21" s="251"/>
      <c r="DE21" s="251"/>
      <c r="DF21" s="251"/>
      <c r="DG21" s="251"/>
      <c r="DH21" s="251"/>
      <c r="DI21" s="251"/>
      <c r="DJ21" s="251"/>
      <c r="DK21" s="251"/>
      <c r="DL21" s="251"/>
      <c r="DM21" s="251"/>
      <c r="DN21" s="251"/>
      <c r="DO21" s="251"/>
      <c r="DP21" s="251"/>
      <c r="DQ21" s="251"/>
      <c r="DR21" s="251"/>
      <c r="DS21" s="251"/>
      <c r="DT21" s="251"/>
      <c r="DU21" s="251"/>
      <c r="DV21" s="251"/>
      <c r="DW21" s="251"/>
      <c r="DX21" s="251"/>
      <c r="DY21" s="251"/>
      <c r="DZ21" s="251"/>
      <c r="EA21" s="251"/>
      <c r="EB21" s="251"/>
      <c r="EC21" s="251"/>
      <c r="ED21" s="251"/>
      <c r="EE21" s="251"/>
      <c r="EF21" s="251"/>
      <c r="EG21" s="251"/>
      <c r="EH21" s="251"/>
      <c r="EI21" s="251"/>
      <c r="EJ21" s="251"/>
      <c r="EK21" s="251"/>
      <c r="EL21" s="251"/>
      <c r="EM21" s="251"/>
      <c r="EN21" s="251"/>
      <c r="EO21" s="251"/>
      <c r="EP21" s="251"/>
      <c r="EQ21" s="251"/>
      <c r="ER21" s="251"/>
      <c r="ES21" s="251"/>
      <c r="ET21" s="251"/>
      <c r="EU21" s="251"/>
      <c r="EV21" s="251"/>
      <c r="EW21" s="251"/>
      <c r="EX21" s="251"/>
      <c r="EY21" s="251"/>
      <c r="EZ21" s="251"/>
      <c r="FA21" s="251"/>
      <c r="FB21" s="251"/>
      <c r="FC21" s="251"/>
      <c r="FD21" s="251"/>
      <c r="FE21" s="251"/>
      <c r="FF21" s="251"/>
      <c r="FG21" s="251"/>
      <c r="FH21" s="251"/>
      <c r="FI21" s="251"/>
      <c r="FJ21" s="251"/>
      <c r="FK21" s="251"/>
      <c r="FL21" s="251"/>
      <c r="FM21" s="251"/>
      <c r="FN21" s="251"/>
      <c r="FO21" s="251"/>
      <c r="FP21" s="251"/>
      <c r="FQ21" s="251"/>
      <c r="FR21" s="251"/>
      <c r="FS21" s="251"/>
      <c r="FT21" s="251"/>
      <c r="FU21" s="251"/>
      <c r="FV21" s="251"/>
      <c r="FW21" s="251"/>
      <c r="FX21" s="251"/>
      <c r="FY21" s="251"/>
      <c r="FZ21" s="251"/>
      <c r="GA21" s="251"/>
      <c r="GB21" s="251"/>
      <c r="GC21" s="251"/>
      <c r="GD21" s="251"/>
      <c r="GE21" s="251"/>
      <c r="GF21" s="251"/>
      <c r="GG21" s="251"/>
      <c r="GH21" s="251"/>
      <c r="GI21" s="251"/>
      <c r="GJ21" s="251"/>
      <c r="GK21" s="251"/>
      <c r="GL21" s="251"/>
      <c r="GM21" s="251"/>
      <c r="GN21" s="251"/>
      <c r="GO21" s="251"/>
      <c r="GP21" s="251"/>
      <c r="GQ21" s="251"/>
      <c r="GR21" s="251"/>
      <c r="GS21" s="251"/>
      <c r="GT21" s="251"/>
    </row>
    <row r="22" spans="1:202" ht="25">
      <c r="A22" s="658">
        <v>5.12</v>
      </c>
      <c r="B22" s="1045" t="s">
        <v>1292</v>
      </c>
      <c r="C22" s="1046" t="s">
        <v>1293</v>
      </c>
      <c r="D22" s="1047">
        <v>1</v>
      </c>
      <c r="E22" s="674"/>
      <c r="F22" s="674"/>
      <c r="G22" s="675">
        <f t="shared" si="0"/>
        <v>0</v>
      </c>
      <c r="H22" s="675">
        <f t="shared" si="6"/>
        <v>1</v>
      </c>
      <c r="I22" s="1019">
        <v>5000000</v>
      </c>
      <c r="J22" s="653">
        <f t="shared" si="1"/>
        <v>5000000</v>
      </c>
      <c r="K22" s="653">
        <f t="shared" si="2"/>
        <v>0</v>
      </c>
      <c r="L22" s="676">
        <f t="shared" si="3"/>
        <v>0</v>
      </c>
      <c r="M22" s="653">
        <f t="shared" si="4"/>
        <v>0</v>
      </c>
      <c r="N22" s="654">
        <f t="shared" si="5"/>
        <v>0</v>
      </c>
      <c r="O22" s="655"/>
      <c r="P22" s="656"/>
      <c r="Q22" s="251"/>
      <c r="R22" s="251"/>
      <c r="S22" s="251"/>
      <c r="T22" s="251"/>
      <c r="U22" s="251"/>
      <c r="V22" s="251"/>
      <c r="W22" s="251"/>
      <c r="X22" s="251"/>
      <c r="Y22" s="251"/>
      <c r="Z22" s="251"/>
      <c r="AA22" s="251"/>
      <c r="AB22" s="251"/>
      <c r="AC22" s="251"/>
      <c r="AD22" s="251"/>
      <c r="AE22" s="251"/>
      <c r="AF22" s="251"/>
      <c r="AG22" s="251"/>
      <c r="AH22" s="251"/>
      <c r="AI22" s="251"/>
      <c r="AJ22" s="251"/>
      <c r="AK22" s="251"/>
      <c r="AL22" s="251"/>
      <c r="AM22" s="251"/>
      <c r="AN22" s="251"/>
      <c r="AO22" s="251"/>
      <c r="AP22" s="251"/>
      <c r="AQ22" s="251"/>
      <c r="AR22" s="251"/>
      <c r="AS22" s="251"/>
      <c r="AT22" s="251"/>
      <c r="AU22" s="251"/>
      <c r="AV22" s="251"/>
      <c r="AW22" s="251"/>
      <c r="AX22" s="251"/>
      <c r="AY22" s="251"/>
      <c r="AZ22" s="251"/>
      <c r="BA22" s="251"/>
      <c r="BB22" s="251"/>
      <c r="BC22" s="251"/>
      <c r="BD22" s="251"/>
      <c r="BE22" s="251"/>
      <c r="BF22" s="251"/>
      <c r="BG22" s="251"/>
      <c r="BH22" s="251"/>
      <c r="BI22" s="251"/>
      <c r="BJ22" s="251"/>
      <c r="BK22" s="251"/>
      <c r="BL22" s="251"/>
      <c r="BM22" s="251"/>
      <c r="BN22" s="251"/>
      <c r="BO22" s="251"/>
      <c r="BP22" s="251"/>
      <c r="BQ22" s="251"/>
      <c r="BR22" s="251"/>
      <c r="BS22" s="251"/>
      <c r="BT22" s="251"/>
      <c r="BU22" s="251"/>
      <c r="BV22" s="251"/>
      <c r="BW22" s="251"/>
      <c r="BX22" s="251"/>
      <c r="BY22" s="251"/>
      <c r="BZ22" s="251"/>
      <c r="CA22" s="251"/>
      <c r="CB22" s="251"/>
      <c r="CC22" s="251"/>
      <c r="CD22" s="251"/>
      <c r="CE22" s="251"/>
      <c r="CF22" s="251"/>
      <c r="CG22" s="251"/>
      <c r="CH22" s="251"/>
      <c r="CI22" s="251"/>
      <c r="CJ22" s="251"/>
      <c r="CK22" s="251"/>
      <c r="CL22" s="251"/>
      <c r="CM22" s="251"/>
      <c r="CN22" s="251"/>
      <c r="CO22" s="251"/>
      <c r="CP22" s="251"/>
      <c r="CQ22" s="251"/>
      <c r="CR22" s="251"/>
      <c r="CS22" s="251"/>
      <c r="CT22" s="251"/>
      <c r="CU22" s="251"/>
      <c r="CV22" s="251"/>
      <c r="CW22" s="251"/>
      <c r="CX22" s="251"/>
      <c r="CY22" s="251"/>
      <c r="CZ22" s="251"/>
      <c r="DA22" s="251"/>
      <c r="DB22" s="251"/>
      <c r="DC22" s="251"/>
      <c r="DD22" s="251"/>
      <c r="DE22" s="251"/>
      <c r="DF22" s="251"/>
      <c r="DG22" s="251"/>
      <c r="DH22" s="251"/>
      <c r="DI22" s="251"/>
      <c r="DJ22" s="251"/>
      <c r="DK22" s="251"/>
      <c r="DL22" s="251"/>
      <c r="DM22" s="251"/>
      <c r="DN22" s="251"/>
      <c r="DO22" s="251"/>
      <c r="DP22" s="251"/>
      <c r="DQ22" s="251"/>
      <c r="DR22" s="251"/>
      <c r="DS22" s="251"/>
      <c r="DT22" s="251"/>
      <c r="DU22" s="251"/>
      <c r="DV22" s="251"/>
      <c r="DW22" s="251"/>
      <c r="DX22" s="251"/>
      <c r="DY22" s="251"/>
      <c r="DZ22" s="251"/>
      <c r="EA22" s="251"/>
      <c r="EB22" s="251"/>
      <c r="EC22" s="251"/>
      <c r="ED22" s="251"/>
      <c r="EE22" s="251"/>
      <c r="EF22" s="251"/>
      <c r="EG22" s="251"/>
      <c r="EH22" s="251"/>
      <c r="EI22" s="251"/>
      <c r="EJ22" s="251"/>
      <c r="EK22" s="251"/>
      <c r="EL22" s="251"/>
      <c r="EM22" s="251"/>
      <c r="EN22" s="251"/>
      <c r="EO22" s="251"/>
      <c r="EP22" s="251"/>
      <c r="EQ22" s="251"/>
      <c r="ER22" s="251"/>
      <c r="ES22" s="251"/>
      <c r="ET22" s="251"/>
      <c r="EU22" s="251"/>
      <c r="EV22" s="251"/>
      <c r="EW22" s="251"/>
      <c r="EX22" s="251"/>
      <c r="EY22" s="251"/>
      <c r="EZ22" s="251"/>
      <c r="FA22" s="251"/>
      <c r="FB22" s="251"/>
      <c r="FC22" s="251"/>
      <c r="FD22" s="251"/>
      <c r="FE22" s="251"/>
      <c r="FF22" s="251"/>
      <c r="FG22" s="251"/>
      <c r="FH22" s="251"/>
      <c r="FI22" s="251"/>
      <c r="FJ22" s="251"/>
      <c r="FK22" s="251"/>
      <c r="FL22" s="251"/>
      <c r="FM22" s="251"/>
      <c r="FN22" s="251"/>
      <c r="FO22" s="251"/>
      <c r="FP22" s="251"/>
      <c r="FQ22" s="251"/>
      <c r="FR22" s="251"/>
      <c r="FS22" s="251"/>
      <c r="FT22" s="251"/>
      <c r="FU22" s="251"/>
      <c r="FV22" s="251"/>
      <c r="FW22" s="251"/>
      <c r="FX22" s="251"/>
      <c r="FY22" s="251"/>
      <c r="FZ22" s="251"/>
      <c r="GA22" s="251"/>
      <c r="GB22" s="251"/>
      <c r="GC22" s="251"/>
      <c r="GD22" s="251"/>
      <c r="GE22" s="251"/>
      <c r="GF22" s="251"/>
      <c r="GG22" s="251"/>
      <c r="GH22" s="251"/>
      <c r="GI22" s="251"/>
      <c r="GJ22" s="251"/>
      <c r="GK22" s="251"/>
      <c r="GL22" s="251"/>
      <c r="GM22" s="251"/>
      <c r="GN22" s="251"/>
      <c r="GO22" s="251"/>
      <c r="GP22" s="251"/>
      <c r="GQ22" s="251"/>
      <c r="GR22" s="251"/>
      <c r="GS22" s="251"/>
      <c r="GT22" s="251"/>
    </row>
    <row r="23" spans="1:202" ht="22.5" customHeight="1">
      <c r="A23" s="1022"/>
      <c r="B23" s="1017"/>
      <c r="C23" s="999"/>
      <c r="D23" s="1018"/>
      <c r="E23" s="679"/>
      <c r="F23" s="679"/>
      <c r="G23" s="680"/>
      <c r="H23" s="680"/>
      <c r="I23" s="1019"/>
      <c r="J23" s="682"/>
      <c r="K23" s="682"/>
      <c r="L23" s="683"/>
      <c r="M23" s="682"/>
      <c r="N23" s="684"/>
      <c r="O23" s="655"/>
      <c r="P23" s="656"/>
      <c r="Q23" s="251"/>
      <c r="R23" s="251"/>
      <c r="S23" s="251"/>
      <c r="T23" s="251"/>
      <c r="U23" s="251"/>
      <c r="V23" s="251"/>
      <c r="W23" s="251"/>
      <c r="X23" s="251"/>
      <c r="Y23" s="251"/>
      <c r="Z23" s="251"/>
      <c r="AA23" s="251"/>
      <c r="AB23" s="251"/>
      <c r="AC23" s="251"/>
      <c r="AD23" s="251"/>
      <c r="AE23" s="251"/>
      <c r="AF23" s="251"/>
      <c r="AG23" s="251"/>
      <c r="AH23" s="251"/>
      <c r="AI23" s="251"/>
      <c r="AJ23" s="251"/>
      <c r="AK23" s="251"/>
      <c r="AL23" s="251"/>
      <c r="AM23" s="251"/>
      <c r="AN23" s="251"/>
      <c r="AO23" s="251"/>
      <c r="AP23" s="251"/>
      <c r="AQ23" s="251"/>
      <c r="AR23" s="251"/>
      <c r="AS23" s="251"/>
      <c r="AT23" s="251"/>
      <c r="AU23" s="251"/>
      <c r="AV23" s="251"/>
      <c r="AW23" s="251"/>
      <c r="AX23" s="251"/>
      <c r="AY23" s="251"/>
      <c r="AZ23" s="251"/>
      <c r="BA23" s="251"/>
      <c r="BB23" s="251"/>
      <c r="BC23" s="251"/>
      <c r="BD23" s="251"/>
      <c r="BE23" s="251"/>
      <c r="BF23" s="251"/>
      <c r="BG23" s="251"/>
      <c r="BH23" s="251"/>
      <c r="BI23" s="251"/>
      <c r="BJ23" s="251"/>
      <c r="BK23" s="251"/>
      <c r="BL23" s="251"/>
      <c r="BM23" s="251"/>
      <c r="BN23" s="251"/>
      <c r="BO23" s="251"/>
      <c r="BP23" s="251"/>
      <c r="BQ23" s="251"/>
      <c r="BR23" s="251"/>
      <c r="BS23" s="251"/>
      <c r="BT23" s="251"/>
      <c r="BU23" s="251"/>
      <c r="BV23" s="251"/>
      <c r="BW23" s="251"/>
      <c r="BX23" s="251"/>
      <c r="BY23" s="251"/>
      <c r="BZ23" s="251"/>
      <c r="CA23" s="251"/>
      <c r="CB23" s="251"/>
      <c r="CC23" s="251"/>
      <c r="CD23" s="251"/>
      <c r="CE23" s="251"/>
      <c r="CF23" s="251"/>
      <c r="CG23" s="251"/>
      <c r="CH23" s="251"/>
      <c r="CI23" s="251"/>
      <c r="CJ23" s="251"/>
      <c r="CK23" s="251"/>
      <c r="CL23" s="251"/>
      <c r="CM23" s="251"/>
      <c r="CN23" s="251"/>
      <c r="CO23" s="251"/>
      <c r="CP23" s="251"/>
      <c r="CQ23" s="251"/>
      <c r="CR23" s="251"/>
      <c r="CS23" s="251"/>
      <c r="CT23" s="251"/>
      <c r="CU23" s="251"/>
      <c r="CV23" s="251"/>
      <c r="CW23" s="251"/>
      <c r="CX23" s="251"/>
      <c r="CY23" s="251"/>
      <c r="CZ23" s="251"/>
      <c r="DA23" s="251"/>
      <c r="DB23" s="251"/>
      <c r="DC23" s="251"/>
      <c r="DD23" s="251"/>
      <c r="DE23" s="251"/>
      <c r="DF23" s="251"/>
      <c r="DG23" s="251"/>
      <c r="DH23" s="251"/>
      <c r="DI23" s="251"/>
      <c r="DJ23" s="251"/>
      <c r="DK23" s="251"/>
      <c r="DL23" s="251"/>
      <c r="DM23" s="251"/>
      <c r="DN23" s="251"/>
      <c r="DO23" s="251"/>
      <c r="DP23" s="251"/>
      <c r="DQ23" s="251"/>
      <c r="DR23" s="251"/>
      <c r="DS23" s="251"/>
      <c r="DT23" s="251"/>
      <c r="DU23" s="251"/>
      <c r="DV23" s="251"/>
      <c r="DW23" s="251"/>
      <c r="DX23" s="251"/>
      <c r="DY23" s="251"/>
      <c r="DZ23" s="251"/>
      <c r="EA23" s="251"/>
      <c r="EB23" s="251"/>
      <c r="EC23" s="251"/>
      <c r="ED23" s="251"/>
      <c r="EE23" s="251"/>
      <c r="EF23" s="251"/>
      <c r="EG23" s="251"/>
      <c r="EH23" s="251"/>
      <c r="EI23" s="251"/>
      <c r="EJ23" s="251"/>
      <c r="EK23" s="251"/>
      <c r="EL23" s="251"/>
      <c r="EM23" s="251"/>
      <c r="EN23" s="251"/>
      <c r="EO23" s="251"/>
      <c r="EP23" s="251"/>
      <c r="EQ23" s="251"/>
      <c r="ER23" s="251"/>
      <c r="ES23" s="251"/>
      <c r="ET23" s="251"/>
      <c r="EU23" s="251"/>
      <c r="EV23" s="251"/>
      <c r="EW23" s="251"/>
      <c r="EX23" s="251"/>
      <c r="EY23" s="251"/>
      <c r="EZ23" s="251"/>
      <c r="FA23" s="251"/>
      <c r="FB23" s="251"/>
      <c r="FC23" s="251"/>
      <c r="FD23" s="251"/>
      <c r="FE23" s="251"/>
      <c r="FF23" s="251"/>
      <c r="FG23" s="251"/>
      <c r="FH23" s="251"/>
      <c r="FI23" s="251"/>
      <c r="FJ23" s="251"/>
      <c r="FK23" s="251"/>
      <c r="FL23" s="251"/>
      <c r="FM23" s="251"/>
      <c r="FN23" s="251"/>
      <c r="FO23" s="251"/>
      <c r="FP23" s="251"/>
      <c r="FQ23" s="251"/>
      <c r="FR23" s="251"/>
      <c r="FS23" s="251"/>
      <c r="FT23" s="251"/>
      <c r="FU23" s="251"/>
      <c r="FV23" s="251"/>
      <c r="FW23" s="251"/>
      <c r="FX23" s="251"/>
      <c r="FY23" s="251"/>
      <c r="FZ23" s="251"/>
      <c r="GA23" s="251"/>
      <c r="GB23" s="251"/>
      <c r="GC23" s="251"/>
      <c r="GD23" s="251"/>
      <c r="GE23" s="251"/>
      <c r="GF23" s="251"/>
      <c r="GG23" s="251"/>
      <c r="GH23" s="251"/>
      <c r="GI23" s="251"/>
      <c r="GJ23" s="251"/>
      <c r="GK23" s="251"/>
      <c r="GL23" s="251"/>
      <c r="GM23" s="251"/>
      <c r="GN23" s="251"/>
      <c r="GO23" s="251"/>
      <c r="GP23" s="251"/>
      <c r="GQ23" s="251"/>
      <c r="GR23" s="251"/>
      <c r="GS23" s="251"/>
      <c r="GT23" s="251"/>
    </row>
    <row r="24" spans="1:202" ht="24.5" customHeight="1">
      <c r="A24" s="249" t="s">
        <v>1280</v>
      </c>
      <c r="B24" s="685"/>
      <c r="C24" s="686"/>
      <c r="D24" s="959"/>
      <c r="E24" s="665"/>
      <c r="F24" s="687"/>
      <c r="G24" s="665"/>
      <c r="H24" s="665"/>
      <c r="I24" s="256"/>
      <c r="J24" s="665">
        <f>SUM(J11:J22)</f>
        <v>35500000</v>
      </c>
      <c r="K24" s="665">
        <f>SUM(K14:K21)</f>
        <v>0</v>
      </c>
      <c r="L24" s="665">
        <f>SUM(L14:L21)</f>
        <v>0</v>
      </c>
      <c r="M24" s="665">
        <f>SUM(M14:M21)</f>
        <v>0</v>
      </c>
      <c r="N24" s="666">
        <f t="shared" si="5"/>
        <v>0</v>
      </c>
      <c r="O24" s="655"/>
      <c r="P24" s="656"/>
      <c r="Q24" s="251"/>
      <c r="R24" s="251"/>
      <c r="S24" s="251"/>
      <c r="T24" s="251"/>
      <c r="U24" s="251"/>
      <c r="V24" s="251"/>
      <c r="W24" s="251"/>
      <c r="X24" s="251"/>
      <c r="Y24" s="251"/>
      <c r="Z24" s="251"/>
      <c r="AA24" s="251"/>
      <c r="AB24" s="251"/>
      <c r="AC24" s="251"/>
      <c r="AD24" s="251"/>
      <c r="AE24" s="251"/>
      <c r="AF24" s="251"/>
      <c r="AG24" s="251"/>
      <c r="AH24" s="251"/>
      <c r="AI24" s="251"/>
      <c r="AJ24" s="251"/>
      <c r="AK24" s="251"/>
      <c r="AL24" s="251"/>
      <c r="AM24" s="251"/>
      <c r="AN24" s="251"/>
      <c r="AO24" s="251"/>
      <c r="AP24" s="251"/>
      <c r="AQ24" s="251"/>
      <c r="AR24" s="251"/>
      <c r="AS24" s="251"/>
      <c r="AT24" s="251"/>
      <c r="AU24" s="251"/>
      <c r="AV24" s="251"/>
      <c r="AW24" s="251"/>
      <c r="AX24" s="251"/>
      <c r="AY24" s="251"/>
      <c r="AZ24" s="251"/>
      <c r="BA24" s="251"/>
      <c r="BB24" s="251"/>
      <c r="BC24" s="251"/>
      <c r="BD24" s="251"/>
      <c r="BE24" s="251"/>
      <c r="BF24" s="251"/>
      <c r="BG24" s="251"/>
      <c r="BH24" s="251"/>
      <c r="BI24" s="251"/>
      <c r="BJ24" s="251"/>
      <c r="BK24" s="251"/>
      <c r="BL24" s="251"/>
      <c r="BM24" s="251"/>
      <c r="BN24" s="251"/>
      <c r="BO24" s="251"/>
      <c r="BP24" s="251"/>
      <c r="BQ24" s="251"/>
      <c r="BR24" s="251"/>
      <c r="BS24" s="251"/>
      <c r="BT24" s="251"/>
      <c r="BU24" s="251"/>
      <c r="BV24" s="251"/>
      <c r="BW24" s="251"/>
      <c r="BX24" s="251"/>
      <c r="BY24" s="251"/>
      <c r="BZ24" s="251"/>
      <c r="CA24" s="251"/>
      <c r="CB24" s="251"/>
      <c r="CC24" s="251"/>
      <c r="CD24" s="251"/>
      <c r="CE24" s="251"/>
      <c r="CF24" s="251"/>
      <c r="CG24" s="251"/>
      <c r="CH24" s="251"/>
      <c r="CI24" s="251"/>
      <c r="CJ24" s="251"/>
      <c r="CK24" s="251"/>
      <c r="CL24" s="251"/>
      <c r="CM24" s="251"/>
      <c r="CN24" s="251"/>
      <c r="CO24" s="251"/>
      <c r="CP24" s="251"/>
      <c r="CQ24" s="251"/>
      <c r="CR24" s="251"/>
      <c r="CS24" s="251"/>
      <c r="CT24" s="251"/>
      <c r="CU24" s="251"/>
      <c r="CV24" s="251"/>
      <c r="CW24" s="251"/>
      <c r="CX24" s="251"/>
      <c r="CY24" s="251"/>
      <c r="CZ24" s="251"/>
      <c r="DA24" s="251"/>
      <c r="DB24" s="251"/>
      <c r="DC24" s="251"/>
      <c r="DD24" s="251"/>
      <c r="DE24" s="251"/>
      <c r="DF24" s="251"/>
      <c r="DG24" s="251"/>
      <c r="DH24" s="251"/>
      <c r="DI24" s="251"/>
      <c r="DJ24" s="251"/>
      <c r="DK24" s="251"/>
      <c r="DL24" s="251"/>
      <c r="DM24" s="251"/>
      <c r="DN24" s="251"/>
      <c r="DO24" s="251"/>
      <c r="DP24" s="251"/>
      <c r="DQ24" s="251"/>
      <c r="DR24" s="251"/>
      <c r="DS24" s="251"/>
      <c r="DT24" s="251"/>
      <c r="DU24" s="251"/>
      <c r="DV24" s="251"/>
      <c r="DW24" s="251"/>
      <c r="DX24" s="251"/>
      <c r="DY24" s="251"/>
      <c r="DZ24" s="251"/>
      <c r="EA24" s="251"/>
      <c r="EB24" s="251"/>
      <c r="EC24" s="251"/>
      <c r="ED24" s="251"/>
      <c r="EE24" s="251"/>
      <c r="EF24" s="251"/>
      <c r="EG24" s="251"/>
      <c r="EH24" s="251"/>
      <c r="EI24" s="251"/>
      <c r="EJ24" s="251"/>
      <c r="EK24" s="251"/>
      <c r="EL24" s="251"/>
      <c r="EM24" s="251"/>
      <c r="EN24" s="251"/>
      <c r="EO24" s="251"/>
      <c r="EP24" s="251"/>
      <c r="EQ24" s="251"/>
      <c r="ER24" s="251"/>
      <c r="ES24" s="251"/>
      <c r="ET24" s="251"/>
      <c r="EU24" s="251"/>
      <c r="EV24" s="251"/>
      <c r="EW24" s="251"/>
      <c r="EX24" s="251"/>
      <c r="EY24" s="251"/>
      <c r="EZ24" s="251"/>
      <c r="FA24" s="251"/>
      <c r="FB24" s="251"/>
      <c r="FC24" s="251"/>
      <c r="FD24" s="251"/>
      <c r="FE24" s="251"/>
      <c r="FF24" s="251"/>
      <c r="FG24" s="251"/>
      <c r="FH24" s="251"/>
      <c r="FI24" s="251"/>
      <c r="FJ24" s="251"/>
      <c r="FK24" s="251"/>
      <c r="FL24" s="251"/>
      <c r="FM24" s="251"/>
      <c r="FN24" s="251"/>
      <c r="FO24" s="251"/>
      <c r="FP24" s="251"/>
      <c r="FQ24" s="251"/>
      <c r="FR24" s="251"/>
      <c r="FS24" s="251"/>
      <c r="FT24" s="251"/>
      <c r="FU24" s="251"/>
      <c r="FV24" s="251"/>
      <c r="FW24" s="251"/>
      <c r="FX24" s="251"/>
      <c r="FY24" s="251"/>
      <c r="FZ24" s="251"/>
      <c r="GA24" s="251"/>
      <c r="GB24" s="251"/>
      <c r="GC24" s="251"/>
      <c r="GD24" s="251"/>
      <c r="GE24" s="251"/>
      <c r="GF24" s="251"/>
      <c r="GG24" s="251"/>
      <c r="GH24" s="251"/>
      <c r="GI24" s="251"/>
      <c r="GJ24" s="251"/>
      <c r="GK24" s="251"/>
      <c r="GL24" s="251"/>
      <c r="GM24" s="251"/>
      <c r="GN24" s="251"/>
      <c r="GO24" s="251"/>
      <c r="GP24" s="251"/>
      <c r="GQ24" s="251"/>
      <c r="GR24" s="251"/>
      <c r="GS24" s="251"/>
      <c r="GT24" s="251"/>
    </row>
    <row r="25" spans="1:202" ht="24" customHeight="1">
      <c r="A25" s="609">
        <v>5.0999999999999996</v>
      </c>
      <c r="B25" s="763" t="s">
        <v>1341</v>
      </c>
      <c r="C25" s="1000"/>
      <c r="D25" s="957"/>
      <c r="E25" s="669"/>
      <c r="F25" s="670"/>
      <c r="G25" s="255"/>
      <c r="H25" s="255"/>
      <c r="I25" s="669"/>
      <c r="J25" s="671"/>
      <c r="K25" s="671"/>
      <c r="L25" s="672"/>
      <c r="M25" s="671"/>
      <c r="N25" s="673"/>
      <c r="O25" s="655"/>
      <c r="P25" s="656"/>
      <c r="Q25" s="251"/>
      <c r="R25" s="251"/>
      <c r="S25" s="251"/>
      <c r="T25" s="251"/>
      <c r="U25" s="251"/>
      <c r="V25" s="251"/>
      <c r="W25" s="251"/>
      <c r="X25" s="251"/>
      <c r="Y25" s="251"/>
      <c r="Z25" s="251"/>
      <c r="AA25" s="251"/>
      <c r="AB25" s="251"/>
      <c r="AC25" s="251"/>
      <c r="AD25" s="251"/>
      <c r="AE25" s="251"/>
      <c r="AF25" s="251"/>
      <c r="AG25" s="251"/>
      <c r="AH25" s="251"/>
      <c r="AI25" s="251"/>
      <c r="AJ25" s="251"/>
      <c r="AK25" s="251"/>
      <c r="AL25" s="251"/>
      <c r="AM25" s="251"/>
      <c r="AN25" s="251"/>
      <c r="AO25" s="251"/>
      <c r="AP25" s="251"/>
      <c r="AQ25" s="251"/>
      <c r="AR25" s="251"/>
      <c r="AS25" s="251"/>
      <c r="AT25" s="251"/>
      <c r="AU25" s="251"/>
      <c r="AV25" s="251"/>
      <c r="AW25" s="251"/>
      <c r="AX25" s="251"/>
      <c r="AY25" s="251"/>
      <c r="AZ25" s="251"/>
      <c r="BA25" s="251"/>
      <c r="BB25" s="251"/>
      <c r="BC25" s="251"/>
      <c r="BD25" s="251"/>
      <c r="BE25" s="251"/>
      <c r="BF25" s="251"/>
      <c r="BG25" s="251"/>
      <c r="BH25" s="251"/>
      <c r="BI25" s="251"/>
      <c r="BJ25" s="251"/>
      <c r="BK25" s="251"/>
      <c r="BL25" s="251"/>
      <c r="BM25" s="251"/>
      <c r="BN25" s="251"/>
      <c r="BO25" s="251"/>
      <c r="BP25" s="251"/>
      <c r="BQ25" s="251"/>
      <c r="BR25" s="251"/>
      <c r="BS25" s="251"/>
      <c r="BT25" s="251"/>
      <c r="BU25" s="251"/>
      <c r="BV25" s="251"/>
      <c r="BW25" s="251"/>
      <c r="BX25" s="251"/>
      <c r="BY25" s="251"/>
      <c r="BZ25" s="251"/>
      <c r="CA25" s="251"/>
      <c r="CB25" s="251"/>
      <c r="CC25" s="251"/>
      <c r="CD25" s="251"/>
      <c r="CE25" s="251"/>
      <c r="CF25" s="251"/>
      <c r="CG25" s="251"/>
      <c r="CH25" s="251"/>
      <c r="CI25" s="251"/>
      <c r="CJ25" s="251"/>
      <c r="CK25" s="251"/>
      <c r="CL25" s="251"/>
      <c r="CM25" s="251"/>
      <c r="CN25" s="251"/>
      <c r="CO25" s="251"/>
      <c r="CP25" s="251"/>
      <c r="CQ25" s="251"/>
      <c r="CR25" s="251"/>
      <c r="CS25" s="251"/>
      <c r="CT25" s="251"/>
      <c r="CU25" s="251"/>
      <c r="CV25" s="251"/>
      <c r="CW25" s="251"/>
      <c r="CX25" s="251"/>
      <c r="CY25" s="251"/>
      <c r="CZ25" s="251"/>
      <c r="DA25" s="251"/>
      <c r="DB25" s="251"/>
      <c r="DC25" s="251"/>
      <c r="DD25" s="251"/>
      <c r="DE25" s="251"/>
      <c r="DF25" s="251"/>
      <c r="DG25" s="251"/>
      <c r="DH25" s="251"/>
      <c r="DI25" s="251"/>
      <c r="DJ25" s="251"/>
      <c r="DK25" s="251"/>
      <c r="DL25" s="251"/>
      <c r="DM25" s="251"/>
      <c r="DN25" s="251"/>
      <c r="DO25" s="251"/>
      <c r="DP25" s="251"/>
      <c r="DQ25" s="251"/>
      <c r="DR25" s="251"/>
      <c r="DS25" s="251"/>
      <c r="DT25" s="251"/>
      <c r="DU25" s="251"/>
      <c r="DV25" s="251"/>
      <c r="DW25" s="251"/>
      <c r="DX25" s="251"/>
      <c r="DY25" s="251"/>
      <c r="DZ25" s="251"/>
      <c r="EA25" s="251"/>
      <c r="EB25" s="251"/>
      <c r="EC25" s="251"/>
      <c r="ED25" s="251"/>
      <c r="EE25" s="251"/>
      <c r="EF25" s="251"/>
      <c r="EG25" s="251"/>
      <c r="EH25" s="251"/>
      <c r="EI25" s="251"/>
      <c r="EJ25" s="251"/>
      <c r="EK25" s="251"/>
      <c r="EL25" s="251"/>
      <c r="EM25" s="251"/>
      <c r="EN25" s="251"/>
      <c r="EO25" s="251"/>
      <c r="EP25" s="251"/>
      <c r="EQ25" s="251"/>
      <c r="ER25" s="251"/>
      <c r="ES25" s="251"/>
      <c r="ET25" s="251"/>
      <c r="EU25" s="251"/>
      <c r="EV25" s="251"/>
      <c r="EW25" s="251"/>
      <c r="EX25" s="251"/>
      <c r="EY25" s="251"/>
      <c r="EZ25" s="251"/>
      <c r="FA25" s="251"/>
      <c r="FB25" s="251"/>
      <c r="FC25" s="251"/>
      <c r="FD25" s="251"/>
      <c r="FE25" s="251"/>
      <c r="FF25" s="251"/>
      <c r="FG25" s="251"/>
      <c r="FH25" s="251"/>
      <c r="FI25" s="251"/>
      <c r="FJ25" s="251"/>
      <c r="FK25" s="251"/>
      <c r="FL25" s="251"/>
      <c r="FM25" s="251"/>
      <c r="FN25" s="251"/>
      <c r="FO25" s="251"/>
      <c r="FP25" s="251"/>
      <c r="FQ25" s="251"/>
      <c r="FR25" s="251"/>
      <c r="FS25" s="251"/>
      <c r="FT25" s="251"/>
      <c r="FU25" s="251"/>
      <c r="FV25" s="251"/>
      <c r="FW25" s="251"/>
      <c r="FX25" s="251"/>
      <c r="FY25" s="251"/>
      <c r="FZ25" s="251"/>
      <c r="GA25" s="251"/>
      <c r="GB25" s="251"/>
      <c r="GC25" s="251"/>
      <c r="GD25" s="251"/>
      <c r="GE25" s="251"/>
      <c r="GF25" s="251"/>
      <c r="GG25" s="251"/>
      <c r="GH25" s="251"/>
      <c r="GI25" s="251"/>
      <c r="GJ25" s="251"/>
      <c r="GK25" s="251"/>
      <c r="GL25" s="251"/>
      <c r="GM25" s="251"/>
      <c r="GN25" s="251"/>
      <c r="GO25" s="251"/>
      <c r="GP25" s="251"/>
      <c r="GQ25" s="251"/>
      <c r="GR25" s="251"/>
      <c r="GS25" s="251"/>
      <c r="GT25" s="251"/>
    </row>
    <row r="26" spans="1:202" ht="25">
      <c r="A26" s="658" t="s">
        <v>1305</v>
      </c>
      <c r="B26" s="1051" t="s">
        <v>1295</v>
      </c>
      <c r="C26" s="1052" t="s">
        <v>1265</v>
      </c>
      <c r="D26" s="1053">
        <v>37224</v>
      </c>
      <c r="E26" s="674">
        <v>27080</v>
      </c>
      <c r="F26" s="674"/>
      <c r="G26" s="675">
        <f>F26+E26</f>
        <v>27080</v>
      </c>
      <c r="H26" s="675">
        <f>D26-G26</f>
        <v>10144</v>
      </c>
      <c r="I26" s="1020">
        <v>6200</v>
      </c>
      <c r="J26" s="653">
        <f t="shared" ref="J26:J33" si="7">I26*D26</f>
        <v>230788800</v>
      </c>
      <c r="K26" s="653">
        <f t="shared" ref="K26:K31" si="8">E26*I26</f>
        <v>167896000</v>
      </c>
      <c r="L26" s="676">
        <f t="shared" ref="L26:L30" si="9">F26*I26</f>
        <v>0</v>
      </c>
      <c r="M26" s="653">
        <f t="shared" ref="M26:M34" si="10">SUM(K26,L26)</f>
        <v>167896000</v>
      </c>
      <c r="N26" s="654">
        <f t="shared" ref="N26:N36" si="11">IF(J26=0,0,M26/J26)</f>
        <v>0.7274876423812594</v>
      </c>
      <c r="O26" s="677"/>
      <c r="P26" s="656"/>
      <c r="Q26" s="251"/>
      <c r="R26" s="251"/>
      <c r="S26" s="251"/>
      <c r="T26" s="251"/>
      <c r="U26" s="251"/>
      <c r="V26" s="251"/>
      <c r="W26" s="251"/>
      <c r="X26" s="251"/>
      <c r="Y26" s="251"/>
      <c r="Z26" s="251"/>
      <c r="AA26" s="251"/>
      <c r="AB26" s="251"/>
      <c r="AC26" s="251"/>
      <c r="AD26" s="251"/>
      <c r="AE26" s="251"/>
      <c r="AF26" s="251"/>
      <c r="AG26" s="251"/>
      <c r="AH26" s="251"/>
      <c r="AI26" s="251"/>
      <c r="AJ26" s="251"/>
      <c r="AK26" s="251"/>
      <c r="AL26" s="251"/>
      <c r="AM26" s="251"/>
      <c r="AN26" s="251"/>
      <c r="AO26" s="251"/>
      <c r="AP26" s="251"/>
      <c r="AQ26" s="251"/>
      <c r="AR26" s="251"/>
      <c r="AS26" s="251"/>
      <c r="AT26" s="251"/>
      <c r="AU26" s="251"/>
      <c r="AV26" s="251"/>
      <c r="AW26" s="251"/>
      <c r="AX26" s="251"/>
      <c r="AY26" s="251"/>
      <c r="AZ26" s="251"/>
      <c r="BA26" s="251"/>
      <c r="BB26" s="251"/>
      <c r="BC26" s="251"/>
      <c r="BD26" s="251"/>
      <c r="BE26" s="251"/>
      <c r="BF26" s="251"/>
      <c r="BG26" s="251"/>
      <c r="BH26" s="251"/>
      <c r="BI26" s="251"/>
      <c r="BJ26" s="251"/>
      <c r="BK26" s="251"/>
      <c r="BL26" s="251"/>
      <c r="BM26" s="251"/>
      <c r="BN26" s="251"/>
      <c r="BO26" s="251"/>
      <c r="BP26" s="251"/>
      <c r="BQ26" s="251"/>
      <c r="BR26" s="251"/>
      <c r="BS26" s="251"/>
      <c r="BT26" s="251"/>
      <c r="BU26" s="251"/>
      <c r="BV26" s="251"/>
      <c r="BW26" s="251"/>
      <c r="BX26" s="251"/>
      <c r="BY26" s="251"/>
      <c r="BZ26" s="251"/>
      <c r="CA26" s="251"/>
      <c r="CB26" s="251"/>
      <c r="CC26" s="251"/>
      <c r="CD26" s="251"/>
      <c r="CE26" s="251"/>
      <c r="CF26" s="251"/>
      <c r="CG26" s="251"/>
      <c r="CH26" s="251"/>
      <c r="CI26" s="251"/>
      <c r="CJ26" s="251"/>
      <c r="CK26" s="251"/>
      <c r="CL26" s="251"/>
      <c r="CM26" s="251"/>
      <c r="CN26" s="251"/>
      <c r="CO26" s="251"/>
      <c r="CP26" s="251"/>
      <c r="CQ26" s="251"/>
      <c r="CR26" s="251"/>
      <c r="CS26" s="251"/>
      <c r="CT26" s="251"/>
      <c r="CU26" s="251"/>
      <c r="CV26" s="251"/>
      <c r="CW26" s="251"/>
      <c r="CX26" s="251"/>
      <c r="CY26" s="251"/>
      <c r="CZ26" s="251"/>
      <c r="DA26" s="251"/>
      <c r="DB26" s="251"/>
      <c r="DC26" s="251"/>
      <c r="DD26" s="251"/>
      <c r="DE26" s="251"/>
      <c r="DF26" s="251"/>
      <c r="DG26" s="251"/>
      <c r="DH26" s="251"/>
      <c r="DI26" s="251"/>
      <c r="DJ26" s="251"/>
      <c r="DK26" s="251"/>
      <c r="DL26" s="251"/>
      <c r="DM26" s="251"/>
      <c r="DN26" s="251"/>
      <c r="DO26" s="251"/>
      <c r="DP26" s="251"/>
      <c r="DQ26" s="251"/>
      <c r="DR26" s="251"/>
      <c r="DS26" s="251"/>
      <c r="DT26" s="251"/>
      <c r="DU26" s="251"/>
      <c r="DV26" s="251"/>
      <c r="DW26" s="251"/>
      <c r="DX26" s="251"/>
      <c r="DY26" s="251"/>
      <c r="DZ26" s="251"/>
      <c r="EA26" s="251"/>
      <c r="EB26" s="251"/>
      <c r="EC26" s="251"/>
      <c r="ED26" s="251"/>
      <c r="EE26" s="251"/>
      <c r="EF26" s="251"/>
      <c r="EG26" s="251"/>
      <c r="EH26" s="251"/>
      <c r="EI26" s="251"/>
      <c r="EJ26" s="251"/>
      <c r="EK26" s="251"/>
      <c r="EL26" s="251"/>
      <c r="EM26" s="251"/>
      <c r="EN26" s="251"/>
      <c r="EO26" s="251"/>
      <c r="EP26" s="251"/>
      <c r="EQ26" s="251"/>
      <c r="ER26" s="251"/>
      <c r="ES26" s="251"/>
      <c r="ET26" s="251"/>
      <c r="EU26" s="251"/>
      <c r="EV26" s="251"/>
      <c r="EW26" s="251"/>
      <c r="EX26" s="251"/>
      <c r="EY26" s="251"/>
      <c r="EZ26" s="251"/>
      <c r="FA26" s="251"/>
      <c r="FB26" s="251"/>
      <c r="FC26" s="251"/>
      <c r="FD26" s="251"/>
      <c r="FE26" s="251"/>
      <c r="FF26" s="251"/>
      <c r="FG26" s="251"/>
      <c r="FH26" s="251"/>
      <c r="FI26" s="251"/>
      <c r="FJ26" s="251"/>
      <c r="FK26" s="251"/>
      <c r="FL26" s="251"/>
      <c r="FM26" s="251"/>
      <c r="FN26" s="251"/>
      <c r="FO26" s="251"/>
      <c r="FP26" s="251"/>
      <c r="FQ26" s="251"/>
      <c r="FR26" s="251"/>
      <c r="FS26" s="251"/>
      <c r="FT26" s="251"/>
      <c r="FU26" s="251"/>
      <c r="FV26" s="251"/>
      <c r="FW26" s="251"/>
      <c r="FX26" s="251"/>
      <c r="FY26" s="251"/>
      <c r="FZ26" s="251"/>
      <c r="GA26" s="251"/>
      <c r="GB26" s="251"/>
      <c r="GC26" s="251"/>
      <c r="GD26" s="251"/>
      <c r="GE26" s="251"/>
      <c r="GF26" s="251"/>
      <c r="GG26" s="251"/>
      <c r="GH26" s="251"/>
      <c r="GI26" s="251"/>
      <c r="GJ26" s="251"/>
      <c r="GK26" s="251"/>
      <c r="GL26" s="251"/>
      <c r="GM26" s="251"/>
      <c r="GN26" s="251"/>
      <c r="GO26" s="251"/>
      <c r="GP26" s="251"/>
      <c r="GQ26" s="251"/>
      <c r="GR26" s="251"/>
      <c r="GS26" s="251"/>
      <c r="GT26" s="251"/>
    </row>
    <row r="27" spans="1:202" ht="25">
      <c r="A27" s="658" t="s">
        <v>1306</v>
      </c>
      <c r="B27" s="1051" t="s">
        <v>1296</v>
      </c>
      <c r="C27" s="1052" t="s">
        <v>1265</v>
      </c>
      <c r="D27" s="1053">
        <v>4500</v>
      </c>
      <c r="E27" s="674">
        <v>11617</v>
      </c>
      <c r="F27" s="674"/>
      <c r="G27" s="675">
        <f t="shared" ref="G27:G34" si="12">F27+E27</f>
        <v>11617</v>
      </c>
      <c r="H27" s="675">
        <f t="shared" ref="H27:H33" si="13">D27-G27</f>
        <v>-7117</v>
      </c>
      <c r="I27" s="1020">
        <v>5300</v>
      </c>
      <c r="J27" s="653">
        <f t="shared" si="7"/>
        <v>23850000</v>
      </c>
      <c r="K27" s="653">
        <f t="shared" si="8"/>
        <v>61570100</v>
      </c>
      <c r="L27" s="676">
        <f t="shared" si="9"/>
        <v>0</v>
      </c>
      <c r="M27" s="653">
        <f t="shared" si="10"/>
        <v>61570100</v>
      </c>
      <c r="N27" s="654">
        <f t="shared" si="11"/>
        <v>2.5815555555555556</v>
      </c>
      <c r="O27" s="677"/>
      <c r="P27" s="656"/>
      <c r="Q27" s="251"/>
      <c r="R27" s="251"/>
      <c r="S27" s="251"/>
      <c r="T27" s="251"/>
      <c r="U27" s="251"/>
      <c r="V27" s="251"/>
      <c r="W27" s="251"/>
      <c r="X27" s="251"/>
      <c r="Y27" s="251"/>
      <c r="Z27" s="251"/>
      <c r="AA27" s="251"/>
      <c r="AB27" s="251"/>
      <c r="AC27" s="251"/>
      <c r="AD27" s="251"/>
      <c r="AE27" s="251"/>
      <c r="AF27" s="251"/>
      <c r="AG27" s="251"/>
      <c r="AH27" s="251"/>
      <c r="AI27" s="251"/>
      <c r="AJ27" s="251"/>
      <c r="AK27" s="251"/>
      <c r="AL27" s="251"/>
      <c r="AM27" s="251"/>
      <c r="AN27" s="251"/>
      <c r="AO27" s="251"/>
      <c r="AP27" s="251"/>
      <c r="AQ27" s="251"/>
      <c r="AR27" s="251"/>
      <c r="AS27" s="251"/>
      <c r="AT27" s="251"/>
      <c r="AU27" s="251"/>
      <c r="AV27" s="251"/>
      <c r="AW27" s="251"/>
      <c r="AX27" s="251"/>
      <c r="AY27" s="251"/>
      <c r="AZ27" s="251"/>
      <c r="BA27" s="251"/>
      <c r="BB27" s="251"/>
      <c r="BC27" s="251"/>
      <c r="BD27" s="251"/>
      <c r="BE27" s="251"/>
      <c r="BF27" s="251"/>
      <c r="BG27" s="251"/>
      <c r="BH27" s="251"/>
      <c r="BI27" s="251"/>
      <c r="BJ27" s="251"/>
      <c r="BK27" s="251"/>
      <c r="BL27" s="251"/>
      <c r="BM27" s="251"/>
      <c r="BN27" s="251"/>
      <c r="BO27" s="251"/>
      <c r="BP27" s="251"/>
      <c r="BQ27" s="251"/>
      <c r="BR27" s="251"/>
      <c r="BS27" s="251"/>
      <c r="BT27" s="251"/>
      <c r="BU27" s="251"/>
      <c r="BV27" s="251"/>
      <c r="BW27" s="251"/>
      <c r="BX27" s="251"/>
      <c r="BY27" s="251"/>
      <c r="BZ27" s="251"/>
      <c r="CA27" s="251"/>
      <c r="CB27" s="251"/>
      <c r="CC27" s="251"/>
      <c r="CD27" s="251"/>
      <c r="CE27" s="251"/>
      <c r="CF27" s="251"/>
      <c r="CG27" s="251"/>
      <c r="CH27" s="251"/>
      <c r="CI27" s="251"/>
      <c r="CJ27" s="251"/>
      <c r="CK27" s="251"/>
      <c r="CL27" s="251"/>
      <c r="CM27" s="251"/>
      <c r="CN27" s="251"/>
      <c r="CO27" s="251"/>
      <c r="CP27" s="251"/>
      <c r="CQ27" s="251"/>
      <c r="CR27" s="251"/>
      <c r="CS27" s="251"/>
      <c r="CT27" s="251"/>
      <c r="CU27" s="251"/>
      <c r="CV27" s="251"/>
      <c r="CW27" s="251"/>
      <c r="CX27" s="251"/>
      <c r="CY27" s="251"/>
      <c r="CZ27" s="251"/>
      <c r="DA27" s="251"/>
      <c r="DB27" s="251"/>
      <c r="DC27" s="251"/>
      <c r="DD27" s="251"/>
      <c r="DE27" s="251"/>
      <c r="DF27" s="251"/>
      <c r="DG27" s="251"/>
      <c r="DH27" s="251"/>
      <c r="DI27" s="251"/>
      <c r="DJ27" s="251"/>
      <c r="DK27" s="251"/>
      <c r="DL27" s="251"/>
      <c r="DM27" s="251"/>
      <c r="DN27" s="251"/>
      <c r="DO27" s="251"/>
      <c r="DP27" s="251"/>
      <c r="DQ27" s="251"/>
      <c r="DR27" s="251"/>
      <c r="DS27" s="251"/>
      <c r="DT27" s="251"/>
      <c r="DU27" s="251"/>
      <c r="DV27" s="251"/>
      <c r="DW27" s="251"/>
      <c r="DX27" s="251"/>
      <c r="DY27" s="251"/>
      <c r="DZ27" s="251"/>
      <c r="EA27" s="251"/>
      <c r="EB27" s="251"/>
      <c r="EC27" s="251"/>
      <c r="ED27" s="251"/>
      <c r="EE27" s="251"/>
      <c r="EF27" s="251"/>
      <c r="EG27" s="251"/>
      <c r="EH27" s="251"/>
      <c r="EI27" s="251"/>
      <c r="EJ27" s="251"/>
      <c r="EK27" s="251"/>
      <c r="EL27" s="251"/>
      <c r="EM27" s="251"/>
      <c r="EN27" s="251"/>
      <c r="EO27" s="251"/>
      <c r="EP27" s="251"/>
      <c r="EQ27" s="251"/>
      <c r="ER27" s="251"/>
      <c r="ES27" s="251"/>
      <c r="ET27" s="251"/>
      <c r="EU27" s="251"/>
      <c r="EV27" s="251"/>
      <c r="EW27" s="251"/>
      <c r="EX27" s="251"/>
      <c r="EY27" s="251"/>
      <c r="EZ27" s="251"/>
      <c r="FA27" s="251"/>
      <c r="FB27" s="251"/>
      <c r="FC27" s="251"/>
      <c r="FD27" s="251"/>
      <c r="FE27" s="251"/>
      <c r="FF27" s="251"/>
      <c r="FG27" s="251"/>
      <c r="FH27" s="251"/>
      <c r="FI27" s="251"/>
      <c r="FJ27" s="251"/>
      <c r="FK27" s="251"/>
      <c r="FL27" s="251"/>
      <c r="FM27" s="251"/>
      <c r="FN27" s="251"/>
      <c r="FO27" s="251"/>
      <c r="FP27" s="251"/>
      <c r="FQ27" s="251"/>
      <c r="FR27" s="251"/>
      <c r="FS27" s="251"/>
      <c r="FT27" s="251"/>
      <c r="FU27" s="251"/>
      <c r="FV27" s="251"/>
      <c r="FW27" s="251"/>
      <c r="FX27" s="251"/>
      <c r="FY27" s="251"/>
      <c r="FZ27" s="251"/>
      <c r="GA27" s="251"/>
      <c r="GB27" s="251"/>
      <c r="GC27" s="251"/>
      <c r="GD27" s="251"/>
      <c r="GE27" s="251"/>
      <c r="GF27" s="251"/>
      <c r="GG27" s="251"/>
      <c r="GH27" s="251"/>
      <c r="GI27" s="251"/>
      <c r="GJ27" s="251"/>
      <c r="GK27" s="251"/>
      <c r="GL27" s="251"/>
      <c r="GM27" s="251"/>
      <c r="GN27" s="251"/>
      <c r="GO27" s="251"/>
      <c r="GP27" s="251"/>
      <c r="GQ27" s="251"/>
      <c r="GR27" s="251"/>
      <c r="GS27" s="251"/>
      <c r="GT27" s="251"/>
    </row>
    <row r="28" spans="1:202">
      <c r="A28" s="658" t="s">
        <v>1307</v>
      </c>
      <c r="B28" s="1051" t="s">
        <v>1297</v>
      </c>
      <c r="C28" s="1052" t="s">
        <v>1265</v>
      </c>
      <c r="D28" s="1053">
        <v>1200</v>
      </c>
      <c r="E28" s="674">
        <v>0</v>
      </c>
      <c r="F28" s="674"/>
      <c r="G28" s="675">
        <f t="shared" si="12"/>
        <v>0</v>
      </c>
      <c r="H28" s="675">
        <f t="shared" si="13"/>
        <v>1200</v>
      </c>
      <c r="I28" s="1020">
        <v>32500</v>
      </c>
      <c r="J28" s="653">
        <f t="shared" si="7"/>
        <v>39000000</v>
      </c>
      <c r="K28" s="653">
        <f t="shared" si="8"/>
        <v>0</v>
      </c>
      <c r="L28" s="676">
        <f t="shared" si="9"/>
        <v>0</v>
      </c>
      <c r="M28" s="653">
        <f t="shared" si="10"/>
        <v>0</v>
      </c>
      <c r="N28" s="654">
        <f t="shared" si="11"/>
        <v>0</v>
      </c>
      <c r="O28" s="677"/>
      <c r="P28" s="656"/>
      <c r="Q28" s="251"/>
      <c r="R28" s="251"/>
      <c r="S28" s="251"/>
      <c r="T28" s="251"/>
      <c r="U28" s="251"/>
      <c r="V28" s="251"/>
      <c r="W28" s="251"/>
      <c r="X28" s="251"/>
      <c r="Y28" s="251"/>
      <c r="Z28" s="251"/>
      <c r="AA28" s="251"/>
      <c r="AB28" s="251"/>
      <c r="AC28" s="251"/>
      <c r="AD28" s="251"/>
      <c r="AE28" s="251"/>
      <c r="AF28" s="251"/>
      <c r="AG28" s="251"/>
      <c r="AH28" s="251"/>
      <c r="AI28" s="251"/>
      <c r="AJ28" s="251"/>
      <c r="AK28" s="251"/>
      <c r="AL28" s="251"/>
      <c r="AM28" s="251"/>
      <c r="AN28" s="251"/>
      <c r="AO28" s="251"/>
      <c r="AP28" s="251"/>
      <c r="AQ28" s="251"/>
      <c r="AR28" s="251"/>
      <c r="AS28" s="251"/>
      <c r="AT28" s="251"/>
      <c r="AU28" s="251"/>
      <c r="AV28" s="251"/>
      <c r="AW28" s="251"/>
      <c r="AX28" s="251"/>
      <c r="AY28" s="251"/>
      <c r="AZ28" s="251"/>
      <c r="BA28" s="251"/>
      <c r="BB28" s="251"/>
      <c r="BC28" s="251"/>
      <c r="BD28" s="251"/>
      <c r="BE28" s="251"/>
      <c r="BF28" s="251"/>
      <c r="BG28" s="251"/>
      <c r="BH28" s="251"/>
      <c r="BI28" s="251"/>
      <c r="BJ28" s="251"/>
      <c r="BK28" s="251"/>
      <c r="BL28" s="251"/>
      <c r="BM28" s="251"/>
      <c r="BN28" s="251"/>
      <c r="BO28" s="251"/>
      <c r="BP28" s="251"/>
      <c r="BQ28" s="251"/>
      <c r="BR28" s="251"/>
      <c r="BS28" s="251"/>
      <c r="BT28" s="251"/>
      <c r="BU28" s="251"/>
      <c r="BV28" s="251"/>
      <c r="BW28" s="251"/>
      <c r="BX28" s="251"/>
      <c r="BY28" s="251"/>
      <c r="BZ28" s="251"/>
      <c r="CA28" s="251"/>
      <c r="CB28" s="251"/>
      <c r="CC28" s="251"/>
      <c r="CD28" s="251"/>
      <c r="CE28" s="251"/>
      <c r="CF28" s="251"/>
      <c r="CG28" s="251"/>
      <c r="CH28" s="251"/>
      <c r="CI28" s="251"/>
      <c r="CJ28" s="251"/>
      <c r="CK28" s="251"/>
      <c r="CL28" s="251"/>
      <c r="CM28" s="251"/>
      <c r="CN28" s="251"/>
      <c r="CO28" s="251"/>
      <c r="CP28" s="251"/>
      <c r="CQ28" s="251"/>
      <c r="CR28" s="251"/>
      <c r="CS28" s="251"/>
      <c r="CT28" s="251"/>
      <c r="CU28" s="251"/>
      <c r="CV28" s="251"/>
      <c r="CW28" s="251"/>
      <c r="CX28" s="251"/>
      <c r="CY28" s="251"/>
      <c r="CZ28" s="251"/>
      <c r="DA28" s="251"/>
      <c r="DB28" s="251"/>
      <c r="DC28" s="251"/>
      <c r="DD28" s="251"/>
      <c r="DE28" s="251"/>
      <c r="DF28" s="251"/>
      <c r="DG28" s="251"/>
      <c r="DH28" s="251"/>
      <c r="DI28" s="251"/>
      <c r="DJ28" s="251"/>
      <c r="DK28" s="251"/>
      <c r="DL28" s="251"/>
      <c r="DM28" s="251"/>
      <c r="DN28" s="251"/>
      <c r="DO28" s="251"/>
      <c r="DP28" s="251"/>
      <c r="DQ28" s="251"/>
      <c r="DR28" s="251"/>
      <c r="DS28" s="251"/>
      <c r="DT28" s="251"/>
      <c r="DU28" s="251"/>
      <c r="DV28" s="251"/>
      <c r="DW28" s="251"/>
      <c r="DX28" s="251"/>
      <c r="DY28" s="251"/>
      <c r="DZ28" s="251"/>
      <c r="EA28" s="251"/>
      <c r="EB28" s="251"/>
      <c r="EC28" s="251"/>
      <c r="ED28" s="251"/>
      <c r="EE28" s="251"/>
      <c r="EF28" s="251"/>
      <c r="EG28" s="251"/>
      <c r="EH28" s="251"/>
      <c r="EI28" s="251"/>
      <c r="EJ28" s="251"/>
      <c r="EK28" s="251"/>
      <c r="EL28" s="251"/>
      <c r="EM28" s="251"/>
      <c r="EN28" s="251"/>
      <c r="EO28" s="251"/>
      <c r="EP28" s="251"/>
      <c r="EQ28" s="251"/>
      <c r="ER28" s="251"/>
      <c r="ES28" s="251"/>
      <c r="ET28" s="251"/>
      <c r="EU28" s="251"/>
      <c r="EV28" s="251"/>
      <c r="EW28" s="251"/>
      <c r="EX28" s="251"/>
      <c r="EY28" s="251"/>
      <c r="EZ28" s="251"/>
      <c r="FA28" s="251"/>
      <c r="FB28" s="251"/>
      <c r="FC28" s="251"/>
      <c r="FD28" s="251"/>
      <c r="FE28" s="251"/>
      <c r="FF28" s="251"/>
      <c r="FG28" s="251"/>
      <c r="FH28" s="251"/>
      <c r="FI28" s="251"/>
      <c r="FJ28" s="251"/>
      <c r="FK28" s="251"/>
      <c r="FL28" s="251"/>
      <c r="FM28" s="251"/>
      <c r="FN28" s="251"/>
      <c r="FO28" s="251"/>
      <c r="FP28" s="251"/>
      <c r="FQ28" s="251"/>
      <c r="FR28" s="251"/>
      <c r="FS28" s="251"/>
      <c r="FT28" s="251"/>
      <c r="FU28" s="251"/>
      <c r="FV28" s="251"/>
      <c r="FW28" s="251"/>
      <c r="FX28" s="251"/>
      <c r="FY28" s="251"/>
      <c r="FZ28" s="251"/>
      <c r="GA28" s="251"/>
      <c r="GB28" s="251"/>
      <c r="GC28" s="251"/>
      <c r="GD28" s="251"/>
      <c r="GE28" s="251"/>
      <c r="GF28" s="251"/>
      <c r="GG28" s="251"/>
      <c r="GH28" s="251"/>
      <c r="GI28" s="251"/>
      <c r="GJ28" s="251"/>
      <c r="GK28" s="251"/>
      <c r="GL28" s="251"/>
      <c r="GM28" s="251"/>
      <c r="GN28" s="251"/>
      <c r="GO28" s="251"/>
      <c r="GP28" s="251"/>
      <c r="GQ28" s="251"/>
      <c r="GR28" s="251"/>
      <c r="GS28" s="251"/>
      <c r="GT28" s="251"/>
    </row>
    <row r="29" spans="1:202" ht="25">
      <c r="A29" s="658" t="s">
        <v>1308</v>
      </c>
      <c r="B29" s="1051" t="s">
        <v>1298</v>
      </c>
      <c r="C29" s="1052" t="s">
        <v>1265</v>
      </c>
      <c r="D29" s="1053">
        <v>4300</v>
      </c>
      <c r="E29" s="674">
        <v>0</v>
      </c>
      <c r="F29" s="674"/>
      <c r="G29" s="675">
        <f t="shared" si="12"/>
        <v>0</v>
      </c>
      <c r="H29" s="675">
        <f t="shared" si="13"/>
        <v>4300</v>
      </c>
      <c r="I29" s="1020">
        <v>6200</v>
      </c>
      <c r="J29" s="653">
        <f t="shared" si="7"/>
        <v>26660000</v>
      </c>
      <c r="K29" s="653">
        <f t="shared" si="8"/>
        <v>0</v>
      </c>
      <c r="L29" s="676">
        <f t="shared" si="9"/>
        <v>0</v>
      </c>
      <c r="M29" s="653">
        <f t="shared" si="10"/>
        <v>0</v>
      </c>
      <c r="N29" s="654">
        <f t="shared" si="11"/>
        <v>0</v>
      </c>
      <c r="O29" s="678"/>
      <c r="P29" s="656"/>
      <c r="Q29" s="251"/>
      <c r="R29" s="251"/>
      <c r="S29" s="251"/>
      <c r="T29" s="251"/>
      <c r="U29" s="251"/>
      <c r="V29" s="251"/>
      <c r="W29" s="251"/>
      <c r="X29" s="251"/>
      <c r="Y29" s="251"/>
      <c r="Z29" s="251"/>
      <c r="AA29" s="251"/>
      <c r="AB29" s="251"/>
      <c r="AC29" s="251"/>
      <c r="AD29" s="251"/>
      <c r="AE29" s="251"/>
      <c r="AF29" s="251"/>
      <c r="AG29" s="251"/>
      <c r="AH29" s="251"/>
      <c r="AI29" s="251"/>
      <c r="AJ29" s="251"/>
      <c r="AK29" s="251"/>
      <c r="AL29" s="251"/>
      <c r="AM29" s="251"/>
      <c r="AN29" s="251"/>
      <c r="AO29" s="251"/>
      <c r="AP29" s="251"/>
      <c r="AQ29" s="251"/>
      <c r="AR29" s="251"/>
      <c r="AS29" s="251"/>
      <c r="AT29" s="251"/>
      <c r="AU29" s="251"/>
      <c r="AV29" s="251"/>
      <c r="AW29" s="251"/>
      <c r="AX29" s="251"/>
      <c r="AY29" s="251"/>
      <c r="AZ29" s="251"/>
      <c r="BA29" s="251"/>
      <c r="BB29" s="251"/>
      <c r="BC29" s="251"/>
      <c r="BD29" s="251"/>
      <c r="BE29" s="251"/>
      <c r="BF29" s="251"/>
      <c r="BG29" s="251"/>
      <c r="BH29" s="251"/>
      <c r="BI29" s="251"/>
      <c r="BJ29" s="251"/>
      <c r="BK29" s="251"/>
      <c r="BL29" s="251"/>
      <c r="BM29" s="251"/>
      <c r="BN29" s="251"/>
      <c r="BO29" s="251"/>
      <c r="BP29" s="251"/>
      <c r="BQ29" s="251"/>
      <c r="BR29" s="251"/>
      <c r="BS29" s="251"/>
      <c r="BT29" s="251"/>
      <c r="BU29" s="251"/>
      <c r="BV29" s="251"/>
      <c r="BW29" s="251"/>
      <c r="BX29" s="251"/>
      <c r="BY29" s="251"/>
      <c r="BZ29" s="251"/>
      <c r="CA29" s="251"/>
      <c r="CB29" s="251"/>
      <c r="CC29" s="251"/>
      <c r="CD29" s="251"/>
      <c r="CE29" s="251"/>
      <c r="CF29" s="251"/>
      <c r="CG29" s="251"/>
      <c r="CH29" s="251"/>
      <c r="CI29" s="251"/>
      <c r="CJ29" s="251"/>
      <c r="CK29" s="251"/>
      <c r="CL29" s="251"/>
      <c r="CM29" s="251"/>
      <c r="CN29" s="251"/>
      <c r="CO29" s="251"/>
      <c r="CP29" s="251"/>
      <c r="CQ29" s="251"/>
      <c r="CR29" s="251"/>
      <c r="CS29" s="251"/>
      <c r="CT29" s="251"/>
      <c r="CU29" s="251"/>
      <c r="CV29" s="251"/>
      <c r="CW29" s="251"/>
      <c r="CX29" s="251"/>
      <c r="CY29" s="251"/>
      <c r="CZ29" s="251"/>
      <c r="DA29" s="251"/>
      <c r="DB29" s="251"/>
      <c r="DC29" s="251"/>
      <c r="DD29" s="251"/>
      <c r="DE29" s="251"/>
      <c r="DF29" s="251"/>
      <c r="DG29" s="251"/>
      <c r="DH29" s="251"/>
      <c r="DI29" s="251"/>
      <c r="DJ29" s="251"/>
      <c r="DK29" s="251"/>
      <c r="DL29" s="251"/>
      <c r="DM29" s="251"/>
      <c r="DN29" s="251"/>
      <c r="DO29" s="251"/>
      <c r="DP29" s="251"/>
      <c r="DQ29" s="251"/>
      <c r="DR29" s="251"/>
      <c r="DS29" s="251"/>
      <c r="DT29" s="251"/>
      <c r="DU29" s="251"/>
      <c r="DV29" s="251"/>
      <c r="DW29" s="251"/>
      <c r="DX29" s="251"/>
      <c r="DY29" s="251"/>
      <c r="DZ29" s="251"/>
      <c r="EA29" s="251"/>
      <c r="EB29" s="251"/>
      <c r="EC29" s="251"/>
      <c r="ED29" s="251"/>
      <c r="EE29" s="251"/>
      <c r="EF29" s="251"/>
      <c r="EG29" s="251"/>
      <c r="EH29" s="251"/>
      <c r="EI29" s="251"/>
      <c r="EJ29" s="251"/>
      <c r="EK29" s="251"/>
      <c r="EL29" s="251"/>
      <c r="EM29" s="251"/>
      <c r="EN29" s="251"/>
      <c r="EO29" s="251"/>
      <c r="EP29" s="251"/>
      <c r="EQ29" s="251"/>
      <c r="ER29" s="251"/>
      <c r="ES29" s="251"/>
      <c r="ET29" s="251"/>
      <c r="EU29" s="251"/>
      <c r="EV29" s="251"/>
      <c r="EW29" s="251"/>
      <c r="EX29" s="251"/>
      <c r="EY29" s="251"/>
      <c r="EZ29" s="251"/>
      <c r="FA29" s="251"/>
      <c r="FB29" s="251"/>
      <c r="FC29" s="251"/>
      <c r="FD29" s="251"/>
      <c r="FE29" s="251"/>
      <c r="FF29" s="251"/>
      <c r="FG29" s="251"/>
      <c r="FH29" s="251"/>
      <c r="FI29" s="251"/>
      <c r="FJ29" s="251"/>
      <c r="FK29" s="251"/>
      <c r="FL29" s="251"/>
      <c r="FM29" s="251"/>
      <c r="FN29" s="251"/>
      <c r="FO29" s="251"/>
      <c r="FP29" s="251"/>
      <c r="FQ29" s="251"/>
      <c r="FR29" s="251"/>
      <c r="FS29" s="251"/>
      <c r="FT29" s="251"/>
      <c r="FU29" s="251"/>
      <c r="FV29" s="251"/>
      <c r="FW29" s="251"/>
      <c r="FX29" s="251"/>
      <c r="FY29" s="251"/>
      <c r="FZ29" s="251"/>
      <c r="GA29" s="251"/>
      <c r="GB29" s="251"/>
      <c r="GC29" s="251"/>
      <c r="GD29" s="251"/>
      <c r="GE29" s="251"/>
      <c r="GF29" s="251"/>
      <c r="GG29" s="251"/>
      <c r="GH29" s="251"/>
      <c r="GI29" s="251"/>
      <c r="GJ29" s="251"/>
      <c r="GK29" s="251"/>
      <c r="GL29" s="251"/>
      <c r="GM29" s="251"/>
      <c r="GN29" s="251"/>
      <c r="GO29" s="251"/>
      <c r="GP29" s="251"/>
      <c r="GQ29" s="251"/>
      <c r="GR29" s="251"/>
      <c r="GS29" s="251"/>
      <c r="GT29" s="251"/>
    </row>
    <row r="30" spans="1:202">
      <c r="A30" s="658" t="s">
        <v>1309</v>
      </c>
      <c r="B30" s="1051" t="s">
        <v>1299</v>
      </c>
      <c r="C30" s="1052" t="s">
        <v>1265</v>
      </c>
      <c r="D30" s="1053">
        <v>2000</v>
      </c>
      <c r="E30" s="674">
        <v>1378.9</v>
      </c>
      <c r="F30" s="674"/>
      <c r="G30" s="675">
        <f t="shared" ref="G30" si="14">F30+E30</f>
        <v>1378.9</v>
      </c>
      <c r="H30" s="675">
        <f t="shared" ref="H30" si="15">D30-G30</f>
        <v>621.09999999999991</v>
      </c>
      <c r="I30" s="1020">
        <v>121500</v>
      </c>
      <c r="J30" s="653">
        <f t="shared" ref="J30" si="16">I30*D30</f>
        <v>243000000</v>
      </c>
      <c r="K30" s="653">
        <f t="shared" si="8"/>
        <v>167536350</v>
      </c>
      <c r="L30" s="676">
        <f t="shared" si="9"/>
        <v>0</v>
      </c>
      <c r="M30" s="653">
        <f t="shared" ref="M30" si="17">SUM(K30,L30)</f>
        <v>167536350</v>
      </c>
      <c r="N30" s="654">
        <f t="shared" ref="N30" si="18">IF(J30=0,0,M30/J30)</f>
        <v>0.68945000000000001</v>
      </c>
      <c r="O30" s="678"/>
      <c r="P30" s="656"/>
      <c r="Q30" s="251"/>
      <c r="R30" s="251"/>
      <c r="S30" s="251"/>
      <c r="T30" s="251"/>
      <c r="U30" s="251"/>
      <c r="V30" s="251"/>
      <c r="W30" s="251"/>
      <c r="X30" s="251"/>
      <c r="Y30" s="251"/>
      <c r="Z30" s="251"/>
      <c r="AA30" s="251"/>
      <c r="AB30" s="251"/>
      <c r="AC30" s="251"/>
      <c r="AD30" s="251"/>
      <c r="AE30" s="251"/>
      <c r="AF30" s="251"/>
      <c r="AG30" s="251"/>
      <c r="AH30" s="251"/>
      <c r="AI30" s="251"/>
      <c r="AJ30" s="251"/>
      <c r="AK30" s="251"/>
      <c r="AL30" s="251"/>
      <c r="AM30" s="251"/>
      <c r="AN30" s="251"/>
      <c r="AO30" s="251"/>
      <c r="AP30" s="251"/>
      <c r="AQ30" s="251"/>
      <c r="AR30" s="251"/>
      <c r="AS30" s="251"/>
      <c r="AT30" s="251"/>
      <c r="AU30" s="251"/>
      <c r="AV30" s="251"/>
      <c r="AW30" s="251"/>
      <c r="AX30" s="251"/>
      <c r="AY30" s="251"/>
      <c r="AZ30" s="251"/>
      <c r="BA30" s="251"/>
      <c r="BB30" s="251"/>
      <c r="BC30" s="251"/>
      <c r="BD30" s="251"/>
      <c r="BE30" s="251"/>
      <c r="BF30" s="251"/>
      <c r="BG30" s="251"/>
      <c r="BH30" s="251"/>
      <c r="BI30" s="251"/>
      <c r="BJ30" s="251"/>
      <c r="BK30" s="251"/>
      <c r="BL30" s="251"/>
      <c r="BM30" s="251"/>
      <c r="BN30" s="251"/>
      <c r="BO30" s="251"/>
      <c r="BP30" s="251"/>
      <c r="BQ30" s="251"/>
      <c r="BR30" s="251"/>
      <c r="BS30" s="251"/>
      <c r="BT30" s="251"/>
      <c r="BU30" s="251"/>
      <c r="BV30" s="251"/>
      <c r="BW30" s="251"/>
      <c r="BX30" s="251"/>
      <c r="BY30" s="251"/>
      <c r="BZ30" s="251"/>
      <c r="CA30" s="251"/>
      <c r="CB30" s="251"/>
      <c r="CC30" s="251"/>
      <c r="CD30" s="251"/>
      <c r="CE30" s="251"/>
      <c r="CF30" s="251"/>
      <c r="CG30" s="251"/>
      <c r="CH30" s="251"/>
      <c r="CI30" s="251"/>
      <c r="CJ30" s="251"/>
      <c r="CK30" s="251"/>
      <c r="CL30" s="251"/>
      <c r="CM30" s="251"/>
      <c r="CN30" s="251"/>
      <c r="CO30" s="251"/>
      <c r="CP30" s="251"/>
      <c r="CQ30" s="251"/>
      <c r="CR30" s="251"/>
      <c r="CS30" s="251"/>
      <c r="CT30" s="251"/>
      <c r="CU30" s="251"/>
      <c r="CV30" s="251"/>
      <c r="CW30" s="251"/>
      <c r="CX30" s="251"/>
      <c r="CY30" s="251"/>
      <c r="CZ30" s="251"/>
      <c r="DA30" s="251"/>
      <c r="DB30" s="251"/>
      <c r="DC30" s="251"/>
      <c r="DD30" s="251"/>
      <c r="DE30" s="251"/>
      <c r="DF30" s="251"/>
      <c r="DG30" s="251"/>
      <c r="DH30" s="251"/>
      <c r="DI30" s="251"/>
      <c r="DJ30" s="251"/>
      <c r="DK30" s="251"/>
      <c r="DL30" s="251"/>
      <c r="DM30" s="251"/>
      <c r="DN30" s="251"/>
      <c r="DO30" s="251"/>
      <c r="DP30" s="251"/>
      <c r="DQ30" s="251"/>
      <c r="DR30" s="251"/>
      <c r="DS30" s="251"/>
      <c r="DT30" s="251"/>
      <c r="DU30" s="251"/>
      <c r="DV30" s="251"/>
      <c r="DW30" s="251"/>
      <c r="DX30" s="251"/>
      <c r="DY30" s="251"/>
      <c r="DZ30" s="251"/>
      <c r="EA30" s="251"/>
      <c r="EB30" s="251"/>
      <c r="EC30" s="251"/>
      <c r="ED30" s="251"/>
      <c r="EE30" s="251"/>
      <c r="EF30" s="251"/>
      <c r="EG30" s="251"/>
      <c r="EH30" s="251"/>
      <c r="EI30" s="251"/>
      <c r="EJ30" s="251"/>
      <c r="EK30" s="251"/>
      <c r="EL30" s="251"/>
      <c r="EM30" s="251"/>
      <c r="EN30" s="251"/>
      <c r="EO30" s="251"/>
      <c r="EP30" s="251"/>
      <c r="EQ30" s="251"/>
      <c r="ER30" s="251"/>
      <c r="ES30" s="251"/>
      <c r="ET30" s="251"/>
      <c r="EU30" s="251"/>
      <c r="EV30" s="251"/>
      <c r="EW30" s="251"/>
      <c r="EX30" s="251"/>
      <c r="EY30" s="251"/>
      <c r="EZ30" s="251"/>
      <c r="FA30" s="251"/>
      <c r="FB30" s="251"/>
      <c r="FC30" s="251"/>
      <c r="FD30" s="251"/>
      <c r="FE30" s="251"/>
      <c r="FF30" s="251"/>
      <c r="FG30" s="251"/>
      <c r="FH30" s="251"/>
      <c r="FI30" s="251"/>
      <c r="FJ30" s="251"/>
      <c r="FK30" s="251"/>
      <c r="FL30" s="251"/>
      <c r="FM30" s="251"/>
      <c r="FN30" s="251"/>
      <c r="FO30" s="251"/>
      <c r="FP30" s="251"/>
      <c r="FQ30" s="251"/>
      <c r="FR30" s="251"/>
      <c r="FS30" s="251"/>
      <c r="FT30" s="251"/>
      <c r="FU30" s="251"/>
      <c r="FV30" s="251"/>
      <c r="FW30" s="251"/>
      <c r="FX30" s="251"/>
      <c r="FY30" s="251"/>
      <c r="FZ30" s="251"/>
      <c r="GA30" s="251"/>
      <c r="GB30" s="251"/>
      <c r="GC30" s="251"/>
      <c r="GD30" s="251"/>
      <c r="GE30" s="251"/>
      <c r="GF30" s="251"/>
      <c r="GG30" s="251"/>
      <c r="GH30" s="251"/>
      <c r="GI30" s="251"/>
      <c r="GJ30" s="251"/>
      <c r="GK30" s="251"/>
      <c r="GL30" s="251"/>
      <c r="GM30" s="251"/>
      <c r="GN30" s="251"/>
      <c r="GO30" s="251"/>
      <c r="GP30" s="251"/>
      <c r="GQ30" s="251"/>
      <c r="GR30" s="251"/>
      <c r="GS30" s="251"/>
      <c r="GT30" s="251"/>
    </row>
    <row r="31" spans="1:202" ht="25">
      <c r="A31" s="658" t="s">
        <v>1310</v>
      </c>
      <c r="B31" s="1051" t="s">
        <v>1300</v>
      </c>
      <c r="C31" s="1052" t="s">
        <v>1266</v>
      </c>
      <c r="D31" s="1053">
        <v>10</v>
      </c>
      <c r="E31" s="674">
        <v>2.9186400000000003</v>
      </c>
      <c r="F31" s="674"/>
      <c r="G31" s="675">
        <f t="shared" si="12"/>
        <v>2.9186400000000003</v>
      </c>
      <c r="H31" s="675">
        <f t="shared" si="13"/>
        <v>7.0813600000000001</v>
      </c>
      <c r="I31" s="1020">
        <v>1180000</v>
      </c>
      <c r="J31" s="653">
        <f t="shared" si="7"/>
        <v>11800000</v>
      </c>
      <c r="K31" s="653">
        <f t="shared" si="8"/>
        <v>3443995.2</v>
      </c>
      <c r="L31" s="676">
        <f t="shared" ref="L31:L34" si="19">F31*I31</f>
        <v>0</v>
      </c>
      <c r="M31" s="653">
        <f t="shared" si="10"/>
        <v>3443995.2</v>
      </c>
      <c r="N31" s="654">
        <f t="shared" si="11"/>
        <v>0.29186400000000001</v>
      </c>
      <c r="O31" s="678"/>
      <c r="P31" s="656"/>
      <c r="Q31" s="251"/>
      <c r="R31" s="251"/>
      <c r="S31" s="251"/>
      <c r="T31" s="251"/>
      <c r="U31" s="251"/>
      <c r="V31" s="251"/>
      <c r="W31" s="251"/>
      <c r="X31" s="251"/>
      <c r="Y31" s="251"/>
      <c r="Z31" s="251"/>
      <c r="AA31" s="251"/>
      <c r="AB31" s="251"/>
      <c r="AC31" s="251"/>
      <c r="AD31" s="251"/>
      <c r="AE31" s="251"/>
      <c r="AF31" s="251"/>
      <c r="AG31" s="251"/>
      <c r="AH31" s="251"/>
      <c r="AI31" s="251"/>
      <c r="AJ31" s="251"/>
      <c r="AK31" s="251"/>
      <c r="AL31" s="251"/>
      <c r="AM31" s="251"/>
      <c r="AN31" s="251"/>
      <c r="AO31" s="251"/>
      <c r="AP31" s="251"/>
      <c r="AQ31" s="251"/>
      <c r="AR31" s="251"/>
      <c r="AS31" s="251"/>
      <c r="AT31" s="251"/>
      <c r="AU31" s="251"/>
      <c r="AV31" s="251"/>
      <c r="AW31" s="251"/>
      <c r="AX31" s="251"/>
      <c r="AY31" s="251"/>
      <c r="AZ31" s="251"/>
      <c r="BA31" s="251"/>
      <c r="BB31" s="251"/>
      <c r="BC31" s="251"/>
      <c r="BD31" s="251"/>
      <c r="BE31" s="251"/>
      <c r="BF31" s="251"/>
      <c r="BG31" s="251"/>
      <c r="BH31" s="251"/>
      <c r="BI31" s="251"/>
      <c r="BJ31" s="251"/>
      <c r="BK31" s="251"/>
      <c r="BL31" s="251"/>
      <c r="BM31" s="251"/>
      <c r="BN31" s="251"/>
      <c r="BO31" s="251"/>
      <c r="BP31" s="251"/>
      <c r="BQ31" s="251"/>
      <c r="BR31" s="251"/>
      <c r="BS31" s="251"/>
      <c r="BT31" s="251"/>
      <c r="BU31" s="251"/>
      <c r="BV31" s="251"/>
      <c r="BW31" s="251"/>
      <c r="BX31" s="251"/>
      <c r="BY31" s="251"/>
      <c r="BZ31" s="251"/>
      <c r="CA31" s="251"/>
      <c r="CB31" s="251"/>
      <c r="CC31" s="251"/>
      <c r="CD31" s="251"/>
      <c r="CE31" s="251"/>
      <c r="CF31" s="251"/>
      <c r="CG31" s="251"/>
      <c r="CH31" s="251"/>
      <c r="CI31" s="251"/>
      <c r="CJ31" s="251"/>
      <c r="CK31" s="251"/>
      <c r="CL31" s="251"/>
      <c r="CM31" s="251"/>
      <c r="CN31" s="251"/>
      <c r="CO31" s="251"/>
      <c r="CP31" s="251"/>
      <c r="CQ31" s="251"/>
      <c r="CR31" s="251"/>
      <c r="CS31" s="251"/>
      <c r="CT31" s="251"/>
      <c r="CU31" s="251"/>
      <c r="CV31" s="251"/>
      <c r="CW31" s="251"/>
      <c r="CX31" s="251"/>
      <c r="CY31" s="251"/>
      <c r="CZ31" s="251"/>
      <c r="DA31" s="251"/>
      <c r="DB31" s="251"/>
      <c r="DC31" s="251"/>
      <c r="DD31" s="251"/>
      <c r="DE31" s="251"/>
      <c r="DF31" s="251"/>
      <c r="DG31" s="251"/>
      <c r="DH31" s="251"/>
      <c r="DI31" s="251"/>
      <c r="DJ31" s="251"/>
      <c r="DK31" s="251"/>
      <c r="DL31" s="251"/>
      <c r="DM31" s="251"/>
      <c r="DN31" s="251"/>
      <c r="DO31" s="251"/>
      <c r="DP31" s="251"/>
      <c r="DQ31" s="251"/>
      <c r="DR31" s="251"/>
      <c r="DS31" s="251"/>
      <c r="DT31" s="251"/>
      <c r="DU31" s="251"/>
      <c r="DV31" s="251"/>
      <c r="DW31" s="251"/>
      <c r="DX31" s="251"/>
      <c r="DY31" s="251"/>
      <c r="DZ31" s="251"/>
      <c r="EA31" s="251"/>
      <c r="EB31" s="251"/>
      <c r="EC31" s="251"/>
      <c r="ED31" s="251"/>
      <c r="EE31" s="251"/>
      <c r="EF31" s="251"/>
      <c r="EG31" s="251"/>
      <c r="EH31" s="251"/>
      <c r="EI31" s="251"/>
      <c r="EJ31" s="251"/>
      <c r="EK31" s="251"/>
      <c r="EL31" s="251"/>
      <c r="EM31" s="251"/>
      <c r="EN31" s="251"/>
      <c r="EO31" s="251"/>
      <c r="EP31" s="251"/>
      <c r="EQ31" s="251"/>
      <c r="ER31" s="251"/>
      <c r="ES31" s="251"/>
      <c r="ET31" s="251"/>
      <c r="EU31" s="251"/>
      <c r="EV31" s="251"/>
      <c r="EW31" s="251"/>
      <c r="EX31" s="251"/>
      <c r="EY31" s="251"/>
      <c r="EZ31" s="251"/>
      <c r="FA31" s="251"/>
      <c r="FB31" s="251"/>
      <c r="FC31" s="251"/>
      <c r="FD31" s="251"/>
      <c r="FE31" s="251"/>
      <c r="FF31" s="251"/>
      <c r="FG31" s="251"/>
      <c r="FH31" s="251"/>
      <c r="FI31" s="251"/>
      <c r="FJ31" s="251"/>
      <c r="FK31" s="251"/>
      <c r="FL31" s="251"/>
      <c r="FM31" s="251"/>
      <c r="FN31" s="251"/>
      <c r="FO31" s="251"/>
      <c r="FP31" s="251"/>
      <c r="FQ31" s="251"/>
      <c r="FR31" s="251"/>
      <c r="FS31" s="251"/>
      <c r="FT31" s="251"/>
      <c r="FU31" s="251"/>
      <c r="FV31" s="251"/>
      <c r="FW31" s="251"/>
      <c r="FX31" s="251"/>
      <c r="FY31" s="251"/>
      <c r="FZ31" s="251"/>
      <c r="GA31" s="251"/>
      <c r="GB31" s="251"/>
      <c r="GC31" s="251"/>
      <c r="GD31" s="251"/>
      <c r="GE31" s="251"/>
      <c r="GF31" s="251"/>
      <c r="GG31" s="251"/>
      <c r="GH31" s="251"/>
      <c r="GI31" s="251"/>
      <c r="GJ31" s="251"/>
      <c r="GK31" s="251"/>
      <c r="GL31" s="251"/>
      <c r="GM31" s="251"/>
      <c r="GN31" s="251"/>
      <c r="GO31" s="251"/>
      <c r="GP31" s="251"/>
      <c r="GQ31" s="251"/>
      <c r="GR31" s="251"/>
      <c r="GS31" s="251"/>
      <c r="GT31" s="251"/>
    </row>
    <row r="32" spans="1:202" ht="37.5">
      <c r="A32" s="658" t="s">
        <v>1311</v>
      </c>
      <c r="B32" s="1051" t="s">
        <v>1301</v>
      </c>
      <c r="C32" s="1052" t="s">
        <v>1126</v>
      </c>
      <c r="D32" s="1053" t="s">
        <v>1314</v>
      </c>
      <c r="E32" s="674"/>
      <c r="F32" s="674"/>
      <c r="G32" s="675">
        <f t="shared" si="12"/>
        <v>0</v>
      </c>
      <c r="H32" s="675">
        <v>0</v>
      </c>
      <c r="I32" s="1020">
        <v>500000</v>
      </c>
      <c r="J32" s="653">
        <v>0</v>
      </c>
      <c r="K32" s="653">
        <f t="shared" ref="K32:K34" si="20">E32*I32</f>
        <v>0</v>
      </c>
      <c r="L32" s="676">
        <f t="shared" si="19"/>
        <v>0</v>
      </c>
      <c r="M32" s="653">
        <f t="shared" si="10"/>
        <v>0</v>
      </c>
      <c r="N32" s="654">
        <f t="shared" si="11"/>
        <v>0</v>
      </c>
      <c r="O32" s="678"/>
      <c r="P32" s="656"/>
      <c r="Q32" s="251"/>
      <c r="R32" s="251"/>
      <c r="S32" s="251"/>
      <c r="T32" s="251"/>
      <c r="U32" s="251"/>
      <c r="V32" s="251"/>
      <c r="W32" s="251"/>
      <c r="X32" s="251"/>
      <c r="Y32" s="251"/>
      <c r="Z32" s="251"/>
      <c r="AA32" s="251"/>
      <c r="AB32" s="251"/>
      <c r="AC32" s="251"/>
      <c r="AD32" s="251"/>
      <c r="AE32" s="251"/>
      <c r="AF32" s="251"/>
      <c r="AG32" s="251"/>
      <c r="AH32" s="251"/>
      <c r="AI32" s="251"/>
      <c r="AJ32" s="251"/>
      <c r="AK32" s="251"/>
      <c r="AL32" s="251"/>
      <c r="AM32" s="251"/>
      <c r="AN32" s="251"/>
      <c r="AO32" s="251"/>
      <c r="AP32" s="251"/>
      <c r="AQ32" s="251"/>
      <c r="AR32" s="251"/>
      <c r="AS32" s="251"/>
      <c r="AT32" s="251"/>
      <c r="AU32" s="251"/>
      <c r="AV32" s="251"/>
      <c r="AW32" s="251"/>
      <c r="AX32" s="251"/>
      <c r="AY32" s="251"/>
      <c r="AZ32" s="251"/>
      <c r="BA32" s="251"/>
      <c r="BB32" s="251"/>
      <c r="BC32" s="251"/>
      <c r="BD32" s="251"/>
      <c r="BE32" s="251"/>
      <c r="BF32" s="251"/>
      <c r="BG32" s="251"/>
      <c r="BH32" s="251"/>
      <c r="BI32" s="251"/>
      <c r="BJ32" s="251"/>
      <c r="BK32" s="251"/>
      <c r="BL32" s="251"/>
      <c r="BM32" s="251"/>
      <c r="BN32" s="251"/>
      <c r="BO32" s="251"/>
      <c r="BP32" s="251"/>
      <c r="BQ32" s="251"/>
      <c r="BR32" s="251"/>
      <c r="BS32" s="251"/>
      <c r="BT32" s="251"/>
      <c r="BU32" s="251"/>
      <c r="BV32" s="251"/>
      <c r="BW32" s="251"/>
      <c r="BX32" s="251"/>
      <c r="BY32" s="251"/>
      <c r="BZ32" s="251"/>
      <c r="CA32" s="251"/>
      <c r="CB32" s="251"/>
      <c r="CC32" s="251"/>
      <c r="CD32" s="251"/>
      <c r="CE32" s="251"/>
      <c r="CF32" s="251"/>
      <c r="CG32" s="251"/>
      <c r="CH32" s="251"/>
      <c r="CI32" s="251"/>
      <c r="CJ32" s="251"/>
      <c r="CK32" s="251"/>
      <c r="CL32" s="251"/>
      <c r="CM32" s="251"/>
      <c r="CN32" s="251"/>
      <c r="CO32" s="251"/>
      <c r="CP32" s="251"/>
      <c r="CQ32" s="251"/>
      <c r="CR32" s="251"/>
      <c r="CS32" s="251"/>
      <c r="CT32" s="251"/>
      <c r="CU32" s="251"/>
      <c r="CV32" s="251"/>
      <c r="CW32" s="251"/>
      <c r="CX32" s="251"/>
      <c r="CY32" s="251"/>
      <c r="CZ32" s="251"/>
      <c r="DA32" s="251"/>
      <c r="DB32" s="251"/>
      <c r="DC32" s="251"/>
      <c r="DD32" s="251"/>
      <c r="DE32" s="251"/>
      <c r="DF32" s="251"/>
      <c r="DG32" s="251"/>
      <c r="DH32" s="251"/>
      <c r="DI32" s="251"/>
      <c r="DJ32" s="251"/>
      <c r="DK32" s="251"/>
      <c r="DL32" s="251"/>
      <c r="DM32" s="251"/>
      <c r="DN32" s="251"/>
      <c r="DO32" s="251"/>
      <c r="DP32" s="251"/>
      <c r="DQ32" s="251"/>
      <c r="DR32" s="251"/>
      <c r="DS32" s="251"/>
      <c r="DT32" s="251"/>
      <c r="DU32" s="251"/>
      <c r="DV32" s="251"/>
      <c r="DW32" s="251"/>
      <c r="DX32" s="251"/>
      <c r="DY32" s="251"/>
      <c r="DZ32" s="251"/>
      <c r="EA32" s="251"/>
      <c r="EB32" s="251"/>
      <c r="EC32" s="251"/>
      <c r="ED32" s="251"/>
      <c r="EE32" s="251"/>
      <c r="EF32" s="251"/>
      <c r="EG32" s="251"/>
      <c r="EH32" s="251"/>
      <c r="EI32" s="251"/>
      <c r="EJ32" s="251"/>
      <c r="EK32" s="251"/>
      <c r="EL32" s="251"/>
      <c r="EM32" s="251"/>
      <c r="EN32" s="251"/>
      <c r="EO32" s="251"/>
      <c r="EP32" s="251"/>
      <c r="EQ32" s="251"/>
      <c r="ER32" s="251"/>
      <c r="ES32" s="251"/>
      <c r="ET32" s="251"/>
      <c r="EU32" s="251"/>
      <c r="EV32" s="251"/>
      <c r="EW32" s="251"/>
      <c r="EX32" s="251"/>
      <c r="EY32" s="251"/>
      <c r="EZ32" s="251"/>
      <c r="FA32" s="251"/>
      <c r="FB32" s="251"/>
      <c r="FC32" s="251"/>
      <c r="FD32" s="251"/>
      <c r="FE32" s="251"/>
      <c r="FF32" s="251"/>
      <c r="FG32" s="251"/>
      <c r="FH32" s="251"/>
      <c r="FI32" s="251"/>
      <c r="FJ32" s="251"/>
      <c r="FK32" s="251"/>
      <c r="FL32" s="251"/>
      <c r="FM32" s="251"/>
      <c r="FN32" s="251"/>
      <c r="FO32" s="251"/>
      <c r="FP32" s="251"/>
      <c r="FQ32" s="251"/>
      <c r="FR32" s="251"/>
      <c r="FS32" s="251"/>
      <c r="FT32" s="251"/>
      <c r="FU32" s="251"/>
      <c r="FV32" s="251"/>
      <c r="FW32" s="251"/>
      <c r="FX32" s="251"/>
      <c r="FY32" s="251"/>
      <c r="FZ32" s="251"/>
      <c r="GA32" s="251"/>
      <c r="GB32" s="251"/>
      <c r="GC32" s="251"/>
      <c r="GD32" s="251"/>
      <c r="GE32" s="251"/>
      <c r="GF32" s="251"/>
      <c r="GG32" s="251"/>
      <c r="GH32" s="251"/>
      <c r="GI32" s="251"/>
      <c r="GJ32" s="251"/>
      <c r="GK32" s="251"/>
      <c r="GL32" s="251"/>
      <c r="GM32" s="251"/>
      <c r="GN32" s="251"/>
      <c r="GO32" s="251"/>
      <c r="GP32" s="251"/>
      <c r="GQ32" s="251"/>
      <c r="GR32" s="251"/>
      <c r="GS32" s="251"/>
      <c r="GT32" s="251"/>
    </row>
    <row r="33" spans="1:202">
      <c r="A33" s="658" t="s">
        <v>1312</v>
      </c>
      <c r="B33" s="1051" t="s">
        <v>1302</v>
      </c>
      <c r="C33" s="1052" t="s">
        <v>1304</v>
      </c>
      <c r="D33" s="1054">
        <v>1</v>
      </c>
      <c r="E33" s="674"/>
      <c r="F33" s="674"/>
      <c r="G33" s="675">
        <f t="shared" si="12"/>
        <v>0</v>
      </c>
      <c r="H33" s="675">
        <f t="shared" si="13"/>
        <v>1</v>
      </c>
      <c r="I33" s="1019">
        <v>20000000</v>
      </c>
      <c r="J33" s="653">
        <f t="shared" si="7"/>
        <v>20000000</v>
      </c>
      <c r="K33" s="653">
        <f t="shared" si="20"/>
        <v>0</v>
      </c>
      <c r="L33" s="676">
        <f t="shared" si="19"/>
        <v>0</v>
      </c>
      <c r="M33" s="653">
        <f t="shared" si="10"/>
        <v>0</v>
      </c>
      <c r="N33" s="654">
        <f t="shared" si="11"/>
        <v>0</v>
      </c>
      <c r="O33" s="678"/>
      <c r="P33" s="656"/>
      <c r="Q33" s="251"/>
      <c r="R33" s="251"/>
      <c r="S33" s="251"/>
      <c r="T33" s="251"/>
      <c r="U33" s="251"/>
      <c r="V33" s="251"/>
      <c r="W33" s="251"/>
      <c r="X33" s="251"/>
      <c r="Y33" s="251"/>
      <c r="Z33" s="251"/>
      <c r="AA33" s="251"/>
      <c r="AB33" s="251"/>
      <c r="AC33" s="251"/>
      <c r="AD33" s="251"/>
      <c r="AE33" s="251"/>
      <c r="AF33" s="251"/>
      <c r="AG33" s="251"/>
      <c r="AH33" s="251"/>
      <c r="AI33" s="251"/>
      <c r="AJ33" s="251"/>
      <c r="AK33" s="251"/>
      <c r="AL33" s="251"/>
      <c r="AM33" s="251"/>
      <c r="AN33" s="251"/>
      <c r="AO33" s="251"/>
      <c r="AP33" s="251"/>
      <c r="AQ33" s="251"/>
      <c r="AR33" s="251"/>
      <c r="AS33" s="251"/>
      <c r="AT33" s="251"/>
      <c r="AU33" s="251"/>
      <c r="AV33" s="251"/>
      <c r="AW33" s="251"/>
      <c r="AX33" s="251"/>
      <c r="AY33" s="251"/>
      <c r="AZ33" s="251"/>
      <c r="BA33" s="251"/>
      <c r="BB33" s="251"/>
      <c r="BC33" s="251"/>
      <c r="BD33" s="251"/>
      <c r="BE33" s="251"/>
      <c r="BF33" s="251"/>
      <c r="BG33" s="251"/>
      <c r="BH33" s="251"/>
      <c r="BI33" s="251"/>
      <c r="BJ33" s="251"/>
      <c r="BK33" s="251"/>
      <c r="BL33" s="251"/>
      <c r="BM33" s="251"/>
      <c r="BN33" s="251"/>
      <c r="BO33" s="251"/>
      <c r="BP33" s="251"/>
      <c r="BQ33" s="251"/>
      <c r="BR33" s="251"/>
      <c r="BS33" s="251"/>
      <c r="BT33" s="251"/>
      <c r="BU33" s="251"/>
      <c r="BV33" s="251"/>
      <c r="BW33" s="251"/>
      <c r="BX33" s="251"/>
      <c r="BY33" s="251"/>
      <c r="BZ33" s="251"/>
      <c r="CA33" s="251"/>
      <c r="CB33" s="251"/>
      <c r="CC33" s="251"/>
      <c r="CD33" s="251"/>
      <c r="CE33" s="251"/>
      <c r="CF33" s="251"/>
      <c r="CG33" s="251"/>
      <c r="CH33" s="251"/>
      <c r="CI33" s="251"/>
      <c r="CJ33" s="251"/>
      <c r="CK33" s="251"/>
      <c r="CL33" s="251"/>
      <c r="CM33" s="251"/>
      <c r="CN33" s="251"/>
      <c r="CO33" s="251"/>
      <c r="CP33" s="251"/>
      <c r="CQ33" s="251"/>
      <c r="CR33" s="251"/>
      <c r="CS33" s="251"/>
      <c r="CT33" s="251"/>
      <c r="CU33" s="251"/>
      <c r="CV33" s="251"/>
      <c r="CW33" s="251"/>
      <c r="CX33" s="251"/>
      <c r="CY33" s="251"/>
      <c r="CZ33" s="251"/>
      <c r="DA33" s="251"/>
      <c r="DB33" s="251"/>
      <c r="DC33" s="251"/>
      <c r="DD33" s="251"/>
      <c r="DE33" s="251"/>
      <c r="DF33" s="251"/>
      <c r="DG33" s="251"/>
      <c r="DH33" s="251"/>
      <c r="DI33" s="251"/>
      <c r="DJ33" s="251"/>
      <c r="DK33" s="251"/>
      <c r="DL33" s="251"/>
      <c r="DM33" s="251"/>
      <c r="DN33" s="251"/>
      <c r="DO33" s="251"/>
      <c r="DP33" s="251"/>
      <c r="DQ33" s="251"/>
      <c r="DR33" s="251"/>
      <c r="DS33" s="251"/>
      <c r="DT33" s="251"/>
      <c r="DU33" s="251"/>
      <c r="DV33" s="251"/>
      <c r="DW33" s="251"/>
      <c r="DX33" s="251"/>
      <c r="DY33" s="251"/>
      <c r="DZ33" s="251"/>
      <c r="EA33" s="251"/>
      <c r="EB33" s="251"/>
      <c r="EC33" s="251"/>
      <c r="ED33" s="251"/>
      <c r="EE33" s="251"/>
      <c r="EF33" s="251"/>
      <c r="EG33" s="251"/>
      <c r="EH33" s="251"/>
      <c r="EI33" s="251"/>
      <c r="EJ33" s="251"/>
      <c r="EK33" s="251"/>
      <c r="EL33" s="251"/>
      <c r="EM33" s="251"/>
      <c r="EN33" s="251"/>
      <c r="EO33" s="251"/>
      <c r="EP33" s="251"/>
      <c r="EQ33" s="251"/>
      <c r="ER33" s="251"/>
      <c r="ES33" s="251"/>
      <c r="ET33" s="251"/>
      <c r="EU33" s="251"/>
      <c r="EV33" s="251"/>
      <c r="EW33" s="251"/>
      <c r="EX33" s="251"/>
      <c r="EY33" s="251"/>
      <c r="EZ33" s="251"/>
      <c r="FA33" s="251"/>
      <c r="FB33" s="251"/>
      <c r="FC33" s="251"/>
      <c r="FD33" s="251"/>
      <c r="FE33" s="251"/>
      <c r="FF33" s="251"/>
      <c r="FG33" s="251"/>
      <c r="FH33" s="251"/>
      <c r="FI33" s="251"/>
      <c r="FJ33" s="251"/>
      <c r="FK33" s="251"/>
      <c r="FL33" s="251"/>
      <c r="FM33" s="251"/>
      <c r="FN33" s="251"/>
      <c r="FO33" s="251"/>
      <c r="FP33" s="251"/>
      <c r="FQ33" s="251"/>
      <c r="FR33" s="251"/>
      <c r="FS33" s="251"/>
      <c r="FT33" s="251"/>
      <c r="FU33" s="251"/>
      <c r="FV33" s="251"/>
      <c r="FW33" s="251"/>
      <c r="FX33" s="251"/>
      <c r="FY33" s="251"/>
      <c r="FZ33" s="251"/>
      <c r="GA33" s="251"/>
      <c r="GB33" s="251"/>
      <c r="GC33" s="251"/>
      <c r="GD33" s="251"/>
      <c r="GE33" s="251"/>
      <c r="GF33" s="251"/>
      <c r="GG33" s="251"/>
      <c r="GH33" s="251"/>
      <c r="GI33" s="251"/>
      <c r="GJ33" s="251"/>
      <c r="GK33" s="251"/>
      <c r="GL33" s="251"/>
      <c r="GM33" s="251"/>
      <c r="GN33" s="251"/>
      <c r="GO33" s="251"/>
      <c r="GP33" s="251"/>
      <c r="GQ33" s="251"/>
      <c r="GR33" s="251"/>
      <c r="GS33" s="251"/>
      <c r="GT33" s="251"/>
    </row>
    <row r="34" spans="1:202" ht="27.75" customHeight="1">
      <c r="A34" s="658" t="s">
        <v>1313</v>
      </c>
      <c r="B34" s="1051" t="s">
        <v>1303</v>
      </c>
      <c r="C34" s="1052" t="s">
        <v>1304</v>
      </c>
      <c r="D34" s="1053" t="s">
        <v>1314</v>
      </c>
      <c r="E34" s="674"/>
      <c r="F34" s="674"/>
      <c r="G34" s="675">
        <f t="shared" si="12"/>
        <v>0</v>
      </c>
      <c r="H34" s="675">
        <v>0</v>
      </c>
      <c r="I34" s="1019">
        <v>40000000</v>
      </c>
      <c r="J34" s="653">
        <v>0</v>
      </c>
      <c r="K34" s="653">
        <f t="shared" si="20"/>
        <v>0</v>
      </c>
      <c r="L34" s="676">
        <f t="shared" si="19"/>
        <v>0</v>
      </c>
      <c r="M34" s="653">
        <f t="shared" si="10"/>
        <v>0</v>
      </c>
      <c r="N34" s="654">
        <f t="shared" si="11"/>
        <v>0</v>
      </c>
      <c r="O34" s="678"/>
      <c r="P34" s="656"/>
      <c r="Q34" s="251"/>
      <c r="R34" s="251"/>
      <c r="S34" s="251"/>
      <c r="T34" s="251"/>
      <c r="U34" s="251"/>
      <c r="V34" s="251"/>
      <c r="W34" s="251"/>
      <c r="X34" s="251"/>
      <c r="Y34" s="251"/>
      <c r="Z34" s="251"/>
      <c r="AA34" s="251"/>
      <c r="AB34" s="251"/>
      <c r="AC34" s="251"/>
      <c r="AD34" s="251"/>
      <c r="AE34" s="251"/>
      <c r="AF34" s="251"/>
      <c r="AG34" s="251"/>
      <c r="AH34" s="251"/>
      <c r="AI34" s="251"/>
      <c r="AJ34" s="251"/>
      <c r="AK34" s="251"/>
      <c r="AL34" s="251"/>
      <c r="AM34" s="251"/>
      <c r="AN34" s="251"/>
      <c r="AO34" s="251"/>
      <c r="AP34" s="251"/>
      <c r="AQ34" s="251"/>
      <c r="AR34" s="251"/>
      <c r="AS34" s="251"/>
      <c r="AT34" s="251"/>
      <c r="AU34" s="251"/>
      <c r="AV34" s="251"/>
      <c r="AW34" s="251"/>
      <c r="AX34" s="251"/>
      <c r="AY34" s="251"/>
      <c r="AZ34" s="251"/>
      <c r="BA34" s="251"/>
      <c r="BB34" s="251"/>
      <c r="BC34" s="251"/>
      <c r="BD34" s="251"/>
      <c r="BE34" s="251"/>
      <c r="BF34" s="251"/>
      <c r="BG34" s="251"/>
      <c r="BH34" s="251"/>
      <c r="BI34" s="251"/>
      <c r="BJ34" s="251"/>
      <c r="BK34" s="251"/>
      <c r="BL34" s="251"/>
      <c r="BM34" s="251"/>
      <c r="BN34" s="251"/>
      <c r="BO34" s="251"/>
      <c r="BP34" s="251"/>
      <c r="BQ34" s="251"/>
      <c r="BR34" s="251"/>
      <c r="BS34" s="251"/>
      <c r="BT34" s="251"/>
      <c r="BU34" s="251"/>
      <c r="BV34" s="251"/>
      <c r="BW34" s="251"/>
      <c r="BX34" s="251"/>
      <c r="BY34" s="251"/>
      <c r="BZ34" s="251"/>
      <c r="CA34" s="251"/>
      <c r="CB34" s="251"/>
      <c r="CC34" s="251"/>
      <c r="CD34" s="251"/>
      <c r="CE34" s="251"/>
      <c r="CF34" s="251"/>
      <c r="CG34" s="251"/>
      <c r="CH34" s="251"/>
      <c r="CI34" s="251"/>
      <c r="CJ34" s="251"/>
      <c r="CK34" s="251"/>
      <c r="CL34" s="251"/>
      <c r="CM34" s="251"/>
      <c r="CN34" s="251"/>
      <c r="CO34" s="251"/>
      <c r="CP34" s="251"/>
      <c r="CQ34" s="251"/>
      <c r="CR34" s="251"/>
      <c r="CS34" s="251"/>
      <c r="CT34" s="251"/>
      <c r="CU34" s="251"/>
      <c r="CV34" s="251"/>
      <c r="CW34" s="251"/>
      <c r="CX34" s="251"/>
      <c r="CY34" s="251"/>
      <c r="CZ34" s="251"/>
      <c r="DA34" s="251"/>
      <c r="DB34" s="251"/>
      <c r="DC34" s="251"/>
      <c r="DD34" s="251"/>
      <c r="DE34" s="251"/>
      <c r="DF34" s="251"/>
      <c r="DG34" s="251"/>
      <c r="DH34" s="251"/>
      <c r="DI34" s="251"/>
      <c r="DJ34" s="251"/>
      <c r="DK34" s="251"/>
      <c r="DL34" s="251"/>
      <c r="DM34" s="251"/>
      <c r="DN34" s="251"/>
      <c r="DO34" s="251"/>
      <c r="DP34" s="251"/>
      <c r="DQ34" s="251"/>
      <c r="DR34" s="251"/>
      <c r="DS34" s="251"/>
      <c r="DT34" s="251"/>
      <c r="DU34" s="251"/>
      <c r="DV34" s="251"/>
      <c r="DW34" s="251"/>
      <c r="DX34" s="251"/>
      <c r="DY34" s="251"/>
      <c r="DZ34" s="251"/>
      <c r="EA34" s="251"/>
      <c r="EB34" s="251"/>
      <c r="EC34" s="251"/>
      <c r="ED34" s="251"/>
      <c r="EE34" s="251"/>
      <c r="EF34" s="251"/>
      <c r="EG34" s="251"/>
      <c r="EH34" s="251"/>
      <c r="EI34" s="251"/>
      <c r="EJ34" s="251"/>
      <c r="EK34" s="251"/>
      <c r="EL34" s="251"/>
      <c r="EM34" s="251"/>
      <c r="EN34" s="251"/>
      <c r="EO34" s="251"/>
      <c r="EP34" s="251"/>
      <c r="EQ34" s="251"/>
      <c r="ER34" s="251"/>
      <c r="ES34" s="251"/>
      <c r="ET34" s="251"/>
      <c r="EU34" s="251"/>
      <c r="EV34" s="251"/>
      <c r="EW34" s="251"/>
      <c r="EX34" s="251"/>
      <c r="EY34" s="251"/>
      <c r="EZ34" s="251"/>
      <c r="FA34" s="251"/>
      <c r="FB34" s="251"/>
      <c r="FC34" s="251"/>
      <c r="FD34" s="251"/>
      <c r="FE34" s="251"/>
      <c r="FF34" s="251"/>
      <c r="FG34" s="251"/>
      <c r="FH34" s="251"/>
      <c r="FI34" s="251"/>
      <c r="FJ34" s="251"/>
      <c r="FK34" s="251"/>
      <c r="FL34" s="251"/>
      <c r="FM34" s="251"/>
      <c r="FN34" s="251"/>
      <c r="FO34" s="251"/>
      <c r="FP34" s="251"/>
      <c r="FQ34" s="251"/>
      <c r="FR34" s="251"/>
      <c r="FS34" s="251"/>
      <c r="FT34" s="251"/>
      <c r="FU34" s="251"/>
      <c r="FV34" s="251"/>
      <c r="FW34" s="251"/>
      <c r="FX34" s="251"/>
      <c r="FY34" s="251"/>
      <c r="FZ34" s="251"/>
      <c r="GA34" s="251"/>
      <c r="GB34" s="251"/>
      <c r="GC34" s="251"/>
      <c r="GD34" s="251"/>
      <c r="GE34" s="251"/>
      <c r="GF34" s="251"/>
      <c r="GG34" s="251"/>
      <c r="GH34" s="251"/>
      <c r="GI34" s="251"/>
      <c r="GJ34" s="251"/>
      <c r="GK34" s="251"/>
      <c r="GL34" s="251"/>
      <c r="GM34" s="251"/>
      <c r="GN34" s="251"/>
      <c r="GO34" s="251"/>
      <c r="GP34" s="251"/>
      <c r="GQ34" s="251"/>
      <c r="GR34" s="251"/>
      <c r="GS34" s="251"/>
      <c r="GT34" s="251"/>
    </row>
    <row r="35" spans="1:202" ht="22.5" customHeight="1">
      <c r="A35" s="659"/>
      <c r="B35" s="1049"/>
      <c r="C35" s="1001"/>
      <c r="D35" s="958"/>
      <c r="E35" s="679"/>
      <c r="F35" s="679"/>
      <c r="G35" s="680"/>
      <c r="H35" s="680"/>
      <c r="I35" s="681"/>
      <c r="J35" s="682"/>
      <c r="K35" s="682"/>
      <c r="L35" s="683"/>
      <c r="M35" s="682"/>
      <c r="N35" s="684"/>
      <c r="O35" s="655"/>
      <c r="P35" s="656"/>
      <c r="Q35" s="251"/>
      <c r="R35" s="251"/>
      <c r="S35" s="251"/>
      <c r="T35" s="251"/>
      <c r="U35" s="251"/>
      <c r="V35" s="251"/>
      <c r="W35" s="251"/>
      <c r="X35" s="251"/>
      <c r="Y35" s="251"/>
      <c r="Z35" s="251"/>
      <c r="AA35" s="251"/>
      <c r="AB35" s="251"/>
      <c r="AC35" s="251"/>
      <c r="AD35" s="251"/>
      <c r="AE35" s="251"/>
      <c r="AF35" s="251"/>
      <c r="AG35" s="251"/>
      <c r="AH35" s="251"/>
      <c r="AI35" s="251"/>
      <c r="AJ35" s="251"/>
      <c r="AK35" s="251"/>
      <c r="AL35" s="251"/>
      <c r="AM35" s="251"/>
      <c r="AN35" s="251"/>
      <c r="AO35" s="251"/>
      <c r="AP35" s="251"/>
      <c r="AQ35" s="251"/>
      <c r="AR35" s="251"/>
      <c r="AS35" s="251"/>
      <c r="AT35" s="251"/>
      <c r="AU35" s="251"/>
      <c r="AV35" s="251"/>
      <c r="AW35" s="251"/>
      <c r="AX35" s="251"/>
      <c r="AY35" s="251"/>
      <c r="AZ35" s="251"/>
      <c r="BA35" s="251"/>
      <c r="BB35" s="251"/>
      <c r="BC35" s="251"/>
      <c r="BD35" s="251"/>
      <c r="BE35" s="251"/>
      <c r="BF35" s="251"/>
      <c r="BG35" s="251"/>
      <c r="BH35" s="251"/>
      <c r="BI35" s="251"/>
      <c r="BJ35" s="251"/>
      <c r="BK35" s="251"/>
      <c r="BL35" s="251"/>
      <c r="BM35" s="251"/>
      <c r="BN35" s="251"/>
      <c r="BO35" s="251"/>
      <c r="BP35" s="251"/>
      <c r="BQ35" s="251"/>
      <c r="BR35" s="251"/>
      <c r="BS35" s="251"/>
      <c r="BT35" s="251"/>
      <c r="BU35" s="251"/>
      <c r="BV35" s="251"/>
      <c r="BW35" s="251"/>
      <c r="BX35" s="251"/>
      <c r="BY35" s="251"/>
      <c r="BZ35" s="251"/>
      <c r="CA35" s="251"/>
      <c r="CB35" s="251"/>
      <c r="CC35" s="251"/>
      <c r="CD35" s="251"/>
      <c r="CE35" s="251"/>
      <c r="CF35" s="251"/>
      <c r="CG35" s="251"/>
      <c r="CH35" s="251"/>
      <c r="CI35" s="251"/>
      <c r="CJ35" s="251"/>
      <c r="CK35" s="251"/>
      <c r="CL35" s="251"/>
      <c r="CM35" s="251"/>
      <c r="CN35" s="251"/>
      <c r="CO35" s="251"/>
      <c r="CP35" s="251"/>
      <c r="CQ35" s="251"/>
      <c r="CR35" s="251"/>
      <c r="CS35" s="251"/>
      <c r="CT35" s="251"/>
      <c r="CU35" s="251"/>
      <c r="CV35" s="251"/>
      <c r="CW35" s="251"/>
      <c r="CX35" s="251"/>
      <c r="CY35" s="251"/>
      <c r="CZ35" s="251"/>
      <c r="DA35" s="251"/>
      <c r="DB35" s="251"/>
      <c r="DC35" s="251"/>
      <c r="DD35" s="251"/>
      <c r="DE35" s="251"/>
      <c r="DF35" s="251"/>
      <c r="DG35" s="251"/>
      <c r="DH35" s="251"/>
      <c r="DI35" s="251"/>
      <c r="DJ35" s="251"/>
      <c r="DK35" s="251"/>
      <c r="DL35" s="251"/>
      <c r="DM35" s="251"/>
      <c r="DN35" s="251"/>
      <c r="DO35" s="251"/>
      <c r="DP35" s="251"/>
      <c r="DQ35" s="251"/>
      <c r="DR35" s="251"/>
      <c r="DS35" s="251"/>
      <c r="DT35" s="251"/>
      <c r="DU35" s="251"/>
      <c r="DV35" s="251"/>
      <c r="DW35" s="251"/>
      <c r="DX35" s="251"/>
      <c r="DY35" s="251"/>
      <c r="DZ35" s="251"/>
      <c r="EA35" s="251"/>
      <c r="EB35" s="251"/>
      <c r="EC35" s="251"/>
      <c r="ED35" s="251"/>
      <c r="EE35" s="251"/>
      <c r="EF35" s="251"/>
      <c r="EG35" s="251"/>
      <c r="EH35" s="251"/>
      <c r="EI35" s="251"/>
      <c r="EJ35" s="251"/>
      <c r="EK35" s="251"/>
      <c r="EL35" s="251"/>
      <c r="EM35" s="251"/>
      <c r="EN35" s="251"/>
      <c r="EO35" s="251"/>
      <c r="EP35" s="251"/>
      <c r="EQ35" s="251"/>
      <c r="ER35" s="251"/>
      <c r="ES35" s="251"/>
      <c r="ET35" s="251"/>
      <c r="EU35" s="251"/>
      <c r="EV35" s="251"/>
      <c r="EW35" s="251"/>
      <c r="EX35" s="251"/>
      <c r="EY35" s="251"/>
      <c r="EZ35" s="251"/>
      <c r="FA35" s="251"/>
      <c r="FB35" s="251"/>
      <c r="FC35" s="251"/>
      <c r="FD35" s="251"/>
      <c r="FE35" s="251"/>
      <c r="FF35" s="251"/>
      <c r="FG35" s="251"/>
      <c r="FH35" s="251"/>
      <c r="FI35" s="251"/>
      <c r="FJ35" s="251"/>
      <c r="FK35" s="251"/>
      <c r="FL35" s="251"/>
      <c r="FM35" s="251"/>
      <c r="FN35" s="251"/>
      <c r="FO35" s="251"/>
      <c r="FP35" s="251"/>
      <c r="FQ35" s="251"/>
      <c r="FR35" s="251"/>
      <c r="FS35" s="251"/>
      <c r="FT35" s="251"/>
      <c r="FU35" s="251"/>
      <c r="FV35" s="251"/>
      <c r="FW35" s="251"/>
      <c r="FX35" s="251"/>
      <c r="FY35" s="251"/>
      <c r="FZ35" s="251"/>
      <c r="GA35" s="251"/>
      <c r="GB35" s="251"/>
      <c r="GC35" s="251"/>
      <c r="GD35" s="251"/>
      <c r="GE35" s="251"/>
      <c r="GF35" s="251"/>
      <c r="GG35" s="251"/>
      <c r="GH35" s="251"/>
      <c r="GI35" s="251"/>
      <c r="GJ35" s="251"/>
      <c r="GK35" s="251"/>
      <c r="GL35" s="251"/>
      <c r="GM35" s="251"/>
      <c r="GN35" s="251"/>
      <c r="GO35" s="251"/>
      <c r="GP35" s="251"/>
      <c r="GQ35" s="251"/>
      <c r="GR35" s="251"/>
      <c r="GS35" s="251"/>
      <c r="GT35" s="251"/>
    </row>
    <row r="36" spans="1:202" ht="21" customHeight="1">
      <c r="A36" s="249" t="s">
        <v>44</v>
      </c>
      <c r="B36" s="685"/>
      <c r="C36" s="686"/>
      <c r="D36" s="959"/>
      <c r="E36" s="665"/>
      <c r="F36" s="687"/>
      <c r="G36" s="665"/>
      <c r="H36" s="665"/>
      <c r="I36" s="256"/>
      <c r="J36" s="665">
        <f>SUM(J26:J34)</f>
        <v>595098800</v>
      </c>
      <c r="K36" s="665">
        <f>SUM(K26:K34)</f>
        <v>400446445.19999999</v>
      </c>
      <c r="L36" s="665">
        <f>SUM(L26:L34)</f>
        <v>0</v>
      </c>
      <c r="M36" s="665">
        <f>SUM(M26:M34)</f>
        <v>400446445.19999999</v>
      </c>
      <c r="N36" s="666">
        <f t="shared" si="11"/>
        <v>0.67290749905729941</v>
      </c>
      <c r="O36" s="655"/>
      <c r="P36" s="656"/>
      <c r="Q36" s="251"/>
      <c r="R36" s="251"/>
      <c r="S36" s="251"/>
      <c r="T36" s="251"/>
      <c r="U36" s="251"/>
      <c r="V36" s="251"/>
      <c r="W36" s="251"/>
      <c r="X36" s="251"/>
      <c r="Y36" s="251"/>
      <c r="Z36" s="251"/>
      <c r="AA36" s="251"/>
      <c r="AB36" s="251"/>
      <c r="AC36" s="251"/>
      <c r="AD36" s="251"/>
      <c r="AE36" s="251"/>
      <c r="AF36" s="251"/>
      <c r="AG36" s="251"/>
      <c r="AH36" s="251"/>
      <c r="AI36" s="251"/>
      <c r="AJ36" s="251"/>
      <c r="AK36" s="251"/>
      <c r="AL36" s="251"/>
      <c r="AM36" s="251"/>
      <c r="AN36" s="251"/>
      <c r="AO36" s="251"/>
      <c r="AP36" s="251"/>
      <c r="AQ36" s="251"/>
      <c r="AR36" s="251"/>
      <c r="AS36" s="251"/>
      <c r="AT36" s="251"/>
      <c r="AU36" s="251"/>
      <c r="AV36" s="251"/>
      <c r="AW36" s="251"/>
      <c r="AX36" s="251"/>
      <c r="AY36" s="251"/>
      <c r="AZ36" s="251"/>
      <c r="BA36" s="251"/>
      <c r="BB36" s="251"/>
      <c r="BC36" s="251"/>
      <c r="BD36" s="251"/>
      <c r="BE36" s="251"/>
      <c r="BF36" s="251"/>
      <c r="BG36" s="251"/>
      <c r="BH36" s="251"/>
      <c r="BI36" s="251"/>
      <c r="BJ36" s="251"/>
      <c r="BK36" s="251"/>
      <c r="BL36" s="251"/>
      <c r="BM36" s="251"/>
      <c r="BN36" s="251"/>
      <c r="BO36" s="251"/>
      <c r="BP36" s="251"/>
      <c r="BQ36" s="251"/>
      <c r="BR36" s="251"/>
      <c r="BS36" s="251"/>
      <c r="BT36" s="251"/>
      <c r="BU36" s="251"/>
      <c r="BV36" s="251"/>
      <c r="BW36" s="251"/>
      <c r="BX36" s="251"/>
      <c r="BY36" s="251"/>
      <c r="BZ36" s="251"/>
      <c r="CA36" s="251"/>
      <c r="CB36" s="251"/>
      <c r="CC36" s="251"/>
      <c r="CD36" s="251"/>
      <c r="CE36" s="251"/>
      <c r="CF36" s="251"/>
      <c r="CG36" s="251"/>
      <c r="CH36" s="251"/>
      <c r="CI36" s="251"/>
      <c r="CJ36" s="251"/>
      <c r="CK36" s="251"/>
      <c r="CL36" s="251"/>
      <c r="CM36" s="251"/>
      <c r="CN36" s="251"/>
      <c r="CO36" s="251"/>
      <c r="CP36" s="251"/>
      <c r="CQ36" s="251"/>
      <c r="CR36" s="251"/>
      <c r="CS36" s="251"/>
      <c r="CT36" s="251"/>
      <c r="CU36" s="251"/>
      <c r="CV36" s="251"/>
      <c r="CW36" s="251"/>
      <c r="CX36" s="251"/>
      <c r="CY36" s="251"/>
      <c r="CZ36" s="251"/>
      <c r="DA36" s="251"/>
      <c r="DB36" s="251"/>
      <c r="DC36" s="251"/>
      <c r="DD36" s="251"/>
      <c r="DE36" s="251"/>
      <c r="DF36" s="251"/>
      <c r="DG36" s="251"/>
      <c r="DH36" s="251"/>
      <c r="DI36" s="251"/>
      <c r="DJ36" s="251"/>
      <c r="DK36" s="251"/>
      <c r="DL36" s="251"/>
      <c r="DM36" s="251"/>
      <c r="DN36" s="251"/>
      <c r="DO36" s="251"/>
      <c r="DP36" s="251"/>
      <c r="DQ36" s="251"/>
      <c r="DR36" s="251"/>
      <c r="DS36" s="251"/>
      <c r="DT36" s="251"/>
      <c r="DU36" s="251"/>
      <c r="DV36" s="251"/>
      <c r="DW36" s="251"/>
      <c r="DX36" s="251"/>
      <c r="DY36" s="251"/>
      <c r="DZ36" s="251"/>
      <c r="EA36" s="251"/>
      <c r="EB36" s="251"/>
      <c r="EC36" s="251"/>
      <c r="ED36" s="251"/>
      <c r="EE36" s="251"/>
      <c r="EF36" s="251"/>
      <c r="EG36" s="251"/>
      <c r="EH36" s="251"/>
      <c r="EI36" s="251"/>
      <c r="EJ36" s="251"/>
      <c r="EK36" s="251"/>
      <c r="EL36" s="251"/>
      <c r="EM36" s="251"/>
      <c r="EN36" s="251"/>
      <c r="EO36" s="251"/>
      <c r="EP36" s="251"/>
      <c r="EQ36" s="251"/>
      <c r="ER36" s="251"/>
      <c r="ES36" s="251"/>
      <c r="ET36" s="251"/>
      <c r="EU36" s="251"/>
      <c r="EV36" s="251"/>
      <c r="EW36" s="251"/>
      <c r="EX36" s="251"/>
      <c r="EY36" s="251"/>
      <c r="EZ36" s="251"/>
      <c r="FA36" s="251"/>
      <c r="FB36" s="251"/>
      <c r="FC36" s="251"/>
      <c r="FD36" s="251"/>
      <c r="FE36" s="251"/>
      <c r="FF36" s="251"/>
      <c r="FG36" s="251"/>
      <c r="FH36" s="251"/>
      <c r="FI36" s="251"/>
      <c r="FJ36" s="251"/>
      <c r="FK36" s="251"/>
      <c r="FL36" s="251"/>
      <c r="FM36" s="251"/>
      <c r="FN36" s="251"/>
      <c r="FO36" s="251"/>
      <c r="FP36" s="251"/>
      <c r="FQ36" s="251"/>
      <c r="FR36" s="251"/>
      <c r="FS36" s="251"/>
      <c r="FT36" s="251"/>
      <c r="FU36" s="251"/>
      <c r="FV36" s="251"/>
      <c r="FW36" s="251"/>
      <c r="FX36" s="251"/>
      <c r="FY36" s="251"/>
      <c r="FZ36" s="251"/>
      <c r="GA36" s="251"/>
      <c r="GB36" s="251"/>
      <c r="GC36" s="251"/>
      <c r="GD36" s="251"/>
      <c r="GE36" s="251"/>
      <c r="GF36" s="251"/>
      <c r="GG36" s="251"/>
      <c r="GH36" s="251"/>
      <c r="GI36" s="251"/>
      <c r="GJ36" s="251"/>
      <c r="GK36" s="251"/>
      <c r="GL36" s="251"/>
      <c r="GM36" s="251"/>
      <c r="GN36" s="251"/>
      <c r="GO36" s="251"/>
      <c r="GP36" s="251"/>
      <c r="GQ36" s="251"/>
      <c r="GR36" s="251"/>
      <c r="GS36" s="251"/>
      <c r="GT36" s="251"/>
    </row>
    <row r="37" spans="1:202" ht="21" customHeight="1">
      <c r="A37" s="426"/>
      <c r="B37" s="973"/>
      <c r="C37" s="998"/>
      <c r="D37" s="960"/>
      <c r="E37" s="975"/>
      <c r="F37" s="976"/>
      <c r="G37" s="975"/>
      <c r="H37" s="975"/>
      <c r="I37" s="974"/>
      <c r="J37" s="975"/>
      <c r="K37" s="975"/>
      <c r="L37" s="976"/>
      <c r="M37" s="975"/>
      <c r="N37" s="977"/>
      <c r="O37" s="655"/>
      <c r="P37" s="656"/>
      <c r="Q37" s="251"/>
      <c r="R37" s="251"/>
      <c r="S37" s="251"/>
      <c r="T37" s="251"/>
      <c r="U37" s="251"/>
      <c r="V37" s="251"/>
      <c r="W37" s="251"/>
      <c r="X37" s="251"/>
      <c r="Y37" s="251"/>
      <c r="Z37" s="251"/>
      <c r="AA37" s="251"/>
      <c r="AB37" s="251"/>
      <c r="AC37" s="251"/>
      <c r="AD37" s="251"/>
      <c r="AE37" s="251"/>
      <c r="AF37" s="251"/>
      <c r="AG37" s="251"/>
      <c r="AH37" s="251"/>
      <c r="AI37" s="251"/>
      <c r="AJ37" s="251"/>
      <c r="AK37" s="251"/>
      <c r="AL37" s="251"/>
      <c r="AM37" s="251"/>
      <c r="AN37" s="251"/>
      <c r="AO37" s="251"/>
      <c r="AP37" s="251"/>
      <c r="AQ37" s="251"/>
      <c r="AR37" s="251"/>
      <c r="AS37" s="251"/>
      <c r="AT37" s="251"/>
      <c r="AU37" s="251"/>
      <c r="AV37" s="251"/>
      <c r="AW37" s="251"/>
      <c r="AX37" s="251"/>
      <c r="AY37" s="251"/>
      <c r="AZ37" s="251"/>
      <c r="BA37" s="251"/>
      <c r="BB37" s="251"/>
      <c r="BC37" s="251"/>
      <c r="BD37" s="251"/>
      <c r="BE37" s="251"/>
      <c r="BF37" s="251"/>
      <c r="BG37" s="251"/>
      <c r="BH37" s="251"/>
      <c r="BI37" s="251"/>
      <c r="BJ37" s="251"/>
      <c r="BK37" s="251"/>
      <c r="BL37" s="251"/>
      <c r="BM37" s="251"/>
      <c r="BN37" s="251"/>
      <c r="BO37" s="251"/>
      <c r="BP37" s="251"/>
      <c r="BQ37" s="251"/>
      <c r="BR37" s="251"/>
      <c r="BS37" s="251"/>
      <c r="BT37" s="251"/>
      <c r="BU37" s="251"/>
      <c r="BV37" s="251"/>
      <c r="BW37" s="251"/>
      <c r="BX37" s="251"/>
      <c r="BY37" s="251"/>
      <c r="BZ37" s="251"/>
      <c r="CA37" s="251"/>
      <c r="CB37" s="251"/>
      <c r="CC37" s="251"/>
      <c r="CD37" s="251"/>
      <c r="CE37" s="251"/>
      <c r="CF37" s="251"/>
      <c r="CG37" s="251"/>
      <c r="CH37" s="251"/>
      <c r="CI37" s="251"/>
      <c r="CJ37" s="251"/>
      <c r="CK37" s="251"/>
      <c r="CL37" s="251"/>
      <c r="CM37" s="251"/>
      <c r="CN37" s="251"/>
      <c r="CO37" s="251"/>
      <c r="CP37" s="251"/>
      <c r="CQ37" s="251"/>
      <c r="CR37" s="251"/>
      <c r="CS37" s="251"/>
      <c r="CT37" s="251"/>
      <c r="CU37" s="251"/>
      <c r="CV37" s="251"/>
      <c r="CW37" s="251"/>
      <c r="CX37" s="251"/>
      <c r="CY37" s="251"/>
      <c r="CZ37" s="251"/>
      <c r="DA37" s="251"/>
      <c r="DB37" s="251"/>
      <c r="DC37" s="251"/>
      <c r="DD37" s="251"/>
      <c r="DE37" s="251"/>
      <c r="DF37" s="251"/>
      <c r="DG37" s="251"/>
      <c r="DH37" s="251"/>
      <c r="DI37" s="251"/>
      <c r="DJ37" s="251"/>
      <c r="DK37" s="251"/>
      <c r="DL37" s="251"/>
      <c r="DM37" s="251"/>
      <c r="DN37" s="251"/>
      <c r="DO37" s="251"/>
      <c r="DP37" s="251"/>
      <c r="DQ37" s="251"/>
      <c r="DR37" s="251"/>
      <c r="DS37" s="251"/>
      <c r="DT37" s="251"/>
      <c r="DU37" s="251"/>
      <c r="DV37" s="251"/>
      <c r="DW37" s="251"/>
      <c r="DX37" s="251"/>
      <c r="DY37" s="251"/>
      <c r="DZ37" s="251"/>
      <c r="EA37" s="251"/>
      <c r="EB37" s="251"/>
      <c r="EC37" s="251"/>
      <c r="ED37" s="251"/>
      <c r="EE37" s="251"/>
      <c r="EF37" s="251"/>
      <c r="EG37" s="251"/>
      <c r="EH37" s="251"/>
      <c r="EI37" s="251"/>
      <c r="EJ37" s="251"/>
      <c r="EK37" s="251"/>
      <c r="EL37" s="251"/>
      <c r="EM37" s="251"/>
      <c r="EN37" s="251"/>
      <c r="EO37" s="251"/>
      <c r="EP37" s="251"/>
      <c r="EQ37" s="251"/>
      <c r="ER37" s="251"/>
      <c r="ES37" s="251"/>
      <c r="ET37" s="251"/>
      <c r="EU37" s="251"/>
      <c r="EV37" s="251"/>
      <c r="EW37" s="251"/>
      <c r="EX37" s="251"/>
      <c r="EY37" s="251"/>
      <c r="EZ37" s="251"/>
      <c r="FA37" s="251"/>
      <c r="FB37" s="251"/>
      <c r="FC37" s="251"/>
      <c r="FD37" s="251"/>
      <c r="FE37" s="251"/>
      <c r="FF37" s="251"/>
      <c r="FG37" s="251"/>
      <c r="FH37" s="251"/>
      <c r="FI37" s="251"/>
      <c r="FJ37" s="251"/>
      <c r="FK37" s="251"/>
      <c r="FL37" s="251"/>
      <c r="FM37" s="251"/>
      <c r="FN37" s="251"/>
      <c r="FO37" s="251"/>
      <c r="FP37" s="251"/>
      <c r="FQ37" s="251"/>
      <c r="FR37" s="251"/>
      <c r="FS37" s="251"/>
      <c r="FT37" s="251"/>
      <c r="FU37" s="251"/>
      <c r="FV37" s="251"/>
      <c r="FW37" s="251"/>
      <c r="FX37" s="251"/>
      <c r="FY37" s="251"/>
      <c r="FZ37" s="251"/>
      <c r="GA37" s="251"/>
      <c r="GB37" s="251"/>
      <c r="GC37" s="251"/>
      <c r="GD37" s="251"/>
      <c r="GE37" s="251"/>
      <c r="GF37" s="251"/>
      <c r="GG37" s="251"/>
      <c r="GH37" s="251"/>
      <c r="GI37" s="251"/>
      <c r="GJ37" s="251"/>
      <c r="GK37" s="251"/>
      <c r="GL37" s="251"/>
      <c r="GM37" s="251"/>
      <c r="GN37" s="251"/>
      <c r="GO37" s="251"/>
      <c r="GP37" s="251"/>
      <c r="GQ37" s="251"/>
      <c r="GR37" s="251"/>
      <c r="GS37" s="251"/>
      <c r="GT37" s="251"/>
    </row>
    <row r="38" spans="1:202">
      <c r="A38" s="426"/>
      <c r="B38" s="973"/>
      <c r="C38" s="998"/>
      <c r="D38" s="960"/>
      <c r="E38" s="975"/>
      <c r="F38" s="976"/>
      <c r="G38" s="975"/>
      <c r="H38" s="975"/>
      <c r="I38" s="974"/>
      <c r="J38" s="975"/>
      <c r="K38" s="975"/>
      <c r="L38" s="976"/>
      <c r="M38" s="975"/>
      <c r="N38" s="977"/>
      <c r="O38" s="655"/>
      <c r="P38" s="656"/>
      <c r="Q38" s="251"/>
      <c r="R38" s="251"/>
      <c r="S38" s="251"/>
      <c r="T38" s="251"/>
      <c r="U38" s="251"/>
      <c r="V38" s="251"/>
      <c r="W38" s="251"/>
      <c r="X38" s="251"/>
      <c r="Y38" s="251"/>
      <c r="Z38" s="251"/>
      <c r="AA38" s="251"/>
      <c r="AB38" s="251"/>
      <c r="AC38" s="251"/>
      <c r="AD38" s="251"/>
      <c r="AE38" s="251"/>
      <c r="AF38" s="251"/>
      <c r="AG38" s="251"/>
      <c r="AH38" s="251"/>
      <c r="AI38" s="251"/>
      <c r="AJ38" s="251"/>
      <c r="AK38" s="251"/>
      <c r="AL38" s="251"/>
      <c r="AM38" s="251"/>
      <c r="AN38" s="251"/>
      <c r="AO38" s="251"/>
      <c r="AP38" s="251"/>
      <c r="AQ38" s="251"/>
      <c r="AR38" s="251"/>
      <c r="AS38" s="251"/>
      <c r="AT38" s="251"/>
      <c r="AU38" s="251"/>
      <c r="AV38" s="251"/>
      <c r="AW38" s="251"/>
      <c r="AX38" s="251"/>
      <c r="AY38" s="251"/>
      <c r="AZ38" s="251"/>
      <c r="BA38" s="251"/>
      <c r="BB38" s="251"/>
      <c r="BC38" s="251"/>
      <c r="BD38" s="251"/>
      <c r="BE38" s="251"/>
      <c r="BF38" s="251"/>
      <c r="BG38" s="251"/>
      <c r="BH38" s="251"/>
      <c r="BI38" s="251"/>
      <c r="BJ38" s="251"/>
      <c r="BK38" s="251"/>
      <c r="BL38" s="251"/>
      <c r="BM38" s="251"/>
      <c r="BN38" s="251"/>
      <c r="BO38" s="251"/>
      <c r="BP38" s="251"/>
      <c r="BQ38" s="251"/>
      <c r="BR38" s="251"/>
      <c r="BS38" s="251"/>
      <c r="BT38" s="251"/>
      <c r="BU38" s="251"/>
      <c r="BV38" s="251"/>
      <c r="BW38" s="251"/>
      <c r="BX38" s="251"/>
      <c r="BY38" s="251"/>
      <c r="BZ38" s="251"/>
      <c r="CA38" s="251"/>
      <c r="CB38" s="251"/>
      <c r="CC38" s="251"/>
      <c r="CD38" s="251"/>
      <c r="CE38" s="251"/>
      <c r="CF38" s="251"/>
      <c r="CG38" s="251"/>
      <c r="CH38" s="251"/>
      <c r="CI38" s="251"/>
      <c r="CJ38" s="251"/>
      <c r="CK38" s="251"/>
      <c r="CL38" s="251"/>
      <c r="CM38" s="251"/>
      <c r="CN38" s="251"/>
      <c r="CO38" s="251"/>
      <c r="CP38" s="251"/>
      <c r="CQ38" s="251"/>
      <c r="CR38" s="251"/>
      <c r="CS38" s="251"/>
      <c r="CT38" s="251"/>
      <c r="CU38" s="251"/>
      <c r="CV38" s="251"/>
      <c r="CW38" s="251"/>
      <c r="CX38" s="251"/>
      <c r="CY38" s="251"/>
      <c r="CZ38" s="251"/>
      <c r="DA38" s="251"/>
      <c r="DB38" s="251"/>
      <c r="DC38" s="251"/>
      <c r="DD38" s="251"/>
      <c r="DE38" s="251"/>
      <c r="DF38" s="251"/>
      <c r="DG38" s="251"/>
      <c r="DH38" s="251"/>
      <c r="DI38" s="251"/>
      <c r="DJ38" s="251"/>
      <c r="DK38" s="251"/>
      <c r="DL38" s="251"/>
      <c r="DM38" s="251"/>
      <c r="DN38" s="251"/>
      <c r="DO38" s="251"/>
      <c r="DP38" s="251"/>
      <c r="DQ38" s="251"/>
      <c r="DR38" s="251"/>
      <c r="DS38" s="251"/>
      <c r="DT38" s="251"/>
      <c r="DU38" s="251"/>
      <c r="DV38" s="251"/>
      <c r="DW38" s="251"/>
      <c r="DX38" s="251"/>
      <c r="DY38" s="251"/>
      <c r="DZ38" s="251"/>
      <c r="EA38" s="251"/>
      <c r="EB38" s="251"/>
      <c r="EC38" s="251"/>
      <c r="ED38" s="251"/>
      <c r="EE38" s="251"/>
      <c r="EF38" s="251"/>
      <c r="EG38" s="251"/>
      <c r="EH38" s="251"/>
      <c r="EI38" s="251"/>
      <c r="EJ38" s="251"/>
      <c r="EK38" s="251"/>
      <c r="EL38" s="251"/>
      <c r="EM38" s="251"/>
      <c r="EN38" s="251"/>
      <c r="EO38" s="251"/>
      <c r="EP38" s="251"/>
      <c r="EQ38" s="251"/>
      <c r="ER38" s="251"/>
      <c r="ES38" s="251"/>
      <c r="ET38" s="251"/>
      <c r="EU38" s="251"/>
      <c r="EV38" s="251"/>
      <c r="EW38" s="251"/>
      <c r="EX38" s="251"/>
      <c r="EY38" s="251"/>
      <c r="EZ38" s="251"/>
      <c r="FA38" s="251"/>
      <c r="FB38" s="251"/>
      <c r="FC38" s="251"/>
      <c r="FD38" s="251"/>
      <c r="FE38" s="251"/>
      <c r="FF38" s="251"/>
      <c r="FG38" s="251"/>
      <c r="FH38" s="251"/>
      <c r="FI38" s="251"/>
      <c r="FJ38" s="251"/>
      <c r="FK38" s="251"/>
      <c r="FL38" s="251"/>
      <c r="FM38" s="251"/>
      <c r="FN38" s="251"/>
      <c r="FO38" s="251"/>
      <c r="FP38" s="251"/>
      <c r="FQ38" s="251"/>
      <c r="FR38" s="251"/>
      <c r="FS38" s="251"/>
      <c r="FT38" s="251"/>
      <c r="FU38" s="251"/>
      <c r="FV38" s="251"/>
      <c r="FW38" s="251"/>
      <c r="FX38" s="251"/>
      <c r="FY38" s="251"/>
      <c r="FZ38" s="251"/>
      <c r="GA38" s="251"/>
      <c r="GB38" s="251"/>
      <c r="GC38" s="251"/>
      <c r="GD38" s="251"/>
      <c r="GE38" s="251"/>
      <c r="GF38" s="251"/>
      <c r="GG38" s="251"/>
      <c r="GH38" s="251"/>
      <c r="GI38" s="251"/>
      <c r="GJ38" s="251"/>
      <c r="GK38" s="251"/>
      <c r="GL38" s="251"/>
      <c r="GM38" s="251"/>
      <c r="GN38" s="251"/>
      <c r="GO38" s="251"/>
      <c r="GP38" s="251"/>
      <c r="GQ38" s="251"/>
      <c r="GR38" s="251"/>
      <c r="GS38" s="251"/>
      <c r="GT38" s="251"/>
    </row>
    <row r="39" spans="1:202" s="412" customFormat="1" ht="15" customHeight="1">
      <c r="A39" s="1112" t="s">
        <v>1070</v>
      </c>
      <c r="B39" s="1114" t="s">
        <v>133</v>
      </c>
      <c r="C39" s="1120" t="s">
        <v>933</v>
      </c>
      <c r="D39" s="1118" t="s">
        <v>1046</v>
      </c>
      <c r="E39" s="1110" t="s">
        <v>843</v>
      </c>
      <c r="F39" s="1110" t="s">
        <v>1049</v>
      </c>
      <c r="G39" s="1110" t="s">
        <v>1050</v>
      </c>
      <c r="H39" s="1110" t="s">
        <v>1243</v>
      </c>
      <c r="I39" s="1120" t="s">
        <v>1242</v>
      </c>
      <c r="J39" s="1110" t="s">
        <v>1048</v>
      </c>
      <c r="K39" s="1110" t="s">
        <v>844</v>
      </c>
      <c r="L39" s="1110" t="s">
        <v>1051</v>
      </c>
      <c r="M39" s="1110" t="s">
        <v>1152</v>
      </c>
      <c r="N39" s="1110" t="s">
        <v>42</v>
      </c>
      <c r="O39" s="655"/>
      <c r="P39" s="656"/>
      <c r="Q39" s="251"/>
      <c r="R39" s="251"/>
      <c r="S39" s="251"/>
      <c r="T39" s="251"/>
      <c r="U39" s="251"/>
      <c r="V39" s="251"/>
      <c r="W39" s="251"/>
      <c r="X39" s="251"/>
      <c r="Y39" s="251"/>
      <c r="Z39" s="251"/>
      <c r="AA39" s="251"/>
      <c r="AB39" s="251"/>
      <c r="AC39" s="251"/>
      <c r="AD39" s="251"/>
      <c r="AE39" s="251"/>
      <c r="AF39" s="251"/>
      <c r="AG39" s="251"/>
      <c r="AH39" s="251"/>
      <c r="AI39" s="251"/>
      <c r="AJ39" s="251"/>
      <c r="AK39" s="251"/>
      <c r="AL39" s="251"/>
      <c r="AM39" s="251"/>
      <c r="AN39" s="251"/>
      <c r="AO39" s="251"/>
      <c r="AP39" s="251"/>
      <c r="AQ39" s="251"/>
      <c r="AR39" s="251"/>
      <c r="AS39" s="251"/>
      <c r="AT39" s="251"/>
      <c r="AU39" s="251"/>
      <c r="AV39" s="251"/>
      <c r="AW39" s="251"/>
      <c r="AX39" s="251"/>
      <c r="AY39" s="251"/>
      <c r="AZ39" s="251"/>
      <c r="BA39" s="251"/>
      <c r="BB39" s="251"/>
      <c r="BC39" s="251"/>
      <c r="BD39" s="251"/>
      <c r="BE39" s="251"/>
      <c r="BF39" s="251"/>
      <c r="BG39" s="251"/>
      <c r="BH39" s="251"/>
      <c r="BI39" s="251"/>
      <c r="BJ39" s="251"/>
      <c r="BK39" s="251"/>
      <c r="BL39" s="251"/>
      <c r="BM39" s="251"/>
      <c r="BN39" s="251"/>
      <c r="BO39" s="251"/>
      <c r="BP39" s="251"/>
      <c r="BQ39" s="251"/>
      <c r="BR39" s="251"/>
      <c r="BS39" s="251"/>
      <c r="BT39" s="251"/>
      <c r="BU39" s="251"/>
      <c r="BV39" s="251"/>
      <c r="BW39" s="251"/>
      <c r="BX39" s="251"/>
      <c r="BY39" s="251"/>
      <c r="BZ39" s="251"/>
      <c r="CA39" s="251"/>
      <c r="CB39" s="251"/>
      <c r="CC39" s="251"/>
      <c r="CD39" s="251"/>
      <c r="CE39" s="251"/>
      <c r="CF39" s="251"/>
      <c r="CG39" s="251"/>
      <c r="CH39" s="251"/>
      <c r="CI39" s="251"/>
      <c r="CJ39" s="251"/>
      <c r="CK39" s="251"/>
      <c r="CL39" s="251"/>
      <c r="CM39" s="251"/>
      <c r="CN39" s="251"/>
      <c r="CO39" s="251"/>
      <c r="CP39" s="251"/>
      <c r="CQ39" s="251"/>
      <c r="CR39" s="251"/>
      <c r="CS39" s="251"/>
      <c r="CT39" s="251"/>
      <c r="CU39" s="251"/>
      <c r="CV39" s="251"/>
      <c r="CW39" s="251"/>
      <c r="CX39" s="251"/>
      <c r="CY39" s="251"/>
      <c r="CZ39" s="251"/>
      <c r="DA39" s="251"/>
      <c r="DB39" s="251"/>
      <c r="DC39" s="251"/>
      <c r="DD39" s="251"/>
      <c r="DE39" s="251"/>
      <c r="DF39" s="251"/>
      <c r="DG39" s="251"/>
      <c r="DH39" s="251"/>
      <c r="DI39" s="251"/>
      <c r="DJ39" s="251"/>
      <c r="DK39" s="251"/>
      <c r="DL39" s="251"/>
      <c r="DM39" s="251"/>
      <c r="DN39" s="251"/>
      <c r="DO39" s="251"/>
      <c r="DP39" s="251"/>
      <c r="DQ39" s="251"/>
      <c r="DR39" s="251"/>
      <c r="DS39" s="251"/>
      <c r="DT39" s="251"/>
      <c r="DU39" s="251"/>
      <c r="DV39" s="251"/>
      <c r="DW39" s="251"/>
      <c r="DX39" s="251"/>
      <c r="DY39" s="251"/>
      <c r="DZ39" s="251"/>
      <c r="EA39" s="251"/>
      <c r="EB39" s="251"/>
      <c r="EC39" s="251"/>
      <c r="ED39" s="251"/>
      <c r="EE39" s="251"/>
      <c r="EF39" s="251"/>
      <c r="EG39" s="251"/>
      <c r="EH39" s="251"/>
      <c r="EI39" s="251"/>
      <c r="EJ39" s="251"/>
      <c r="EK39" s="251"/>
      <c r="EL39" s="251"/>
      <c r="EM39" s="251"/>
      <c r="EN39" s="251"/>
      <c r="EO39" s="251"/>
      <c r="EP39" s="251"/>
      <c r="EQ39" s="251"/>
      <c r="ER39" s="251"/>
      <c r="ES39" s="251"/>
      <c r="ET39" s="251"/>
      <c r="EU39" s="251"/>
      <c r="EV39" s="251"/>
      <c r="EW39" s="251"/>
      <c r="EX39" s="251"/>
      <c r="EY39" s="251"/>
      <c r="EZ39" s="251"/>
      <c r="FA39" s="251"/>
      <c r="FB39" s="251"/>
      <c r="FC39" s="251"/>
      <c r="FD39" s="251"/>
      <c r="FE39" s="251"/>
      <c r="FF39" s="251"/>
      <c r="FG39" s="251"/>
      <c r="FH39" s="251"/>
      <c r="FI39" s="251"/>
      <c r="FJ39" s="251"/>
      <c r="FK39" s="251"/>
      <c r="FL39" s="251"/>
      <c r="FM39" s="251"/>
      <c r="FN39" s="251"/>
      <c r="FO39" s="251"/>
      <c r="FP39" s="251"/>
      <c r="FQ39" s="251"/>
      <c r="FR39" s="251"/>
      <c r="FS39" s="251"/>
      <c r="FT39" s="251"/>
      <c r="FU39" s="251"/>
      <c r="FV39" s="251"/>
      <c r="FW39" s="251"/>
      <c r="FX39" s="251"/>
      <c r="FY39" s="251"/>
      <c r="FZ39" s="251"/>
      <c r="GA39" s="251"/>
      <c r="GB39" s="251"/>
      <c r="GC39" s="251"/>
      <c r="GD39" s="251"/>
      <c r="GE39" s="251"/>
      <c r="GF39" s="251"/>
      <c r="GG39" s="251"/>
      <c r="GH39" s="251"/>
      <c r="GI39" s="251"/>
      <c r="GJ39" s="251"/>
      <c r="GK39" s="251"/>
      <c r="GL39" s="251"/>
      <c r="GM39" s="251"/>
      <c r="GN39" s="251"/>
      <c r="GO39" s="251"/>
      <c r="GP39" s="251"/>
      <c r="GQ39" s="251"/>
      <c r="GR39" s="251"/>
      <c r="GS39" s="251"/>
      <c r="GT39" s="251"/>
    </row>
    <row r="40" spans="1:202">
      <c r="A40" s="1113"/>
      <c r="B40" s="1115"/>
      <c r="C40" s="1121"/>
      <c r="D40" s="1119"/>
      <c r="E40" s="1111"/>
      <c r="F40" s="1111"/>
      <c r="G40" s="1111"/>
      <c r="H40" s="1111"/>
      <c r="I40" s="1121"/>
      <c r="J40" s="1111"/>
      <c r="K40" s="1111"/>
      <c r="L40" s="1111"/>
      <c r="M40" s="1111"/>
      <c r="N40" s="1111"/>
      <c r="O40" s="655"/>
      <c r="P40" s="656"/>
      <c r="Q40" s="251"/>
      <c r="R40" s="251"/>
      <c r="S40" s="251"/>
      <c r="T40" s="251"/>
      <c r="U40" s="251"/>
      <c r="V40" s="251"/>
      <c r="W40" s="251"/>
      <c r="X40" s="251"/>
      <c r="Y40" s="251"/>
      <c r="Z40" s="251"/>
      <c r="AA40" s="251"/>
      <c r="AB40" s="251"/>
      <c r="AC40" s="251"/>
      <c r="AD40" s="251"/>
      <c r="AE40" s="251"/>
      <c r="AF40" s="251"/>
      <c r="AG40" s="251"/>
      <c r="AH40" s="251"/>
      <c r="AI40" s="251"/>
      <c r="AJ40" s="251"/>
      <c r="AK40" s="251"/>
      <c r="AL40" s="251"/>
      <c r="AM40" s="251"/>
      <c r="AN40" s="251"/>
      <c r="AO40" s="251"/>
      <c r="AP40" s="251"/>
      <c r="AQ40" s="251"/>
      <c r="AR40" s="251"/>
      <c r="AS40" s="251"/>
      <c r="AT40" s="251"/>
      <c r="AU40" s="251"/>
      <c r="AV40" s="251"/>
      <c r="AW40" s="251"/>
      <c r="AX40" s="251"/>
      <c r="AY40" s="251"/>
      <c r="AZ40" s="251"/>
      <c r="BA40" s="251"/>
      <c r="BB40" s="251"/>
      <c r="BC40" s="251"/>
      <c r="BD40" s="251"/>
      <c r="BE40" s="251"/>
      <c r="BF40" s="251"/>
      <c r="BG40" s="251"/>
      <c r="BH40" s="251"/>
      <c r="BI40" s="251"/>
      <c r="BJ40" s="251"/>
      <c r="BK40" s="251"/>
      <c r="BL40" s="251"/>
      <c r="BM40" s="251"/>
      <c r="BN40" s="251"/>
      <c r="BO40" s="251"/>
      <c r="BP40" s="251"/>
      <c r="BQ40" s="251"/>
      <c r="BR40" s="251"/>
      <c r="BS40" s="251"/>
      <c r="BT40" s="251"/>
      <c r="BU40" s="251"/>
      <c r="BV40" s="251"/>
      <c r="BW40" s="251"/>
      <c r="BX40" s="251"/>
      <c r="BY40" s="251"/>
      <c r="BZ40" s="251"/>
      <c r="CA40" s="251"/>
      <c r="CB40" s="251"/>
      <c r="CC40" s="251"/>
      <c r="CD40" s="251"/>
      <c r="CE40" s="251"/>
      <c r="CF40" s="251"/>
      <c r="CG40" s="251"/>
      <c r="CH40" s="251"/>
      <c r="CI40" s="251"/>
      <c r="CJ40" s="251"/>
      <c r="CK40" s="251"/>
      <c r="CL40" s="251"/>
      <c r="CM40" s="251"/>
      <c r="CN40" s="251"/>
      <c r="CO40" s="251"/>
      <c r="CP40" s="251"/>
      <c r="CQ40" s="251"/>
      <c r="CR40" s="251"/>
      <c r="CS40" s="251"/>
      <c r="CT40" s="251"/>
      <c r="CU40" s="251"/>
      <c r="CV40" s="251"/>
      <c r="CW40" s="251"/>
      <c r="CX40" s="251"/>
      <c r="CY40" s="251"/>
      <c r="CZ40" s="251"/>
      <c r="DA40" s="251"/>
      <c r="DB40" s="251"/>
      <c r="DC40" s="251"/>
      <c r="DD40" s="251"/>
      <c r="DE40" s="251"/>
      <c r="DF40" s="251"/>
      <c r="DG40" s="251"/>
      <c r="DH40" s="251"/>
      <c r="DI40" s="251"/>
      <c r="DJ40" s="251"/>
      <c r="DK40" s="251"/>
      <c r="DL40" s="251"/>
      <c r="DM40" s="251"/>
      <c r="DN40" s="251"/>
      <c r="DO40" s="251"/>
      <c r="DP40" s="251"/>
      <c r="DQ40" s="251"/>
      <c r="DR40" s="251"/>
      <c r="DS40" s="251"/>
      <c r="DT40" s="251"/>
      <c r="DU40" s="251"/>
      <c r="DV40" s="251"/>
      <c r="DW40" s="251"/>
      <c r="DX40" s="251"/>
      <c r="DY40" s="251"/>
      <c r="DZ40" s="251"/>
      <c r="EA40" s="251"/>
      <c r="EB40" s="251"/>
      <c r="EC40" s="251"/>
      <c r="ED40" s="251"/>
      <c r="EE40" s="251"/>
      <c r="EF40" s="251"/>
      <c r="EG40" s="251"/>
      <c r="EH40" s="251"/>
      <c r="EI40" s="251"/>
      <c r="EJ40" s="251"/>
      <c r="EK40" s="251"/>
      <c r="EL40" s="251"/>
      <c r="EM40" s="251"/>
      <c r="EN40" s="251"/>
      <c r="EO40" s="251"/>
      <c r="EP40" s="251"/>
      <c r="EQ40" s="251"/>
      <c r="ER40" s="251"/>
      <c r="ES40" s="251"/>
      <c r="ET40" s="251"/>
      <c r="EU40" s="251"/>
      <c r="EV40" s="251"/>
      <c r="EW40" s="251"/>
      <c r="EX40" s="251"/>
      <c r="EY40" s="251"/>
      <c r="EZ40" s="251"/>
      <c r="FA40" s="251"/>
      <c r="FB40" s="251"/>
      <c r="FC40" s="251"/>
      <c r="FD40" s="251"/>
      <c r="FE40" s="251"/>
      <c r="FF40" s="251"/>
      <c r="FG40" s="251"/>
      <c r="FH40" s="251"/>
      <c r="FI40" s="251"/>
      <c r="FJ40" s="251"/>
      <c r="FK40" s="251"/>
      <c r="FL40" s="251"/>
      <c r="FM40" s="251"/>
      <c r="FN40" s="251"/>
      <c r="FO40" s="251"/>
      <c r="FP40" s="251"/>
      <c r="FQ40" s="251"/>
      <c r="FR40" s="251"/>
      <c r="FS40" s="251"/>
      <c r="FT40" s="251"/>
      <c r="FU40" s="251"/>
      <c r="FV40" s="251"/>
      <c r="FW40" s="251"/>
      <c r="FX40" s="251"/>
      <c r="FY40" s="251"/>
      <c r="FZ40" s="251"/>
      <c r="GA40" s="251"/>
      <c r="GB40" s="251"/>
      <c r="GC40" s="251"/>
      <c r="GD40" s="251"/>
      <c r="GE40" s="251"/>
      <c r="GF40" s="251"/>
      <c r="GG40" s="251"/>
      <c r="GH40" s="251"/>
      <c r="GI40" s="251"/>
      <c r="GJ40" s="251"/>
      <c r="GK40" s="251"/>
      <c r="GL40" s="251"/>
      <c r="GM40" s="251"/>
      <c r="GN40" s="251"/>
      <c r="GO40" s="251"/>
      <c r="GP40" s="251"/>
      <c r="GQ40" s="251"/>
      <c r="GR40" s="251"/>
      <c r="GS40" s="251"/>
      <c r="GT40" s="251"/>
    </row>
    <row r="41" spans="1:202" ht="24" customHeight="1">
      <c r="A41" s="1066">
        <v>5.2</v>
      </c>
      <c r="B41" s="1065" t="s">
        <v>1315</v>
      </c>
      <c r="C41" s="1056"/>
      <c r="D41" s="957"/>
      <c r="E41" s="669"/>
      <c r="F41" s="670"/>
      <c r="G41" s="255"/>
      <c r="H41" s="255"/>
      <c r="I41" s="669"/>
      <c r="J41" s="671"/>
      <c r="K41" s="671"/>
      <c r="L41" s="672"/>
      <c r="M41" s="671"/>
      <c r="N41" s="673"/>
      <c r="O41" s="655"/>
      <c r="P41" s="656"/>
      <c r="Q41" s="251"/>
      <c r="R41" s="251"/>
      <c r="S41" s="251"/>
      <c r="T41" s="251"/>
      <c r="U41" s="251"/>
      <c r="V41" s="251"/>
      <c r="W41" s="251"/>
      <c r="X41" s="251"/>
      <c r="Y41" s="251"/>
      <c r="Z41" s="251"/>
      <c r="AA41" s="251"/>
      <c r="AB41" s="251"/>
      <c r="AC41" s="251"/>
      <c r="AD41" s="251"/>
      <c r="AE41" s="251"/>
      <c r="AF41" s="251"/>
      <c r="AG41" s="251"/>
      <c r="AH41" s="251"/>
      <c r="AI41" s="251"/>
      <c r="AJ41" s="251"/>
      <c r="AK41" s="251"/>
      <c r="AL41" s="251"/>
      <c r="AM41" s="251"/>
      <c r="AN41" s="251"/>
      <c r="AO41" s="251"/>
      <c r="AP41" s="251"/>
      <c r="AQ41" s="251"/>
      <c r="AR41" s="251"/>
      <c r="AS41" s="251"/>
      <c r="AT41" s="251"/>
      <c r="AU41" s="251"/>
      <c r="AV41" s="251"/>
      <c r="AW41" s="251"/>
      <c r="AX41" s="251"/>
      <c r="AY41" s="251"/>
      <c r="AZ41" s="251"/>
      <c r="BA41" s="251"/>
      <c r="BB41" s="251"/>
      <c r="BC41" s="251"/>
      <c r="BD41" s="251"/>
      <c r="BE41" s="251"/>
      <c r="BF41" s="251"/>
      <c r="BG41" s="251"/>
      <c r="BH41" s="251"/>
      <c r="BI41" s="251"/>
      <c r="BJ41" s="251"/>
      <c r="BK41" s="251"/>
      <c r="BL41" s="251"/>
      <c r="BM41" s="251"/>
      <c r="BN41" s="251"/>
      <c r="BO41" s="251"/>
      <c r="BP41" s="251"/>
      <c r="BQ41" s="251"/>
      <c r="BR41" s="251"/>
      <c r="BS41" s="251"/>
      <c r="BT41" s="251"/>
      <c r="BU41" s="251"/>
      <c r="BV41" s="251"/>
      <c r="BW41" s="251"/>
      <c r="BX41" s="251"/>
      <c r="BY41" s="251"/>
      <c r="BZ41" s="251"/>
      <c r="CA41" s="251"/>
      <c r="CB41" s="251"/>
      <c r="CC41" s="251"/>
      <c r="CD41" s="251"/>
      <c r="CE41" s="251"/>
      <c r="CF41" s="251"/>
      <c r="CG41" s="251"/>
      <c r="CH41" s="251"/>
      <c r="CI41" s="251"/>
      <c r="CJ41" s="251"/>
      <c r="CK41" s="251"/>
      <c r="CL41" s="251"/>
      <c r="CM41" s="251"/>
      <c r="CN41" s="251"/>
      <c r="CO41" s="251"/>
      <c r="CP41" s="251"/>
      <c r="CQ41" s="251"/>
      <c r="CR41" s="251"/>
      <c r="CS41" s="251"/>
      <c r="CT41" s="251"/>
      <c r="CU41" s="251"/>
      <c r="CV41" s="251"/>
      <c r="CW41" s="251"/>
      <c r="CX41" s="251"/>
      <c r="CY41" s="251"/>
      <c r="CZ41" s="251"/>
      <c r="DA41" s="251"/>
      <c r="DB41" s="251"/>
      <c r="DC41" s="251"/>
      <c r="DD41" s="251"/>
      <c r="DE41" s="251"/>
      <c r="DF41" s="251"/>
      <c r="DG41" s="251"/>
      <c r="DH41" s="251"/>
      <c r="DI41" s="251"/>
      <c r="DJ41" s="251"/>
      <c r="DK41" s="251"/>
      <c r="DL41" s="251"/>
      <c r="DM41" s="251"/>
      <c r="DN41" s="251"/>
      <c r="DO41" s="251"/>
      <c r="DP41" s="251"/>
      <c r="DQ41" s="251"/>
      <c r="DR41" s="251"/>
      <c r="DS41" s="251"/>
      <c r="DT41" s="251"/>
      <c r="DU41" s="251"/>
      <c r="DV41" s="251"/>
      <c r="DW41" s="251"/>
      <c r="DX41" s="251"/>
      <c r="DY41" s="251"/>
      <c r="DZ41" s="251"/>
      <c r="EA41" s="251"/>
      <c r="EB41" s="251"/>
      <c r="EC41" s="251"/>
      <c r="ED41" s="251"/>
      <c r="EE41" s="251"/>
      <c r="EF41" s="251"/>
      <c r="EG41" s="251"/>
      <c r="EH41" s="251"/>
      <c r="EI41" s="251"/>
      <c r="EJ41" s="251"/>
      <c r="EK41" s="251"/>
      <c r="EL41" s="251"/>
      <c r="EM41" s="251"/>
      <c r="EN41" s="251"/>
      <c r="EO41" s="251"/>
      <c r="EP41" s="251"/>
      <c r="EQ41" s="251"/>
      <c r="ER41" s="251"/>
      <c r="ES41" s="251"/>
      <c r="ET41" s="251"/>
      <c r="EU41" s="251"/>
      <c r="EV41" s="251"/>
      <c r="EW41" s="251"/>
      <c r="EX41" s="251"/>
      <c r="EY41" s="251"/>
      <c r="EZ41" s="251"/>
      <c r="FA41" s="251"/>
      <c r="FB41" s="251"/>
      <c r="FC41" s="251"/>
      <c r="FD41" s="251"/>
      <c r="FE41" s="251"/>
      <c r="FF41" s="251"/>
      <c r="FG41" s="251"/>
      <c r="FH41" s="251"/>
      <c r="FI41" s="251"/>
      <c r="FJ41" s="251"/>
      <c r="FK41" s="251"/>
      <c r="FL41" s="251"/>
      <c r="FM41" s="251"/>
      <c r="FN41" s="251"/>
      <c r="FO41" s="251"/>
      <c r="FP41" s="251"/>
      <c r="FQ41" s="251"/>
      <c r="FR41" s="251"/>
      <c r="FS41" s="251"/>
      <c r="FT41" s="251"/>
      <c r="FU41" s="251"/>
      <c r="FV41" s="251"/>
      <c r="FW41" s="251"/>
      <c r="FX41" s="251"/>
      <c r="FY41" s="251"/>
      <c r="FZ41" s="251"/>
      <c r="GA41" s="251"/>
      <c r="GB41" s="251"/>
      <c r="GC41" s="251"/>
      <c r="GD41" s="251"/>
      <c r="GE41" s="251"/>
      <c r="GF41" s="251"/>
      <c r="GG41" s="251"/>
      <c r="GH41" s="251"/>
      <c r="GI41" s="251"/>
      <c r="GJ41" s="251"/>
      <c r="GK41" s="251"/>
      <c r="GL41" s="251"/>
      <c r="GM41" s="251"/>
      <c r="GN41" s="251"/>
      <c r="GO41" s="251"/>
      <c r="GP41" s="251"/>
      <c r="GQ41" s="251"/>
      <c r="GR41" s="251"/>
      <c r="GS41" s="251"/>
      <c r="GT41" s="251"/>
    </row>
    <row r="42" spans="1:202" ht="25">
      <c r="A42" s="658" t="s">
        <v>1316</v>
      </c>
      <c r="B42" s="1057" t="s">
        <v>1328</v>
      </c>
      <c r="C42" s="1052" t="s">
        <v>1265</v>
      </c>
      <c r="D42" s="1019">
        <v>125</v>
      </c>
      <c r="E42" s="674">
        <v>0</v>
      </c>
      <c r="F42" s="674"/>
      <c r="G42" s="675">
        <f>F42+E42</f>
        <v>0</v>
      </c>
      <c r="H42" s="675">
        <f>D42-G42</f>
        <v>125</v>
      </c>
      <c r="I42" s="1019">
        <v>115000</v>
      </c>
      <c r="J42" s="653">
        <f t="shared" ref="J42:J53" si="21">I42*D42</f>
        <v>14375000</v>
      </c>
      <c r="K42" s="653">
        <f t="shared" ref="K42:K53" si="22">E42*I42</f>
        <v>0</v>
      </c>
      <c r="L42" s="676">
        <f>F42*I42</f>
        <v>0</v>
      </c>
      <c r="M42" s="653">
        <f t="shared" ref="M42:M53" si="23">SUM(K42,L42)</f>
        <v>0</v>
      </c>
      <c r="N42" s="654">
        <f t="shared" ref="N42:N53" si="24">IF(J42=0,0,M42/J42)</f>
        <v>0</v>
      </c>
      <c r="O42" s="677"/>
      <c r="P42" s="656"/>
      <c r="Q42" s="251"/>
      <c r="R42" s="251"/>
      <c r="S42" s="251"/>
      <c r="T42" s="251"/>
      <c r="U42" s="251"/>
      <c r="V42" s="251"/>
      <c r="W42" s="251"/>
      <c r="X42" s="251"/>
      <c r="Y42" s="251"/>
      <c r="Z42" s="251"/>
      <c r="AA42" s="251"/>
      <c r="AB42" s="251"/>
      <c r="AC42" s="251"/>
      <c r="AD42" s="251"/>
      <c r="AE42" s="251"/>
      <c r="AF42" s="251"/>
      <c r="AG42" s="251"/>
      <c r="AH42" s="251"/>
      <c r="AI42" s="251"/>
      <c r="AJ42" s="251"/>
      <c r="AK42" s="251"/>
      <c r="AL42" s="251"/>
      <c r="AM42" s="251"/>
      <c r="AN42" s="251"/>
      <c r="AO42" s="251"/>
      <c r="AP42" s="251"/>
      <c r="AQ42" s="251"/>
      <c r="AR42" s="251"/>
      <c r="AS42" s="251"/>
      <c r="AT42" s="251"/>
      <c r="AU42" s="251"/>
      <c r="AV42" s="251"/>
      <c r="AW42" s="251"/>
      <c r="AX42" s="251"/>
      <c r="AY42" s="251"/>
      <c r="AZ42" s="251"/>
      <c r="BA42" s="251"/>
      <c r="BB42" s="251"/>
      <c r="BC42" s="251"/>
      <c r="BD42" s="251"/>
      <c r="BE42" s="251"/>
      <c r="BF42" s="251"/>
      <c r="BG42" s="251"/>
      <c r="BH42" s="251"/>
      <c r="BI42" s="251"/>
      <c r="BJ42" s="251"/>
      <c r="BK42" s="251"/>
      <c r="BL42" s="251"/>
      <c r="BM42" s="251"/>
      <c r="BN42" s="251"/>
      <c r="BO42" s="251"/>
      <c r="BP42" s="251"/>
      <c r="BQ42" s="251"/>
      <c r="BR42" s="251"/>
      <c r="BS42" s="251"/>
      <c r="BT42" s="251"/>
      <c r="BU42" s="251"/>
      <c r="BV42" s="251"/>
      <c r="BW42" s="251"/>
      <c r="BX42" s="251"/>
      <c r="BY42" s="251"/>
      <c r="BZ42" s="251"/>
      <c r="CA42" s="251"/>
      <c r="CB42" s="251"/>
      <c r="CC42" s="251"/>
      <c r="CD42" s="251"/>
      <c r="CE42" s="251"/>
      <c r="CF42" s="251"/>
      <c r="CG42" s="251"/>
      <c r="CH42" s="251"/>
      <c r="CI42" s="251"/>
      <c r="CJ42" s="251"/>
      <c r="CK42" s="251"/>
      <c r="CL42" s="251"/>
      <c r="CM42" s="251"/>
      <c r="CN42" s="251"/>
      <c r="CO42" s="251"/>
      <c r="CP42" s="251"/>
      <c r="CQ42" s="251"/>
      <c r="CR42" s="251"/>
      <c r="CS42" s="251"/>
      <c r="CT42" s="251"/>
      <c r="CU42" s="251"/>
      <c r="CV42" s="251"/>
      <c r="CW42" s="251"/>
      <c r="CX42" s="251"/>
      <c r="CY42" s="251"/>
      <c r="CZ42" s="251"/>
      <c r="DA42" s="251"/>
      <c r="DB42" s="251"/>
      <c r="DC42" s="251"/>
      <c r="DD42" s="251"/>
      <c r="DE42" s="251"/>
      <c r="DF42" s="251"/>
      <c r="DG42" s="251"/>
      <c r="DH42" s="251"/>
      <c r="DI42" s="251"/>
      <c r="DJ42" s="251"/>
      <c r="DK42" s="251"/>
      <c r="DL42" s="251"/>
      <c r="DM42" s="251"/>
      <c r="DN42" s="251"/>
      <c r="DO42" s="251"/>
      <c r="DP42" s="251"/>
      <c r="DQ42" s="251"/>
      <c r="DR42" s="251"/>
      <c r="DS42" s="251"/>
      <c r="DT42" s="251"/>
      <c r="DU42" s="251"/>
      <c r="DV42" s="251"/>
      <c r="DW42" s="251"/>
      <c r="DX42" s="251"/>
      <c r="DY42" s="251"/>
      <c r="DZ42" s="251"/>
      <c r="EA42" s="251"/>
      <c r="EB42" s="251"/>
      <c r="EC42" s="251"/>
      <c r="ED42" s="251"/>
      <c r="EE42" s="251"/>
      <c r="EF42" s="251"/>
      <c r="EG42" s="251"/>
      <c r="EH42" s="251"/>
      <c r="EI42" s="251"/>
      <c r="EJ42" s="251"/>
      <c r="EK42" s="251"/>
      <c r="EL42" s="251"/>
      <c r="EM42" s="251"/>
      <c r="EN42" s="251"/>
      <c r="EO42" s="251"/>
      <c r="EP42" s="251"/>
      <c r="EQ42" s="251"/>
      <c r="ER42" s="251"/>
      <c r="ES42" s="251"/>
      <c r="ET42" s="251"/>
      <c r="EU42" s="251"/>
      <c r="EV42" s="251"/>
      <c r="EW42" s="251"/>
      <c r="EX42" s="251"/>
      <c r="EY42" s="251"/>
      <c r="EZ42" s="251"/>
      <c r="FA42" s="251"/>
      <c r="FB42" s="251"/>
      <c r="FC42" s="251"/>
      <c r="FD42" s="251"/>
      <c r="FE42" s="251"/>
      <c r="FF42" s="251"/>
      <c r="FG42" s="251"/>
      <c r="FH42" s="251"/>
      <c r="FI42" s="251"/>
      <c r="FJ42" s="251"/>
      <c r="FK42" s="251"/>
      <c r="FL42" s="251"/>
      <c r="FM42" s="251"/>
      <c r="FN42" s="251"/>
      <c r="FO42" s="251"/>
      <c r="FP42" s="251"/>
      <c r="FQ42" s="251"/>
      <c r="FR42" s="251"/>
      <c r="FS42" s="251"/>
      <c r="FT42" s="251"/>
      <c r="FU42" s="251"/>
      <c r="FV42" s="251"/>
      <c r="FW42" s="251"/>
      <c r="FX42" s="251"/>
      <c r="FY42" s="251"/>
      <c r="FZ42" s="251"/>
      <c r="GA42" s="251"/>
      <c r="GB42" s="251"/>
      <c r="GC42" s="251"/>
      <c r="GD42" s="251"/>
      <c r="GE42" s="251"/>
      <c r="GF42" s="251"/>
      <c r="GG42" s="251"/>
      <c r="GH42" s="251"/>
      <c r="GI42" s="251"/>
      <c r="GJ42" s="251"/>
      <c r="GK42" s="251"/>
      <c r="GL42" s="251"/>
      <c r="GM42" s="251"/>
      <c r="GN42" s="251"/>
      <c r="GO42" s="251"/>
      <c r="GP42" s="251"/>
      <c r="GQ42" s="251"/>
      <c r="GR42" s="251"/>
      <c r="GS42" s="251"/>
      <c r="GT42" s="251"/>
    </row>
    <row r="43" spans="1:202" ht="25">
      <c r="A43" s="658" t="s">
        <v>1317</v>
      </c>
      <c r="B43" s="1057" t="s">
        <v>1329</v>
      </c>
      <c r="C43" s="1052" t="s">
        <v>1265</v>
      </c>
      <c r="D43" s="1019">
        <v>1254</v>
      </c>
      <c r="E43" s="674">
        <v>686.40000000000009</v>
      </c>
      <c r="F43" s="674"/>
      <c r="G43" s="675">
        <f t="shared" ref="G43:G53" si="25">F43+E43</f>
        <v>686.40000000000009</v>
      </c>
      <c r="H43" s="675">
        <f t="shared" ref="H43:H53" si="26">D43-G43</f>
        <v>567.59999999999991</v>
      </c>
      <c r="I43" s="1019">
        <v>180000</v>
      </c>
      <c r="J43" s="653">
        <f t="shared" si="21"/>
        <v>225720000</v>
      </c>
      <c r="K43" s="653">
        <f t="shared" si="22"/>
        <v>123552000.00000001</v>
      </c>
      <c r="L43" s="676">
        <f t="shared" ref="L43:L46" si="27">F43*I43</f>
        <v>0</v>
      </c>
      <c r="M43" s="653">
        <f t="shared" si="23"/>
        <v>123552000.00000001</v>
      </c>
      <c r="N43" s="654">
        <f t="shared" si="24"/>
        <v>0.54736842105263162</v>
      </c>
      <c r="O43" s="677"/>
      <c r="P43" s="656"/>
      <c r="Q43" s="251"/>
      <c r="R43" s="251"/>
      <c r="S43" s="251"/>
      <c r="T43" s="251"/>
      <c r="U43" s="251"/>
      <c r="V43" s="251"/>
      <c r="W43" s="251"/>
      <c r="X43" s="251"/>
      <c r="Y43" s="251"/>
      <c r="Z43" s="251"/>
      <c r="AA43" s="251"/>
      <c r="AB43" s="251"/>
      <c r="AC43" s="251"/>
      <c r="AD43" s="251"/>
      <c r="AE43" s="251"/>
      <c r="AF43" s="251"/>
      <c r="AG43" s="251"/>
      <c r="AH43" s="251"/>
      <c r="AI43" s="251"/>
      <c r="AJ43" s="251"/>
      <c r="AK43" s="251"/>
      <c r="AL43" s="251"/>
      <c r="AM43" s="251"/>
      <c r="AN43" s="251"/>
      <c r="AO43" s="251"/>
      <c r="AP43" s="251"/>
      <c r="AQ43" s="251"/>
      <c r="AR43" s="251"/>
      <c r="AS43" s="251"/>
      <c r="AT43" s="251"/>
      <c r="AU43" s="251"/>
      <c r="AV43" s="251"/>
      <c r="AW43" s="251"/>
      <c r="AX43" s="251"/>
      <c r="AY43" s="251"/>
      <c r="AZ43" s="251"/>
      <c r="BA43" s="251"/>
      <c r="BB43" s="251"/>
      <c r="BC43" s="251"/>
      <c r="BD43" s="251"/>
      <c r="BE43" s="251"/>
      <c r="BF43" s="251"/>
      <c r="BG43" s="251"/>
      <c r="BH43" s="251"/>
      <c r="BI43" s="251"/>
      <c r="BJ43" s="251"/>
      <c r="BK43" s="251"/>
      <c r="BL43" s="251"/>
      <c r="BM43" s="251"/>
      <c r="BN43" s="251"/>
      <c r="BO43" s="251"/>
      <c r="BP43" s="251"/>
      <c r="BQ43" s="251"/>
      <c r="BR43" s="251"/>
      <c r="BS43" s="251"/>
      <c r="BT43" s="251"/>
      <c r="BU43" s="251"/>
      <c r="BV43" s="251"/>
      <c r="BW43" s="251"/>
      <c r="BX43" s="251"/>
      <c r="BY43" s="251"/>
      <c r="BZ43" s="251"/>
      <c r="CA43" s="251"/>
      <c r="CB43" s="251"/>
      <c r="CC43" s="251"/>
      <c r="CD43" s="251"/>
      <c r="CE43" s="251"/>
      <c r="CF43" s="251"/>
      <c r="CG43" s="251"/>
      <c r="CH43" s="251"/>
      <c r="CI43" s="251"/>
      <c r="CJ43" s="251"/>
      <c r="CK43" s="251"/>
      <c r="CL43" s="251"/>
      <c r="CM43" s="251"/>
      <c r="CN43" s="251"/>
      <c r="CO43" s="251"/>
      <c r="CP43" s="251"/>
      <c r="CQ43" s="251"/>
      <c r="CR43" s="251"/>
      <c r="CS43" s="251"/>
      <c r="CT43" s="251"/>
      <c r="CU43" s="251"/>
      <c r="CV43" s="251"/>
      <c r="CW43" s="251"/>
      <c r="CX43" s="251"/>
      <c r="CY43" s="251"/>
      <c r="CZ43" s="251"/>
      <c r="DA43" s="251"/>
      <c r="DB43" s="251"/>
      <c r="DC43" s="251"/>
      <c r="DD43" s="251"/>
      <c r="DE43" s="251"/>
      <c r="DF43" s="251"/>
      <c r="DG43" s="251"/>
      <c r="DH43" s="251"/>
      <c r="DI43" s="251"/>
      <c r="DJ43" s="251"/>
      <c r="DK43" s="251"/>
      <c r="DL43" s="251"/>
      <c r="DM43" s="251"/>
      <c r="DN43" s="251"/>
      <c r="DO43" s="251"/>
      <c r="DP43" s="251"/>
      <c r="DQ43" s="251"/>
      <c r="DR43" s="251"/>
      <c r="DS43" s="251"/>
      <c r="DT43" s="251"/>
      <c r="DU43" s="251"/>
      <c r="DV43" s="251"/>
      <c r="DW43" s="251"/>
      <c r="DX43" s="251"/>
      <c r="DY43" s="251"/>
      <c r="DZ43" s="251"/>
      <c r="EA43" s="251"/>
      <c r="EB43" s="251"/>
      <c r="EC43" s="251"/>
      <c r="ED43" s="251"/>
      <c r="EE43" s="251"/>
      <c r="EF43" s="251"/>
      <c r="EG43" s="251"/>
      <c r="EH43" s="251"/>
      <c r="EI43" s="251"/>
      <c r="EJ43" s="251"/>
      <c r="EK43" s="251"/>
      <c r="EL43" s="251"/>
      <c r="EM43" s="251"/>
      <c r="EN43" s="251"/>
      <c r="EO43" s="251"/>
      <c r="EP43" s="251"/>
      <c r="EQ43" s="251"/>
      <c r="ER43" s="251"/>
      <c r="ES43" s="251"/>
      <c r="ET43" s="251"/>
      <c r="EU43" s="251"/>
      <c r="EV43" s="251"/>
      <c r="EW43" s="251"/>
      <c r="EX43" s="251"/>
      <c r="EY43" s="251"/>
      <c r="EZ43" s="251"/>
      <c r="FA43" s="251"/>
      <c r="FB43" s="251"/>
      <c r="FC43" s="251"/>
      <c r="FD43" s="251"/>
      <c r="FE43" s="251"/>
      <c r="FF43" s="251"/>
      <c r="FG43" s="251"/>
      <c r="FH43" s="251"/>
      <c r="FI43" s="251"/>
      <c r="FJ43" s="251"/>
      <c r="FK43" s="251"/>
      <c r="FL43" s="251"/>
      <c r="FM43" s="251"/>
      <c r="FN43" s="251"/>
      <c r="FO43" s="251"/>
      <c r="FP43" s="251"/>
      <c r="FQ43" s="251"/>
      <c r="FR43" s="251"/>
      <c r="FS43" s="251"/>
      <c r="FT43" s="251"/>
      <c r="FU43" s="251"/>
      <c r="FV43" s="251"/>
      <c r="FW43" s="251"/>
      <c r="FX43" s="251"/>
      <c r="FY43" s="251"/>
      <c r="FZ43" s="251"/>
      <c r="GA43" s="251"/>
      <c r="GB43" s="251"/>
      <c r="GC43" s="251"/>
      <c r="GD43" s="251"/>
      <c r="GE43" s="251"/>
      <c r="GF43" s="251"/>
      <c r="GG43" s="251"/>
      <c r="GH43" s="251"/>
      <c r="GI43" s="251"/>
      <c r="GJ43" s="251"/>
      <c r="GK43" s="251"/>
      <c r="GL43" s="251"/>
      <c r="GM43" s="251"/>
      <c r="GN43" s="251"/>
      <c r="GO43" s="251"/>
      <c r="GP43" s="251"/>
      <c r="GQ43" s="251"/>
      <c r="GR43" s="251"/>
      <c r="GS43" s="251"/>
      <c r="GT43" s="251"/>
    </row>
    <row r="44" spans="1:202">
      <c r="A44" s="658" t="s">
        <v>1318</v>
      </c>
      <c r="B44" s="1057" t="s">
        <v>1330</v>
      </c>
      <c r="C44" s="1052" t="s">
        <v>1266</v>
      </c>
      <c r="D44" s="1019">
        <v>105</v>
      </c>
      <c r="E44" s="674">
        <v>73.888412399999979</v>
      </c>
      <c r="F44" s="674"/>
      <c r="G44" s="675">
        <f t="shared" ref="G44" si="28">F44+E44</f>
        <v>73.888412399999979</v>
      </c>
      <c r="H44" s="675">
        <f t="shared" ref="H44" si="29">D44-G44</f>
        <v>31.111587600000021</v>
      </c>
      <c r="I44" s="1019">
        <v>1180000</v>
      </c>
      <c r="J44" s="653">
        <f t="shared" ref="J44" si="30">I44*D44</f>
        <v>123900000</v>
      </c>
      <c r="K44" s="653">
        <f t="shared" si="22"/>
        <v>87188326.631999969</v>
      </c>
      <c r="L44" s="676">
        <f t="shared" si="27"/>
        <v>0</v>
      </c>
      <c r="M44" s="653">
        <f t="shared" ref="M44" si="31">SUM(K44,L44)</f>
        <v>87188326.631999969</v>
      </c>
      <c r="N44" s="654">
        <f t="shared" ref="N44" si="32">IF(J44=0,0,M44/J44)</f>
        <v>0.70369916571428548</v>
      </c>
      <c r="O44" s="677"/>
      <c r="P44" s="656"/>
      <c r="Q44" s="251"/>
      <c r="R44" s="251"/>
      <c r="S44" s="251"/>
      <c r="T44" s="251"/>
      <c r="U44" s="251"/>
      <c r="V44" s="251"/>
      <c r="W44" s="251"/>
      <c r="X44" s="251"/>
      <c r="Y44" s="251"/>
      <c r="Z44" s="251"/>
      <c r="AA44" s="251"/>
      <c r="AB44" s="251"/>
      <c r="AC44" s="251"/>
      <c r="AD44" s="251"/>
      <c r="AE44" s="251"/>
      <c r="AF44" s="251"/>
      <c r="AG44" s="251"/>
      <c r="AH44" s="251"/>
      <c r="AI44" s="251"/>
      <c r="AJ44" s="251"/>
      <c r="AK44" s="251"/>
      <c r="AL44" s="251"/>
      <c r="AM44" s="251"/>
      <c r="AN44" s="251"/>
      <c r="AO44" s="251"/>
      <c r="AP44" s="251"/>
      <c r="AQ44" s="251"/>
      <c r="AR44" s="251"/>
      <c r="AS44" s="251"/>
      <c r="AT44" s="251"/>
      <c r="AU44" s="251"/>
      <c r="AV44" s="251"/>
      <c r="AW44" s="251"/>
      <c r="AX44" s="251"/>
      <c r="AY44" s="251"/>
      <c r="AZ44" s="251"/>
      <c r="BA44" s="251"/>
      <c r="BB44" s="251"/>
      <c r="BC44" s="251"/>
      <c r="BD44" s="251"/>
      <c r="BE44" s="251"/>
      <c r="BF44" s="251"/>
      <c r="BG44" s="251"/>
      <c r="BH44" s="251"/>
      <c r="BI44" s="251"/>
      <c r="BJ44" s="251"/>
      <c r="BK44" s="251"/>
      <c r="BL44" s="251"/>
      <c r="BM44" s="251"/>
      <c r="BN44" s="251"/>
      <c r="BO44" s="251"/>
      <c r="BP44" s="251"/>
      <c r="BQ44" s="251"/>
      <c r="BR44" s="251"/>
      <c r="BS44" s="251"/>
      <c r="BT44" s="251"/>
      <c r="BU44" s="251"/>
      <c r="BV44" s="251"/>
      <c r="BW44" s="251"/>
      <c r="BX44" s="251"/>
      <c r="BY44" s="251"/>
      <c r="BZ44" s="251"/>
      <c r="CA44" s="251"/>
      <c r="CB44" s="251"/>
      <c r="CC44" s="251"/>
      <c r="CD44" s="251"/>
      <c r="CE44" s="251"/>
      <c r="CF44" s="251"/>
      <c r="CG44" s="251"/>
      <c r="CH44" s="251"/>
      <c r="CI44" s="251"/>
      <c r="CJ44" s="251"/>
      <c r="CK44" s="251"/>
      <c r="CL44" s="251"/>
      <c r="CM44" s="251"/>
      <c r="CN44" s="251"/>
      <c r="CO44" s="251"/>
      <c r="CP44" s="251"/>
      <c r="CQ44" s="251"/>
      <c r="CR44" s="251"/>
      <c r="CS44" s="251"/>
      <c r="CT44" s="251"/>
      <c r="CU44" s="251"/>
      <c r="CV44" s="251"/>
      <c r="CW44" s="251"/>
      <c r="CX44" s="251"/>
      <c r="CY44" s="251"/>
      <c r="CZ44" s="251"/>
      <c r="DA44" s="251"/>
      <c r="DB44" s="251"/>
      <c r="DC44" s="251"/>
      <c r="DD44" s="251"/>
      <c r="DE44" s="251"/>
      <c r="DF44" s="251"/>
      <c r="DG44" s="251"/>
      <c r="DH44" s="251"/>
      <c r="DI44" s="251"/>
      <c r="DJ44" s="251"/>
      <c r="DK44" s="251"/>
      <c r="DL44" s="251"/>
      <c r="DM44" s="251"/>
      <c r="DN44" s="251"/>
      <c r="DO44" s="251"/>
      <c r="DP44" s="251"/>
      <c r="DQ44" s="251"/>
      <c r="DR44" s="251"/>
      <c r="DS44" s="251"/>
      <c r="DT44" s="251"/>
      <c r="DU44" s="251"/>
      <c r="DV44" s="251"/>
      <c r="DW44" s="251"/>
      <c r="DX44" s="251"/>
      <c r="DY44" s="251"/>
      <c r="DZ44" s="251"/>
      <c r="EA44" s="251"/>
      <c r="EB44" s="251"/>
      <c r="EC44" s="251"/>
      <c r="ED44" s="251"/>
      <c r="EE44" s="251"/>
      <c r="EF44" s="251"/>
      <c r="EG44" s="251"/>
      <c r="EH44" s="251"/>
      <c r="EI44" s="251"/>
      <c r="EJ44" s="251"/>
      <c r="EK44" s="251"/>
      <c r="EL44" s="251"/>
      <c r="EM44" s="251"/>
      <c r="EN44" s="251"/>
      <c r="EO44" s="251"/>
      <c r="EP44" s="251"/>
      <c r="EQ44" s="251"/>
      <c r="ER44" s="251"/>
      <c r="ES44" s="251"/>
      <c r="ET44" s="251"/>
      <c r="EU44" s="251"/>
      <c r="EV44" s="251"/>
      <c r="EW44" s="251"/>
      <c r="EX44" s="251"/>
      <c r="EY44" s="251"/>
      <c r="EZ44" s="251"/>
      <c r="FA44" s="251"/>
      <c r="FB44" s="251"/>
      <c r="FC44" s="251"/>
      <c r="FD44" s="251"/>
      <c r="FE44" s="251"/>
      <c r="FF44" s="251"/>
      <c r="FG44" s="251"/>
      <c r="FH44" s="251"/>
      <c r="FI44" s="251"/>
      <c r="FJ44" s="251"/>
      <c r="FK44" s="251"/>
      <c r="FL44" s="251"/>
      <c r="FM44" s="251"/>
      <c r="FN44" s="251"/>
      <c r="FO44" s="251"/>
      <c r="FP44" s="251"/>
      <c r="FQ44" s="251"/>
      <c r="FR44" s="251"/>
      <c r="FS44" s="251"/>
      <c r="FT44" s="251"/>
      <c r="FU44" s="251"/>
      <c r="FV44" s="251"/>
      <c r="FW44" s="251"/>
      <c r="FX44" s="251"/>
      <c r="FY44" s="251"/>
      <c r="FZ44" s="251"/>
      <c r="GA44" s="251"/>
      <c r="GB44" s="251"/>
      <c r="GC44" s="251"/>
      <c r="GD44" s="251"/>
      <c r="GE44" s="251"/>
      <c r="GF44" s="251"/>
      <c r="GG44" s="251"/>
      <c r="GH44" s="251"/>
      <c r="GI44" s="251"/>
      <c r="GJ44" s="251"/>
      <c r="GK44" s="251"/>
      <c r="GL44" s="251"/>
      <c r="GM44" s="251"/>
      <c r="GN44" s="251"/>
      <c r="GO44" s="251"/>
      <c r="GP44" s="251"/>
      <c r="GQ44" s="251"/>
      <c r="GR44" s="251"/>
      <c r="GS44" s="251"/>
      <c r="GT44" s="251"/>
    </row>
    <row r="45" spans="1:202" ht="25">
      <c r="A45" s="658" t="s">
        <v>1319</v>
      </c>
      <c r="B45" s="1057" t="s">
        <v>1331</v>
      </c>
      <c r="C45" s="1052" t="s">
        <v>1265</v>
      </c>
      <c r="D45" s="1019">
        <v>1862</v>
      </c>
      <c r="E45" s="674">
        <v>344.90480000000002</v>
      </c>
      <c r="F45" s="674">
        <v>26.510400000000004</v>
      </c>
      <c r="G45" s="675">
        <f t="shared" si="25"/>
        <v>371.41520000000003</v>
      </c>
      <c r="H45" s="675">
        <f t="shared" si="26"/>
        <v>1490.5848000000001</v>
      </c>
      <c r="I45" s="1019">
        <v>180000</v>
      </c>
      <c r="J45" s="653">
        <f t="shared" si="21"/>
        <v>335160000</v>
      </c>
      <c r="K45" s="653">
        <f t="shared" si="22"/>
        <v>62082864.000000007</v>
      </c>
      <c r="L45" s="676">
        <f t="shared" si="27"/>
        <v>4771872.0000000009</v>
      </c>
      <c r="M45" s="653">
        <f t="shared" si="23"/>
        <v>66854736.000000007</v>
      </c>
      <c r="N45" s="654">
        <f t="shared" si="24"/>
        <v>0.19947110633727178</v>
      </c>
      <c r="O45" s="677"/>
      <c r="P45" s="656"/>
      <c r="Q45" s="251"/>
      <c r="R45" s="251"/>
      <c r="S45" s="251"/>
      <c r="T45" s="251"/>
      <c r="U45" s="251"/>
      <c r="V45" s="251"/>
      <c r="W45" s="251"/>
      <c r="X45" s="251"/>
      <c r="Y45" s="251"/>
      <c r="Z45" s="251"/>
      <c r="AA45" s="251"/>
      <c r="AB45" s="251"/>
      <c r="AC45" s="251"/>
      <c r="AD45" s="251"/>
      <c r="AE45" s="251"/>
      <c r="AF45" s="251"/>
      <c r="AG45" s="251"/>
      <c r="AH45" s="251"/>
      <c r="AI45" s="251"/>
      <c r="AJ45" s="251"/>
      <c r="AK45" s="251"/>
      <c r="AL45" s="251"/>
      <c r="AM45" s="251"/>
      <c r="AN45" s="251"/>
      <c r="AO45" s="251"/>
      <c r="AP45" s="251"/>
      <c r="AQ45" s="251"/>
      <c r="AR45" s="251"/>
      <c r="AS45" s="251"/>
      <c r="AT45" s="251"/>
      <c r="AU45" s="251"/>
      <c r="AV45" s="251"/>
      <c r="AW45" s="251"/>
      <c r="AX45" s="251"/>
      <c r="AY45" s="251"/>
      <c r="AZ45" s="251"/>
      <c r="BA45" s="251"/>
      <c r="BB45" s="251"/>
      <c r="BC45" s="251"/>
      <c r="BD45" s="251"/>
      <c r="BE45" s="251"/>
      <c r="BF45" s="251"/>
      <c r="BG45" s="251"/>
      <c r="BH45" s="251"/>
      <c r="BI45" s="251"/>
      <c r="BJ45" s="251"/>
      <c r="BK45" s="251"/>
      <c r="BL45" s="251"/>
      <c r="BM45" s="251"/>
      <c r="BN45" s="251"/>
      <c r="BO45" s="251"/>
      <c r="BP45" s="251"/>
      <c r="BQ45" s="251"/>
      <c r="BR45" s="251"/>
      <c r="BS45" s="251"/>
      <c r="BT45" s="251"/>
      <c r="BU45" s="251"/>
      <c r="BV45" s="251"/>
      <c r="BW45" s="251"/>
      <c r="BX45" s="251"/>
      <c r="BY45" s="251"/>
      <c r="BZ45" s="251"/>
      <c r="CA45" s="251"/>
      <c r="CB45" s="251"/>
      <c r="CC45" s="251"/>
      <c r="CD45" s="251"/>
      <c r="CE45" s="251"/>
      <c r="CF45" s="251"/>
      <c r="CG45" s="251"/>
      <c r="CH45" s="251"/>
      <c r="CI45" s="251"/>
      <c r="CJ45" s="251"/>
      <c r="CK45" s="251"/>
      <c r="CL45" s="251"/>
      <c r="CM45" s="251"/>
      <c r="CN45" s="251"/>
      <c r="CO45" s="251"/>
      <c r="CP45" s="251"/>
      <c r="CQ45" s="251"/>
      <c r="CR45" s="251"/>
      <c r="CS45" s="251"/>
      <c r="CT45" s="251"/>
      <c r="CU45" s="251"/>
      <c r="CV45" s="251"/>
      <c r="CW45" s="251"/>
      <c r="CX45" s="251"/>
      <c r="CY45" s="251"/>
      <c r="CZ45" s="251"/>
      <c r="DA45" s="251"/>
      <c r="DB45" s="251"/>
      <c r="DC45" s="251"/>
      <c r="DD45" s="251"/>
      <c r="DE45" s="251"/>
      <c r="DF45" s="251"/>
      <c r="DG45" s="251"/>
      <c r="DH45" s="251"/>
      <c r="DI45" s="251"/>
      <c r="DJ45" s="251"/>
      <c r="DK45" s="251"/>
      <c r="DL45" s="251"/>
      <c r="DM45" s="251"/>
      <c r="DN45" s="251"/>
      <c r="DO45" s="251"/>
      <c r="DP45" s="251"/>
      <c r="DQ45" s="251"/>
      <c r="DR45" s="251"/>
      <c r="DS45" s="251"/>
      <c r="DT45" s="251"/>
      <c r="DU45" s="251"/>
      <c r="DV45" s="251"/>
      <c r="DW45" s="251"/>
      <c r="DX45" s="251"/>
      <c r="DY45" s="251"/>
      <c r="DZ45" s="251"/>
      <c r="EA45" s="251"/>
      <c r="EB45" s="251"/>
      <c r="EC45" s="251"/>
      <c r="ED45" s="251"/>
      <c r="EE45" s="251"/>
      <c r="EF45" s="251"/>
      <c r="EG45" s="251"/>
      <c r="EH45" s="251"/>
      <c r="EI45" s="251"/>
      <c r="EJ45" s="251"/>
      <c r="EK45" s="251"/>
      <c r="EL45" s="251"/>
      <c r="EM45" s="251"/>
      <c r="EN45" s="251"/>
      <c r="EO45" s="251"/>
      <c r="EP45" s="251"/>
      <c r="EQ45" s="251"/>
      <c r="ER45" s="251"/>
      <c r="ES45" s="251"/>
      <c r="ET45" s="251"/>
      <c r="EU45" s="251"/>
      <c r="EV45" s="251"/>
      <c r="EW45" s="251"/>
      <c r="EX45" s="251"/>
      <c r="EY45" s="251"/>
      <c r="EZ45" s="251"/>
      <c r="FA45" s="251"/>
      <c r="FB45" s="251"/>
      <c r="FC45" s="251"/>
      <c r="FD45" s="251"/>
      <c r="FE45" s="251"/>
      <c r="FF45" s="251"/>
      <c r="FG45" s="251"/>
      <c r="FH45" s="251"/>
      <c r="FI45" s="251"/>
      <c r="FJ45" s="251"/>
      <c r="FK45" s="251"/>
      <c r="FL45" s="251"/>
      <c r="FM45" s="251"/>
      <c r="FN45" s="251"/>
      <c r="FO45" s="251"/>
      <c r="FP45" s="251"/>
      <c r="FQ45" s="251"/>
      <c r="FR45" s="251"/>
      <c r="FS45" s="251"/>
      <c r="FT45" s="251"/>
      <c r="FU45" s="251"/>
      <c r="FV45" s="251"/>
      <c r="FW45" s="251"/>
      <c r="FX45" s="251"/>
      <c r="FY45" s="251"/>
      <c r="FZ45" s="251"/>
      <c r="GA45" s="251"/>
      <c r="GB45" s="251"/>
      <c r="GC45" s="251"/>
      <c r="GD45" s="251"/>
      <c r="GE45" s="251"/>
      <c r="GF45" s="251"/>
      <c r="GG45" s="251"/>
      <c r="GH45" s="251"/>
      <c r="GI45" s="251"/>
      <c r="GJ45" s="251"/>
      <c r="GK45" s="251"/>
      <c r="GL45" s="251"/>
      <c r="GM45" s="251"/>
      <c r="GN45" s="251"/>
      <c r="GO45" s="251"/>
      <c r="GP45" s="251"/>
      <c r="GQ45" s="251"/>
      <c r="GR45" s="251"/>
      <c r="GS45" s="251"/>
      <c r="GT45" s="251"/>
    </row>
    <row r="46" spans="1:202" ht="25">
      <c r="A46" s="658" t="s">
        <v>1320</v>
      </c>
      <c r="B46" s="1057" t="s">
        <v>1332</v>
      </c>
      <c r="C46" s="1052" t="s">
        <v>1266</v>
      </c>
      <c r="D46" s="1019">
        <v>165</v>
      </c>
      <c r="E46" s="674">
        <v>27.146520168000002</v>
      </c>
      <c r="F46" s="674"/>
      <c r="G46" s="675">
        <f t="shared" si="25"/>
        <v>27.146520168000002</v>
      </c>
      <c r="H46" s="675">
        <f t="shared" si="26"/>
        <v>137.853479832</v>
      </c>
      <c r="I46" s="1019">
        <v>1180000</v>
      </c>
      <c r="J46" s="653">
        <f t="shared" si="21"/>
        <v>194700000</v>
      </c>
      <c r="K46" s="653">
        <f t="shared" si="22"/>
        <v>32032893.798240002</v>
      </c>
      <c r="L46" s="676">
        <f t="shared" si="27"/>
        <v>0</v>
      </c>
      <c r="M46" s="653">
        <f t="shared" si="23"/>
        <v>32032893.798240002</v>
      </c>
      <c r="N46" s="654">
        <f t="shared" si="24"/>
        <v>0.16452436465454548</v>
      </c>
      <c r="O46" s="678"/>
      <c r="P46" s="656"/>
      <c r="Q46" s="251"/>
      <c r="R46" s="251"/>
      <c r="S46" s="251"/>
      <c r="T46" s="251"/>
      <c r="U46" s="251"/>
      <c r="V46" s="251"/>
      <c r="W46" s="251"/>
      <c r="X46" s="251"/>
      <c r="Y46" s="251"/>
      <c r="Z46" s="251"/>
      <c r="AA46" s="251"/>
      <c r="AB46" s="251"/>
      <c r="AC46" s="251"/>
      <c r="AD46" s="251"/>
      <c r="AE46" s="251"/>
      <c r="AF46" s="251"/>
      <c r="AG46" s="251"/>
      <c r="AH46" s="251"/>
      <c r="AI46" s="251"/>
      <c r="AJ46" s="251"/>
      <c r="AK46" s="251"/>
      <c r="AL46" s="251"/>
      <c r="AM46" s="251"/>
      <c r="AN46" s="251"/>
      <c r="AO46" s="251"/>
      <c r="AP46" s="251"/>
      <c r="AQ46" s="251"/>
      <c r="AR46" s="251"/>
      <c r="AS46" s="251"/>
      <c r="AT46" s="251"/>
      <c r="AU46" s="251"/>
      <c r="AV46" s="251"/>
      <c r="AW46" s="251"/>
      <c r="AX46" s="251"/>
      <c r="AY46" s="251"/>
      <c r="AZ46" s="251"/>
      <c r="BA46" s="251"/>
      <c r="BB46" s="251"/>
      <c r="BC46" s="251"/>
      <c r="BD46" s="251"/>
      <c r="BE46" s="251"/>
      <c r="BF46" s="251"/>
      <c r="BG46" s="251"/>
      <c r="BH46" s="251"/>
      <c r="BI46" s="251"/>
      <c r="BJ46" s="251"/>
      <c r="BK46" s="251"/>
      <c r="BL46" s="251"/>
      <c r="BM46" s="251"/>
      <c r="BN46" s="251"/>
      <c r="BO46" s="251"/>
      <c r="BP46" s="251"/>
      <c r="BQ46" s="251"/>
      <c r="BR46" s="251"/>
      <c r="BS46" s="251"/>
      <c r="BT46" s="251"/>
      <c r="BU46" s="251"/>
      <c r="BV46" s="251"/>
      <c r="BW46" s="251"/>
      <c r="BX46" s="251"/>
      <c r="BY46" s="251"/>
      <c r="BZ46" s="251"/>
      <c r="CA46" s="251"/>
      <c r="CB46" s="251"/>
      <c r="CC46" s="251"/>
      <c r="CD46" s="251"/>
      <c r="CE46" s="251"/>
      <c r="CF46" s="251"/>
      <c r="CG46" s="251"/>
      <c r="CH46" s="251"/>
      <c r="CI46" s="251"/>
      <c r="CJ46" s="251"/>
      <c r="CK46" s="251"/>
      <c r="CL46" s="251"/>
      <c r="CM46" s="251"/>
      <c r="CN46" s="251"/>
      <c r="CO46" s="251"/>
      <c r="CP46" s="251"/>
      <c r="CQ46" s="251"/>
      <c r="CR46" s="251"/>
      <c r="CS46" s="251"/>
      <c r="CT46" s="251"/>
      <c r="CU46" s="251"/>
      <c r="CV46" s="251"/>
      <c r="CW46" s="251"/>
      <c r="CX46" s="251"/>
      <c r="CY46" s="251"/>
      <c r="CZ46" s="251"/>
      <c r="DA46" s="251"/>
      <c r="DB46" s="251"/>
      <c r="DC46" s="251"/>
      <c r="DD46" s="251"/>
      <c r="DE46" s="251"/>
      <c r="DF46" s="251"/>
      <c r="DG46" s="251"/>
      <c r="DH46" s="251"/>
      <c r="DI46" s="251"/>
      <c r="DJ46" s="251"/>
      <c r="DK46" s="251"/>
      <c r="DL46" s="251"/>
      <c r="DM46" s="251"/>
      <c r="DN46" s="251"/>
      <c r="DO46" s="251"/>
      <c r="DP46" s="251"/>
      <c r="DQ46" s="251"/>
      <c r="DR46" s="251"/>
      <c r="DS46" s="251"/>
      <c r="DT46" s="251"/>
      <c r="DU46" s="251"/>
      <c r="DV46" s="251"/>
      <c r="DW46" s="251"/>
      <c r="DX46" s="251"/>
      <c r="DY46" s="251"/>
      <c r="DZ46" s="251"/>
      <c r="EA46" s="251"/>
      <c r="EB46" s="251"/>
      <c r="EC46" s="251"/>
      <c r="ED46" s="251"/>
      <c r="EE46" s="251"/>
      <c r="EF46" s="251"/>
      <c r="EG46" s="251"/>
      <c r="EH46" s="251"/>
      <c r="EI46" s="251"/>
      <c r="EJ46" s="251"/>
      <c r="EK46" s="251"/>
      <c r="EL46" s="251"/>
      <c r="EM46" s="251"/>
      <c r="EN46" s="251"/>
      <c r="EO46" s="251"/>
      <c r="EP46" s="251"/>
      <c r="EQ46" s="251"/>
      <c r="ER46" s="251"/>
      <c r="ES46" s="251"/>
      <c r="ET46" s="251"/>
      <c r="EU46" s="251"/>
      <c r="EV46" s="251"/>
      <c r="EW46" s="251"/>
      <c r="EX46" s="251"/>
      <c r="EY46" s="251"/>
      <c r="EZ46" s="251"/>
      <c r="FA46" s="251"/>
      <c r="FB46" s="251"/>
      <c r="FC46" s="251"/>
      <c r="FD46" s="251"/>
      <c r="FE46" s="251"/>
      <c r="FF46" s="251"/>
      <c r="FG46" s="251"/>
      <c r="FH46" s="251"/>
      <c r="FI46" s="251"/>
      <c r="FJ46" s="251"/>
      <c r="FK46" s="251"/>
      <c r="FL46" s="251"/>
      <c r="FM46" s="251"/>
      <c r="FN46" s="251"/>
      <c r="FO46" s="251"/>
      <c r="FP46" s="251"/>
      <c r="FQ46" s="251"/>
      <c r="FR46" s="251"/>
      <c r="FS46" s="251"/>
      <c r="FT46" s="251"/>
      <c r="FU46" s="251"/>
      <c r="FV46" s="251"/>
      <c r="FW46" s="251"/>
      <c r="FX46" s="251"/>
      <c r="FY46" s="251"/>
      <c r="FZ46" s="251"/>
      <c r="GA46" s="251"/>
      <c r="GB46" s="251"/>
      <c r="GC46" s="251"/>
      <c r="GD46" s="251"/>
      <c r="GE46" s="251"/>
      <c r="GF46" s="251"/>
      <c r="GG46" s="251"/>
      <c r="GH46" s="251"/>
      <c r="GI46" s="251"/>
      <c r="GJ46" s="251"/>
      <c r="GK46" s="251"/>
      <c r="GL46" s="251"/>
      <c r="GM46" s="251"/>
      <c r="GN46" s="251"/>
      <c r="GO46" s="251"/>
      <c r="GP46" s="251"/>
      <c r="GQ46" s="251"/>
      <c r="GR46" s="251"/>
      <c r="GS46" s="251"/>
      <c r="GT46" s="251"/>
    </row>
    <row r="47" spans="1:202" ht="25">
      <c r="A47" s="658" t="s">
        <v>1321</v>
      </c>
      <c r="B47" s="1057" t="s">
        <v>1333</v>
      </c>
      <c r="C47" s="1052" t="s">
        <v>1340</v>
      </c>
      <c r="D47" s="1019">
        <v>144</v>
      </c>
      <c r="E47" s="674"/>
      <c r="F47" s="674"/>
      <c r="G47" s="675">
        <f t="shared" si="25"/>
        <v>0</v>
      </c>
      <c r="H47" s="675">
        <f t="shared" si="26"/>
        <v>144</v>
      </c>
      <c r="I47" s="1019">
        <v>6500</v>
      </c>
      <c r="J47" s="653">
        <f t="shared" si="21"/>
        <v>936000</v>
      </c>
      <c r="K47" s="653">
        <f t="shared" si="22"/>
        <v>0</v>
      </c>
      <c r="L47" s="676">
        <f t="shared" ref="L47:L53" si="33">F47*I47</f>
        <v>0</v>
      </c>
      <c r="M47" s="653">
        <f t="shared" si="23"/>
        <v>0</v>
      </c>
      <c r="N47" s="654">
        <f t="shared" si="24"/>
        <v>0</v>
      </c>
      <c r="O47" s="678"/>
      <c r="P47" s="656"/>
      <c r="Q47" s="251"/>
      <c r="R47" s="251"/>
      <c r="S47" s="251"/>
      <c r="T47" s="251"/>
      <c r="U47" s="251"/>
      <c r="V47" s="251"/>
      <c r="W47" s="251"/>
      <c r="X47" s="251"/>
      <c r="Y47" s="251"/>
      <c r="Z47" s="251"/>
      <c r="AA47" s="251"/>
      <c r="AB47" s="251"/>
      <c r="AC47" s="251"/>
      <c r="AD47" s="251"/>
      <c r="AE47" s="251"/>
      <c r="AF47" s="251"/>
      <c r="AG47" s="251"/>
      <c r="AH47" s="251"/>
      <c r="AI47" s="251"/>
      <c r="AJ47" s="251"/>
      <c r="AK47" s="251"/>
      <c r="AL47" s="251"/>
      <c r="AM47" s="251"/>
      <c r="AN47" s="251"/>
      <c r="AO47" s="251"/>
      <c r="AP47" s="251"/>
      <c r="AQ47" s="251"/>
      <c r="AR47" s="251"/>
      <c r="AS47" s="251"/>
      <c r="AT47" s="251"/>
      <c r="AU47" s="251"/>
      <c r="AV47" s="251"/>
      <c r="AW47" s="251"/>
      <c r="AX47" s="251"/>
      <c r="AY47" s="251"/>
      <c r="AZ47" s="251"/>
      <c r="BA47" s="251"/>
      <c r="BB47" s="251"/>
      <c r="BC47" s="251"/>
      <c r="BD47" s="251"/>
      <c r="BE47" s="251"/>
      <c r="BF47" s="251"/>
      <c r="BG47" s="251"/>
      <c r="BH47" s="251"/>
      <c r="BI47" s="251"/>
      <c r="BJ47" s="251"/>
      <c r="BK47" s="251"/>
      <c r="BL47" s="251"/>
      <c r="BM47" s="251"/>
      <c r="BN47" s="251"/>
      <c r="BO47" s="251"/>
      <c r="BP47" s="251"/>
      <c r="BQ47" s="251"/>
      <c r="BR47" s="251"/>
      <c r="BS47" s="251"/>
      <c r="BT47" s="251"/>
      <c r="BU47" s="251"/>
      <c r="BV47" s="251"/>
      <c r="BW47" s="251"/>
      <c r="BX47" s="251"/>
      <c r="BY47" s="251"/>
      <c r="BZ47" s="251"/>
      <c r="CA47" s="251"/>
      <c r="CB47" s="251"/>
      <c r="CC47" s="251"/>
      <c r="CD47" s="251"/>
      <c r="CE47" s="251"/>
      <c r="CF47" s="251"/>
      <c r="CG47" s="251"/>
      <c r="CH47" s="251"/>
      <c r="CI47" s="251"/>
      <c r="CJ47" s="251"/>
      <c r="CK47" s="251"/>
      <c r="CL47" s="251"/>
      <c r="CM47" s="251"/>
      <c r="CN47" s="251"/>
      <c r="CO47" s="251"/>
      <c r="CP47" s="251"/>
      <c r="CQ47" s="251"/>
      <c r="CR47" s="251"/>
      <c r="CS47" s="251"/>
      <c r="CT47" s="251"/>
      <c r="CU47" s="251"/>
      <c r="CV47" s="251"/>
      <c r="CW47" s="251"/>
      <c r="CX47" s="251"/>
      <c r="CY47" s="251"/>
      <c r="CZ47" s="251"/>
      <c r="DA47" s="251"/>
      <c r="DB47" s="251"/>
      <c r="DC47" s="251"/>
      <c r="DD47" s="251"/>
      <c r="DE47" s="251"/>
      <c r="DF47" s="251"/>
      <c r="DG47" s="251"/>
      <c r="DH47" s="251"/>
      <c r="DI47" s="251"/>
      <c r="DJ47" s="251"/>
      <c r="DK47" s="251"/>
      <c r="DL47" s="251"/>
      <c r="DM47" s="251"/>
      <c r="DN47" s="251"/>
      <c r="DO47" s="251"/>
      <c r="DP47" s="251"/>
      <c r="DQ47" s="251"/>
      <c r="DR47" s="251"/>
      <c r="DS47" s="251"/>
      <c r="DT47" s="251"/>
      <c r="DU47" s="251"/>
      <c r="DV47" s="251"/>
      <c r="DW47" s="251"/>
      <c r="DX47" s="251"/>
      <c r="DY47" s="251"/>
      <c r="DZ47" s="251"/>
      <c r="EA47" s="251"/>
      <c r="EB47" s="251"/>
      <c r="EC47" s="251"/>
      <c r="ED47" s="251"/>
      <c r="EE47" s="251"/>
      <c r="EF47" s="251"/>
      <c r="EG47" s="251"/>
      <c r="EH47" s="251"/>
      <c r="EI47" s="251"/>
      <c r="EJ47" s="251"/>
      <c r="EK47" s="251"/>
      <c r="EL47" s="251"/>
      <c r="EM47" s="251"/>
      <c r="EN47" s="251"/>
      <c r="EO47" s="251"/>
      <c r="EP47" s="251"/>
      <c r="EQ47" s="251"/>
      <c r="ER47" s="251"/>
      <c r="ES47" s="251"/>
      <c r="ET47" s="251"/>
      <c r="EU47" s="251"/>
      <c r="EV47" s="251"/>
      <c r="EW47" s="251"/>
      <c r="EX47" s="251"/>
      <c r="EY47" s="251"/>
      <c r="EZ47" s="251"/>
      <c r="FA47" s="251"/>
      <c r="FB47" s="251"/>
      <c r="FC47" s="251"/>
      <c r="FD47" s="251"/>
      <c r="FE47" s="251"/>
      <c r="FF47" s="251"/>
      <c r="FG47" s="251"/>
      <c r="FH47" s="251"/>
      <c r="FI47" s="251"/>
      <c r="FJ47" s="251"/>
      <c r="FK47" s="251"/>
      <c r="FL47" s="251"/>
      <c r="FM47" s="251"/>
      <c r="FN47" s="251"/>
      <c r="FO47" s="251"/>
      <c r="FP47" s="251"/>
      <c r="FQ47" s="251"/>
      <c r="FR47" s="251"/>
      <c r="FS47" s="251"/>
      <c r="FT47" s="251"/>
      <c r="FU47" s="251"/>
      <c r="FV47" s="251"/>
      <c r="FW47" s="251"/>
      <c r="FX47" s="251"/>
      <c r="FY47" s="251"/>
      <c r="FZ47" s="251"/>
      <c r="GA47" s="251"/>
      <c r="GB47" s="251"/>
      <c r="GC47" s="251"/>
      <c r="GD47" s="251"/>
      <c r="GE47" s="251"/>
      <c r="GF47" s="251"/>
      <c r="GG47" s="251"/>
      <c r="GH47" s="251"/>
      <c r="GI47" s="251"/>
      <c r="GJ47" s="251"/>
      <c r="GK47" s="251"/>
      <c r="GL47" s="251"/>
      <c r="GM47" s="251"/>
      <c r="GN47" s="251"/>
      <c r="GO47" s="251"/>
      <c r="GP47" s="251"/>
      <c r="GQ47" s="251"/>
      <c r="GR47" s="251"/>
      <c r="GS47" s="251"/>
      <c r="GT47" s="251"/>
    </row>
    <row r="48" spans="1:202">
      <c r="A48" s="658" t="s">
        <v>1322</v>
      </c>
      <c r="B48" s="1057" t="s">
        <v>1334</v>
      </c>
      <c r="C48" s="1052" t="s">
        <v>1264</v>
      </c>
      <c r="D48" s="1019">
        <v>550</v>
      </c>
      <c r="E48" s="674"/>
      <c r="F48" s="674"/>
      <c r="G48" s="675">
        <f t="shared" si="25"/>
        <v>0</v>
      </c>
      <c r="H48" s="675">
        <f t="shared" si="26"/>
        <v>550</v>
      </c>
      <c r="I48" s="1019">
        <v>17000</v>
      </c>
      <c r="J48" s="653">
        <f t="shared" si="21"/>
        <v>9350000</v>
      </c>
      <c r="K48" s="653">
        <f t="shared" si="22"/>
        <v>0</v>
      </c>
      <c r="L48" s="676">
        <f t="shared" si="33"/>
        <v>0</v>
      </c>
      <c r="M48" s="653">
        <f t="shared" si="23"/>
        <v>0</v>
      </c>
      <c r="N48" s="654">
        <f t="shared" si="24"/>
        <v>0</v>
      </c>
      <c r="O48" s="678"/>
      <c r="P48" s="656"/>
      <c r="Q48" s="251"/>
      <c r="R48" s="251"/>
      <c r="S48" s="251"/>
      <c r="T48" s="251"/>
      <c r="U48" s="251"/>
      <c r="V48" s="251"/>
      <c r="W48" s="251"/>
      <c r="X48" s="251"/>
      <c r="Y48" s="251"/>
      <c r="Z48" s="251"/>
      <c r="AA48" s="251"/>
      <c r="AB48" s="251"/>
      <c r="AC48" s="251"/>
      <c r="AD48" s="251"/>
      <c r="AE48" s="251"/>
      <c r="AF48" s="251"/>
      <c r="AG48" s="251"/>
      <c r="AH48" s="251"/>
      <c r="AI48" s="251"/>
      <c r="AJ48" s="251"/>
      <c r="AK48" s="251"/>
      <c r="AL48" s="251"/>
      <c r="AM48" s="251"/>
      <c r="AN48" s="251"/>
      <c r="AO48" s="251"/>
      <c r="AP48" s="251"/>
      <c r="AQ48" s="251"/>
      <c r="AR48" s="251"/>
      <c r="AS48" s="251"/>
      <c r="AT48" s="251"/>
      <c r="AU48" s="251"/>
      <c r="AV48" s="251"/>
      <c r="AW48" s="251"/>
      <c r="AX48" s="251"/>
      <c r="AY48" s="251"/>
      <c r="AZ48" s="251"/>
      <c r="BA48" s="251"/>
      <c r="BB48" s="251"/>
      <c r="BC48" s="251"/>
      <c r="BD48" s="251"/>
      <c r="BE48" s="251"/>
      <c r="BF48" s="251"/>
      <c r="BG48" s="251"/>
      <c r="BH48" s="251"/>
      <c r="BI48" s="251"/>
      <c r="BJ48" s="251"/>
      <c r="BK48" s="251"/>
      <c r="BL48" s="251"/>
      <c r="BM48" s="251"/>
      <c r="BN48" s="251"/>
      <c r="BO48" s="251"/>
      <c r="BP48" s="251"/>
      <c r="BQ48" s="251"/>
      <c r="BR48" s="251"/>
      <c r="BS48" s="251"/>
      <c r="BT48" s="251"/>
      <c r="BU48" s="251"/>
      <c r="BV48" s="251"/>
      <c r="BW48" s="251"/>
      <c r="BX48" s="251"/>
      <c r="BY48" s="251"/>
      <c r="BZ48" s="251"/>
      <c r="CA48" s="251"/>
      <c r="CB48" s="251"/>
      <c r="CC48" s="251"/>
      <c r="CD48" s="251"/>
      <c r="CE48" s="251"/>
      <c r="CF48" s="251"/>
      <c r="CG48" s="251"/>
      <c r="CH48" s="251"/>
      <c r="CI48" s="251"/>
      <c r="CJ48" s="251"/>
      <c r="CK48" s="251"/>
      <c r="CL48" s="251"/>
      <c r="CM48" s="251"/>
      <c r="CN48" s="251"/>
      <c r="CO48" s="251"/>
      <c r="CP48" s="251"/>
      <c r="CQ48" s="251"/>
      <c r="CR48" s="251"/>
      <c r="CS48" s="251"/>
      <c r="CT48" s="251"/>
      <c r="CU48" s="251"/>
      <c r="CV48" s="251"/>
      <c r="CW48" s="251"/>
      <c r="CX48" s="251"/>
      <c r="CY48" s="251"/>
      <c r="CZ48" s="251"/>
      <c r="DA48" s="251"/>
      <c r="DB48" s="251"/>
      <c r="DC48" s="251"/>
      <c r="DD48" s="251"/>
      <c r="DE48" s="251"/>
      <c r="DF48" s="251"/>
      <c r="DG48" s="251"/>
      <c r="DH48" s="251"/>
      <c r="DI48" s="251"/>
      <c r="DJ48" s="251"/>
      <c r="DK48" s="251"/>
      <c r="DL48" s="251"/>
      <c r="DM48" s="251"/>
      <c r="DN48" s="251"/>
      <c r="DO48" s="251"/>
      <c r="DP48" s="251"/>
      <c r="DQ48" s="251"/>
      <c r="DR48" s="251"/>
      <c r="DS48" s="251"/>
      <c r="DT48" s="251"/>
      <c r="DU48" s="251"/>
      <c r="DV48" s="251"/>
      <c r="DW48" s="251"/>
      <c r="DX48" s="251"/>
      <c r="DY48" s="251"/>
      <c r="DZ48" s="251"/>
      <c r="EA48" s="251"/>
      <c r="EB48" s="251"/>
      <c r="EC48" s="251"/>
      <c r="ED48" s="251"/>
      <c r="EE48" s="251"/>
      <c r="EF48" s="251"/>
      <c r="EG48" s="251"/>
      <c r="EH48" s="251"/>
      <c r="EI48" s="251"/>
      <c r="EJ48" s="251"/>
      <c r="EK48" s="251"/>
      <c r="EL48" s="251"/>
      <c r="EM48" s="251"/>
      <c r="EN48" s="251"/>
      <c r="EO48" s="251"/>
      <c r="EP48" s="251"/>
      <c r="EQ48" s="251"/>
      <c r="ER48" s="251"/>
      <c r="ES48" s="251"/>
      <c r="ET48" s="251"/>
      <c r="EU48" s="251"/>
      <c r="EV48" s="251"/>
      <c r="EW48" s="251"/>
      <c r="EX48" s="251"/>
      <c r="EY48" s="251"/>
      <c r="EZ48" s="251"/>
      <c r="FA48" s="251"/>
      <c r="FB48" s="251"/>
      <c r="FC48" s="251"/>
      <c r="FD48" s="251"/>
      <c r="FE48" s="251"/>
      <c r="FF48" s="251"/>
      <c r="FG48" s="251"/>
      <c r="FH48" s="251"/>
      <c r="FI48" s="251"/>
      <c r="FJ48" s="251"/>
      <c r="FK48" s="251"/>
      <c r="FL48" s="251"/>
      <c r="FM48" s="251"/>
      <c r="FN48" s="251"/>
      <c r="FO48" s="251"/>
      <c r="FP48" s="251"/>
      <c r="FQ48" s="251"/>
      <c r="FR48" s="251"/>
      <c r="FS48" s="251"/>
      <c r="FT48" s="251"/>
      <c r="FU48" s="251"/>
      <c r="FV48" s="251"/>
      <c r="FW48" s="251"/>
      <c r="FX48" s="251"/>
      <c r="FY48" s="251"/>
      <c r="FZ48" s="251"/>
      <c r="GA48" s="251"/>
      <c r="GB48" s="251"/>
      <c r="GC48" s="251"/>
      <c r="GD48" s="251"/>
      <c r="GE48" s="251"/>
      <c r="GF48" s="251"/>
      <c r="GG48" s="251"/>
      <c r="GH48" s="251"/>
      <c r="GI48" s="251"/>
      <c r="GJ48" s="251"/>
      <c r="GK48" s="251"/>
      <c r="GL48" s="251"/>
      <c r="GM48" s="251"/>
      <c r="GN48" s="251"/>
      <c r="GO48" s="251"/>
      <c r="GP48" s="251"/>
      <c r="GQ48" s="251"/>
      <c r="GR48" s="251"/>
      <c r="GS48" s="251"/>
      <c r="GT48" s="251"/>
    </row>
    <row r="49" spans="1:202">
      <c r="A49" s="658" t="s">
        <v>1323</v>
      </c>
      <c r="B49" s="1057" t="s">
        <v>1335</v>
      </c>
      <c r="C49" s="1052" t="s">
        <v>1265</v>
      </c>
      <c r="D49" s="1019">
        <v>75</v>
      </c>
      <c r="E49" s="674"/>
      <c r="F49" s="674"/>
      <c r="G49" s="675">
        <f t="shared" si="25"/>
        <v>0</v>
      </c>
      <c r="H49" s="675">
        <f t="shared" si="26"/>
        <v>75</v>
      </c>
      <c r="I49" s="1019">
        <v>180000</v>
      </c>
      <c r="J49" s="653">
        <f t="shared" si="21"/>
        <v>13500000</v>
      </c>
      <c r="K49" s="653">
        <f t="shared" si="22"/>
        <v>0</v>
      </c>
      <c r="L49" s="676">
        <f t="shared" si="33"/>
        <v>0</v>
      </c>
      <c r="M49" s="653">
        <f t="shared" si="23"/>
        <v>0</v>
      </c>
      <c r="N49" s="654">
        <f t="shared" si="24"/>
        <v>0</v>
      </c>
      <c r="O49" s="678"/>
      <c r="P49" s="656"/>
      <c r="Q49" s="251"/>
      <c r="R49" s="251"/>
      <c r="S49" s="251"/>
      <c r="T49" s="251"/>
      <c r="U49" s="251"/>
      <c r="V49" s="251"/>
      <c r="W49" s="251"/>
      <c r="X49" s="251"/>
      <c r="Y49" s="251"/>
      <c r="Z49" s="251"/>
      <c r="AA49" s="251"/>
      <c r="AB49" s="251"/>
      <c r="AC49" s="251"/>
      <c r="AD49" s="251"/>
      <c r="AE49" s="251"/>
      <c r="AF49" s="251"/>
      <c r="AG49" s="251"/>
      <c r="AH49" s="251"/>
      <c r="AI49" s="251"/>
      <c r="AJ49" s="251"/>
      <c r="AK49" s="251"/>
      <c r="AL49" s="251"/>
      <c r="AM49" s="251"/>
      <c r="AN49" s="251"/>
      <c r="AO49" s="251"/>
      <c r="AP49" s="251"/>
      <c r="AQ49" s="251"/>
      <c r="AR49" s="251"/>
      <c r="AS49" s="251"/>
      <c r="AT49" s="251"/>
      <c r="AU49" s="251"/>
      <c r="AV49" s="251"/>
      <c r="AW49" s="251"/>
      <c r="AX49" s="251"/>
      <c r="AY49" s="251"/>
      <c r="AZ49" s="251"/>
      <c r="BA49" s="251"/>
      <c r="BB49" s="251"/>
      <c r="BC49" s="251"/>
      <c r="BD49" s="251"/>
      <c r="BE49" s="251"/>
      <c r="BF49" s="251"/>
      <c r="BG49" s="251"/>
      <c r="BH49" s="251"/>
      <c r="BI49" s="251"/>
      <c r="BJ49" s="251"/>
      <c r="BK49" s="251"/>
      <c r="BL49" s="251"/>
      <c r="BM49" s="251"/>
      <c r="BN49" s="251"/>
      <c r="BO49" s="251"/>
      <c r="BP49" s="251"/>
      <c r="BQ49" s="251"/>
      <c r="BR49" s="251"/>
      <c r="BS49" s="251"/>
      <c r="BT49" s="251"/>
      <c r="BU49" s="251"/>
      <c r="BV49" s="251"/>
      <c r="BW49" s="251"/>
      <c r="BX49" s="251"/>
      <c r="BY49" s="251"/>
      <c r="BZ49" s="251"/>
      <c r="CA49" s="251"/>
      <c r="CB49" s="251"/>
      <c r="CC49" s="251"/>
      <c r="CD49" s="251"/>
      <c r="CE49" s="251"/>
      <c r="CF49" s="251"/>
      <c r="CG49" s="251"/>
      <c r="CH49" s="251"/>
      <c r="CI49" s="251"/>
      <c r="CJ49" s="251"/>
      <c r="CK49" s="251"/>
      <c r="CL49" s="251"/>
      <c r="CM49" s="251"/>
      <c r="CN49" s="251"/>
      <c r="CO49" s="251"/>
      <c r="CP49" s="251"/>
      <c r="CQ49" s="251"/>
      <c r="CR49" s="251"/>
      <c r="CS49" s="251"/>
      <c r="CT49" s="251"/>
      <c r="CU49" s="251"/>
      <c r="CV49" s="251"/>
      <c r="CW49" s="251"/>
      <c r="CX49" s="251"/>
      <c r="CY49" s="251"/>
      <c r="CZ49" s="251"/>
      <c r="DA49" s="251"/>
      <c r="DB49" s="251"/>
      <c r="DC49" s="251"/>
      <c r="DD49" s="251"/>
      <c r="DE49" s="251"/>
      <c r="DF49" s="251"/>
      <c r="DG49" s="251"/>
      <c r="DH49" s="251"/>
      <c r="DI49" s="251"/>
      <c r="DJ49" s="251"/>
      <c r="DK49" s="251"/>
      <c r="DL49" s="251"/>
      <c r="DM49" s="251"/>
      <c r="DN49" s="251"/>
      <c r="DO49" s="251"/>
      <c r="DP49" s="251"/>
      <c r="DQ49" s="251"/>
      <c r="DR49" s="251"/>
      <c r="DS49" s="251"/>
      <c r="DT49" s="251"/>
      <c r="DU49" s="251"/>
      <c r="DV49" s="251"/>
      <c r="DW49" s="251"/>
      <c r="DX49" s="251"/>
      <c r="DY49" s="251"/>
      <c r="DZ49" s="251"/>
      <c r="EA49" s="251"/>
      <c r="EB49" s="251"/>
      <c r="EC49" s="251"/>
      <c r="ED49" s="251"/>
      <c r="EE49" s="251"/>
      <c r="EF49" s="251"/>
      <c r="EG49" s="251"/>
      <c r="EH49" s="251"/>
      <c r="EI49" s="251"/>
      <c r="EJ49" s="251"/>
      <c r="EK49" s="251"/>
      <c r="EL49" s="251"/>
      <c r="EM49" s="251"/>
      <c r="EN49" s="251"/>
      <c r="EO49" s="251"/>
      <c r="EP49" s="251"/>
      <c r="EQ49" s="251"/>
      <c r="ER49" s="251"/>
      <c r="ES49" s="251"/>
      <c r="ET49" s="251"/>
      <c r="EU49" s="251"/>
      <c r="EV49" s="251"/>
      <c r="EW49" s="251"/>
      <c r="EX49" s="251"/>
      <c r="EY49" s="251"/>
      <c r="EZ49" s="251"/>
      <c r="FA49" s="251"/>
      <c r="FB49" s="251"/>
      <c r="FC49" s="251"/>
      <c r="FD49" s="251"/>
      <c r="FE49" s="251"/>
      <c r="FF49" s="251"/>
      <c r="FG49" s="251"/>
      <c r="FH49" s="251"/>
      <c r="FI49" s="251"/>
      <c r="FJ49" s="251"/>
      <c r="FK49" s="251"/>
      <c r="FL49" s="251"/>
      <c r="FM49" s="251"/>
      <c r="FN49" s="251"/>
      <c r="FO49" s="251"/>
      <c r="FP49" s="251"/>
      <c r="FQ49" s="251"/>
      <c r="FR49" s="251"/>
      <c r="FS49" s="251"/>
      <c r="FT49" s="251"/>
      <c r="FU49" s="251"/>
      <c r="FV49" s="251"/>
      <c r="FW49" s="251"/>
      <c r="FX49" s="251"/>
      <c r="FY49" s="251"/>
      <c r="FZ49" s="251"/>
      <c r="GA49" s="251"/>
      <c r="GB49" s="251"/>
      <c r="GC49" s="251"/>
      <c r="GD49" s="251"/>
      <c r="GE49" s="251"/>
      <c r="GF49" s="251"/>
      <c r="GG49" s="251"/>
      <c r="GH49" s="251"/>
      <c r="GI49" s="251"/>
      <c r="GJ49" s="251"/>
      <c r="GK49" s="251"/>
      <c r="GL49" s="251"/>
      <c r="GM49" s="251"/>
      <c r="GN49" s="251"/>
      <c r="GO49" s="251"/>
      <c r="GP49" s="251"/>
      <c r="GQ49" s="251"/>
      <c r="GR49" s="251"/>
      <c r="GS49" s="251"/>
      <c r="GT49" s="251"/>
    </row>
    <row r="50" spans="1:202">
      <c r="A50" s="658" t="s">
        <v>1324</v>
      </c>
      <c r="B50" s="1057" t="s">
        <v>1336</v>
      </c>
      <c r="C50" s="1052" t="s">
        <v>1266</v>
      </c>
      <c r="D50" s="1019">
        <v>7.5</v>
      </c>
      <c r="E50" s="674"/>
      <c r="F50" s="674"/>
      <c r="G50" s="675">
        <f t="shared" si="25"/>
        <v>0</v>
      </c>
      <c r="H50" s="675">
        <f t="shared" si="26"/>
        <v>7.5</v>
      </c>
      <c r="I50" s="1019">
        <v>1180000</v>
      </c>
      <c r="J50" s="653">
        <f t="shared" si="21"/>
        <v>8850000</v>
      </c>
      <c r="K50" s="653">
        <f t="shared" si="22"/>
        <v>0</v>
      </c>
      <c r="L50" s="676">
        <f t="shared" si="33"/>
        <v>0</v>
      </c>
      <c r="M50" s="653">
        <f t="shared" si="23"/>
        <v>0</v>
      </c>
      <c r="N50" s="654">
        <f t="shared" si="24"/>
        <v>0</v>
      </c>
      <c r="O50" s="678"/>
      <c r="P50" s="656"/>
      <c r="Q50" s="251"/>
      <c r="R50" s="251"/>
      <c r="S50" s="251"/>
      <c r="T50" s="251"/>
      <c r="U50" s="251"/>
      <c r="V50" s="251"/>
      <c r="W50" s="251"/>
      <c r="X50" s="251"/>
      <c r="Y50" s="251"/>
      <c r="Z50" s="251"/>
      <c r="AA50" s="251"/>
      <c r="AB50" s="251"/>
      <c r="AC50" s="251"/>
      <c r="AD50" s="251"/>
      <c r="AE50" s="251"/>
      <c r="AF50" s="251"/>
      <c r="AG50" s="251"/>
      <c r="AH50" s="251"/>
      <c r="AI50" s="251"/>
      <c r="AJ50" s="251"/>
      <c r="AK50" s="251"/>
      <c r="AL50" s="251"/>
      <c r="AM50" s="251"/>
      <c r="AN50" s="251"/>
      <c r="AO50" s="251"/>
      <c r="AP50" s="251"/>
      <c r="AQ50" s="251"/>
      <c r="AR50" s="251"/>
      <c r="AS50" s="251"/>
      <c r="AT50" s="251"/>
      <c r="AU50" s="251"/>
      <c r="AV50" s="251"/>
      <c r="AW50" s="251"/>
      <c r="AX50" s="251"/>
      <c r="AY50" s="251"/>
      <c r="AZ50" s="251"/>
      <c r="BA50" s="251"/>
      <c r="BB50" s="251"/>
      <c r="BC50" s="251"/>
      <c r="BD50" s="251"/>
      <c r="BE50" s="251"/>
      <c r="BF50" s="251"/>
      <c r="BG50" s="251"/>
      <c r="BH50" s="251"/>
      <c r="BI50" s="251"/>
      <c r="BJ50" s="251"/>
      <c r="BK50" s="251"/>
      <c r="BL50" s="251"/>
      <c r="BM50" s="251"/>
      <c r="BN50" s="251"/>
      <c r="BO50" s="251"/>
      <c r="BP50" s="251"/>
      <c r="BQ50" s="251"/>
      <c r="BR50" s="251"/>
      <c r="BS50" s="251"/>
      <c r="BT50" s="251"/>
      <c r="BU50" s="251"/>
      <c r="BV50" s="251"/>
      <c r="BW50" s="251"/>
      <c r="BX50" s="251"/>
      <c r="BY50" s="251"/>
      <c r="BZ50" s="251"/>
      <c r="CA50" s="251"/>
      <c r="CB50" s="251"/>
      <c r="CC50" s="251"/>
      <c r="CD50" s="251"/>
      <c r="CE50" s="251"/>
      <c r="CF50" s="251"/>
      <c r="CG50" s="251"/>
      <c r="CH50" s="251"/>
      <c r="CI50" s="251"/>
      <c r="CJ50" s="251"/>
      <c r="CK50" s="251"/>
      <c r="CL50" s="251"/>
      <c r="CM50" s="251"/>
      <c r="CN50" s="251"/>
      <c r="CO50" s="251"/>
      <c r="CP50" s="251"/>
      <c r="CQ50" s="251"/>
      <c r="CR50" s="251"/>
      <c r="CS50" s="251"/>
      <c r="CT50" s="251"/>
      <c r="CU50" s="251"/>
      <c r="CV50" s="251"/>
      <c r="CW50" s="251"/>
      <c r="CX50" s="251"/>
      <c r="CY50" s="251"/>
      <c r="CZ50" s="251"/>
      <c r="DA50" s="251"/>
      <c r="DB50" s="251"/>
      <c r="DC50" s="251"/>
      <c r="DD50" s="251"/>
      <c r="DE50" s="251"/>
      <c r="DF50" s="251"/>
      <c r="DG50" s="251"/>
      <c r="DH50" s="251"/>
      <c r="DI50" s="251"/>
      <c r="DJ50" s="251"/>
      <c r="DK50" s="251"/>
      <c r="DL50" s="251"/>
      <c r="DM50" s="251"/>
      <c r="DN50" s="251"/>
      <c r="DO50" s="251"/>
      <c r="DP50" s="251"/>
      <c r="DQ50" s="251"/>
      <c r="DR50" s="251"/>
      <c r="DS50" s="251"/>
      <c r="DT50" s="251"/>
      <c r="DU50" s="251"/>
      <c r="DV50" s="251"/>
      <c r="DW50" s="251"/>
      <c r="DX50" s="251"/>
      <c r="DY50" s="251"/>
      <c r="DZ50" s="251"/>
      <c r="EA50" s="251"/>
      <c r="EB50" s="251"/>
      <c r="EC50" s="251"/>
      <c r="ED50" s="251"/>
      <c r="EE50" s="251"/>
      <c r="EF50" s="251"/>
      <c r="EG50" s="251"/>
      <c r="EH50" s="251"/>
      <c r="EI50" s="251"/>
      <c r="EJ50" s="251"/>
      <c r="EK50" s="251"/>
      <c r="EL50" s="251"/>
      <c r="EM50" s="251"/>
      <c r="EN50" s="251"/>
      <c r="EO50" s="251"/>
      <c r="EP50" s="251"/>
      <c r="EQ50" s="251"/>
      <c r="ER50" s="251"/>
      <c r="ES50" s="251"/>
      <c r="ET50" s="251"/>
      <c r="EU50" s="251"/>
      <c r="EV50" s="251"/>
      <c r="EW50" s="251"/>
      <c r="EX50" s="251"/>
      <c r="EY50" s="251"/>
      <c r="EZ50" s="251"/>
      <c r="FA50" s="251"/>
      <c r="FB50" s="251"/>
      <c r="FC50" s="251"/>
      <c r="FD50" s="251"/>
      <c r="FE50" s="251"/>
      <c r="FF50" s="251"/>
      <c r="FG50" s="251"/>
      <c r="FH50" s="251"/>
      <c r="FI50" s="251"/>
      <c r="FJ50" s="251"/>
      <c r="FK50" s="251"/>
      <c r="FL50" s="251"/>
      <c r="FM50" s="251"/>
      <c r="FN50" s="251"/>
      <c r="FO50" s="251"/>
      <c r="FP50" s="251"/>
      <c r="FQ50" s="251"/>
      <c r="FR50" s="251"/>
      <c r="FS50" s="251"/>
      <c r="FT50" s="251"/>
      <c r="FU50" s="251"/>
      <c r="FV50" s="251"/>
      <c r="FW50" s="251"/>
      <c r="FX50" s="251"/>
      <c r="FY50" s="251"/>
      <c r="FZ50" s="251"/>
      <c r="GA50" s="251"/>
      <c r="GB50" s="251"/>
      <c r="GC50" s="251"/>
      <c r="GD50" s="251"/>
      <c r="GE50" s="251"/>
      <c r="GF50" s="251"/>
      <c r="GG50" s="251"/>
      <c r="GH50" s="251"/>
      <c r="GI50" s="251"/>
      <c r="GJ50" s="251"/>
      <c r="GK50" s="251"/>
      <c r="GL50" s="251"/>
      <c r="GM50" s="251"/>
      <c r="GN50" s="251"/>
      <c r="GO50" s="251"/>
      <c r="GP50" s="251"/>
      <c r="GQ50" s="251"/>
      <c r="GR50" s="251"/>
      <c r="GS50" s="251"/>
      <c r="GT50" s="251"/>
    </row>
    <row r="51" spans="1:202">
      <c r="A51" s="658" t="s">
        <v>1325</v>
      </c>
      <c r="B51" s="1057" t="s">
        <v>1337</v>
      </c>
      <c r="C51" s="1052" t="s">
        <v>1264</v>
      </c>
      <c r="D51" s="1019">
        <v>350</v>
      </c>
      <c r="E51" s="674"/>
      <c r="F51" s="674"/>
      <c r="G51" s="675">
        <f t="shared" si="25"/>
        <v>0</v>
      </c>
      <c r="H51" s="675">
        <f t="shared" si="26"/>
        <v>350</v>
      </c>
      <c r="I51" s="1019">
        <v>12500</v>
      </c>
      <c r="J51" s="653">
        <f t="shared" si="21"/>
        <v>4375000</v>
      </c>
      <c r="K51" s="653">
        <f t="shared" si="22"/>
        <v>0</v>
      </c>
      <c r="L51" s="676">
        <f t="shared" si="33"/>
        <v>0</v>
      </c>
      <c r="M51" s="653">
        <f t="shared" si="23"/>
        <v>0</v>
      </c>
      <c r="N51" s="654">
        <f t="shared" si="24"/>
        <v>0</v>
      </c>
      <c r="O51" s="678"/>
      <c r="P51" s="656"/>
      <c r="Q51" s="251"/>
      <c r="R51" s="251"/>
      <c r="S51" s="251"/>
      <c r="T51" s="251"/>
      <c r="U51" s="251"/>
      <c r="V51" s="251"/>
      <c r="W51" s="251"/>
      <c r="X51" s="251"/>
      <c r="Y51" s="251"/>
      <c r="Z51" s="251"/>
      <c r="AA51" s="251"/>
      <c r="AB51" s="251"/>
      <c r="AC51" s="251"/>
      <c r="AD51" s="251"/>
      <c r="AE51" s="251"/>
      <c r="AF51" s="251"/>
      <c r="AG51" s="251"/>
      <c r="AH51" s="251"/>
      <c r="AI51" s="251"/>
      <c r="AJ51" s="251"/>
      <c r="AK51" s="251"/>
      <c r="AL51" s="251"/>
      <c r="AM51" s="251"/>
      <c r="AN51" s="251"/>
      <c r="AO51" s="251"/>
      <c r="AP51" s="251"/>
      <c r="AQ51" s="251"/>
      <c r="AR51" s="251"/>
      <c r="AS51" s="251"/>
      <c r="AT51" s="251"/>
      <c r="AU51" s="251"/>
      <c r="AV51" s="251"/>
      <c r="AW51" s="251"/>
      <c r="AX51" s="251"/>
      <c r="AY51" s="251"/>
      <c r="AZ51" s="251"/>
      <c r="BA51" s="251"/>
      <c r="BB51" s="251"/>
      <c r="BC51" s="251"/>
      <c r="BD51" s="251"/>
      <c r="BE51" s="251"/>
      <c r="BF51" s="251"/>
      <c r="BG51" s="251"/>
      <c r="BH51" s="251"/>
      <c r="BI51" s="251"/>
      <c r="BJ51" s="251"/>
      <c r="BK51" s="251"/>
      <c r="BL51" s="251"/>
      <c r="BM51" s="251"/>
      <c r="BN51" s="251"/>
      <c r="BO51" s="251"/>
      <c r="BP51" s="251"/>
      <c r="BQ51" s="251"/>
      <c r="BR51" s="251"/>
      <c r="BS51" s="251"/>
      <c r="BT51" s="251"/>
      <c r="BU51" s="251"/>
      <c r="BV51" s="251"/>
      <c r="BW51" s="251"/>
      <c r="BX51" s="251"/>
      <c r="BY51" s="251"/>
      <c r="BZ51" s="251"/>
      <c r="CA51" s="251"/>
      <c r="CB51" s="251"/>
      <c r="CC51" s="251"/>
      <c r="CD51" s="251"/>
      <c r="CE51" s="251"/>
      <c r="CF51" s="251"/>
      <c r="CG51" s="251"/>
      <c r="CH51" s="251"/>
      <c r="CI51" s="251"/>
      <c r="CJ51" s="251"/>
      <c r="CK51" s="251"/>
      <c r="CL51" s="251"/>
      <c r="CM51" s="251"/>
      <c r="CN51" s="251"/>
      <c r="CO51" s="251"/>
      <c r="CP51" s="251"/>
      <c r="CQ51" s="251"/>
      <c r="CR51" s="251"/>
      <c r="CS51" s="251"/>
      <c r="CT51" s="251"/>
      <c r="CU51" s="251"/>
      <c r="CV51" s="251"/>
      <c r="CW51" s="251"/>
      <c r="CX51" s="251"/>
      <c r="CY51" s="251"/>
      <c r="CZ51" s="251"/>
      <c r="DA51" s="251"/>
      <c r="DB51" s="251"/>
      <c r="DC51" s="251"/>
      <c r="DD51" s="251"/>
      <c r="DE51" s="251"/>
      <c r="DF51" s="251"/>
      <c r="DG51" s="251"/>
      <c r="DH51" s="251"/>
      <c r="DI51" s="251"/>
      <c r="DJ51" s="251"/>
      <c r="DK51" s="251"/>
      <c r="DL51" s="251"/>
      <c r="DM51" s="251"/>
      <c r="DN51" s="251"/>
      <c r="DO51" s="251"/>
      <c r="DP51" s="251"/>
      <c r="DQ51" s="251"/>
      <c r="DR51" s="251"/>
      <c r="DS51" s="251"/>
      <c r="DT51" s="251"/>
      <c r="DU51" s="251"/>
      <c r="DV51" s="251"/>
      <c r="DW51" s="251"/>
      <c r="DX51" s="251"/>
      <c r="DY51" s="251"/>
      <c r="DZ51" s="251"/>
      <c r="EA51" s="251"/>
      <c r="EB51" s="251"/>
      <c r="EC51" s="251"/>
      <c r="ED51" s="251"/>
      <c r="EE51" s="251"/>
      <c r="EF51" s="251"/>
      <c r="EG51" s="251"/>
      <c r="EH51" s="251"/>
      <c r="EI51" s="251"/>
      <c r="EJ51" s="251"/>
      <c r="EK51" s="251"/>
      <c r="EL51" s="251"/>
      <c r="EM51" s="251"/>
      <c r="EN51" s="251"/>
      <c r="EO51" s="251"/>
      <c r="EP51" s="251"/>
      <c r="EQ51" s="251"/>
      <c r="ER51" s="251"/>
      <c r="ES51" s="251"/>
      <c r="ET51" s="251"/>
      <c r="EU51" s="251"/>
      <c r="EV51" s="251"/>
      <c r="EW51" s="251"/>
      <c r="EX51" s="251"/>
      <c r="EY51" s="251"/>
      <c r="EZ51" s="251"/>
      <c r="FA51" s="251"/>
      <c r="FB51" s="251"/>
      <c r="FC51" s="251"/>
      <c r="FD51" s="251"/>
      <c r="FE51" s="251"/>
      <c r="FF51" s="251"/>
      <c r="FG51" s="251"/>
      <c r="FH51" s="251"/>
      <c r="FI51" s="251"/>
      <c r="FJ51" s="251"/>
      <c r="FK51" s="251"/>
      <c r="FL51" s="251"/>
      <c r="FM51" s="251"/>
      <c r="FN51" s="251"/>
      <c r="FO51" s="251"/>
      <c r="FP51" s="251"/>
      <c r="FQ51" s="251"/>
      <c r="FR51" s="251"/>
      <c r="FS51" s="251"/>
      <c r="FT51" s="251"/>
      <c r="FU51" s="251"/>
      <c r="FV51" s="251"/>
      <c r="FW51" s="251"/>
      <c r="FX51" s="251"/>
      <c r="FY51" s="251"/>
      <c r="FZ51" s="251"/>
      <c r="GA51" s="251"/>
      <c r="GB51" s="251"/>
      <c r="GC51" s="251"/>
      <c r="GD51" s="251"/>
      <c r="GE51" s="251"/>
      <c r="GF51" s="251"/>
      <c r="GG51" s="251"/>
      <c r="GH51" s="251"/>
      <c r="GI51" s="251"/>
      <c r="GJ51" s="251"/>
      <c r="GK51" s="251"/>
      <c r="GL51" s="251"/>
      <c r="GM51" s="251"/>
      <c r="GN51" s="251"/>
      <c r="GO51" s="251"/>
      <c r="GP51" s="251"/>
      <c r="GQ51" s="251"/>
      <c r="GR51" s="251"/>
      <c r="GS51" s="251"/>
      <c r="GT51" s="251"/>
    </row>
    <row r="52" spans="1:202">
      <c r="A52" s="658" t="s">
        <v>1326</v>
      </c>
      <c r="B52" s="1057" t="s">
        <v>1338</v>
      </c>
      <c r="C52" s="1052" t="s">
        <v>1264</v>
      </c>
      <c r="D52" s="1019">
        <v>407</v>
      </c>
      <c r="E52" s="674"/>
      <c r="F52" s="674"/>
      <c r="G52" s="675">
        <f t="shared" si="25"/>
        <v>0</v>
      </c>
      <c r="H52" s="675">
        <f t="shared" si="26"/>
        <v>407</v>
      </c>
      <c r="I52" s="1019">
        <v>16500</v>
      </c>
      <c r="J52" s="653">
        <f t="shared" si="21"/>
        <v>6715500</v>
      </c>
      <c r="K52" s="653">
        <f t="shared" si="22"/>
        <v>0</v>
      </c>
      <c r="L52" s="676">
        <f t="shared" si="33"/>
        <v>0</v>
      </c>
      <c r="M52" s="653">
        <f t="shared" si="23"/>
        <v>0</v>
      </c>
      <c r="N52" s="654">
        <f t="shared" si="24"/>
        <v>0</v>
      </c>
      <c r="O52" s="678"/>
      <c r="P52" s="656"/>
      <c r="Q52" s="251"/>
      <c r="R52" s="251"/>
      <c r="S52" s="251"/>
      <c r="T52" s="251"/>
      <c r="U52" s="251"/>
      <c r="V52" s="251"/>
      <c r="W52" s="251"/>
      <c r="X52" s="251"/>
      <c r="Y52" s="251"/>
      <c r="Z52" s="251"/>
      <c r="AA52" s="251"/>
      <c r="AB52" s="251"/>
      <c r="AC52" s="251"/>
      <c r="AD52" s="251"/>
      <c r="AE52" s="251"/>
      <c r="AF52" s="251"/>
      <c r="AG52" s="251"/>
      <c r="AH52" s="251"/>
      <c r="AI52" s="251"/>
      <c r="AJ52" s="251"/>
      <c r="AK52" s="251"/>
      <c r="AL52" s="251"/>
      <c r="AM52" s="251"/>
      <c r="AN52" s="251"/>
      <c r="AO52" s="251"/>
      <c r="AP52" s="251"/>
      <c r="AQ52" s="251"/>
      <c r="AR52" s="251"/>
      <c r="AS52" s="251"/>
      <c r="AT52" s="251"/>
      <c r="AU52" s="251"/>
      <c r="AV52" s="251"/>
      <c r="AW52" s="251"/>
      <c r="AX52" s="251"/>
      <c r="AY52" s="251"/>
      <c r="AZ52" s="251"/>
      <c r="BA52" s="251"/>
      <c r="BB52" s="251"/>
      <c r="BC52" s="251"/>
      <c r="BD52" s="251"/>
      <c r="BE52" s="251"/>
      <c r="BF52" s="251"/>
      <c r="BG52" s="251"/>
      <c r="BH52" s="251"/>
      <c r="BI52" s="251"/>
      <c r="BJ52" s="251"/>
      <c r="BK52" s="251"/>
      <c r="BL52" s="251"/>
      <c r="BM52" s="251"/>
      <c r="BN52" s="251"/>
      <c r="BO52" s="251"/>
      <c r="BP52" s="251"/>
      <c r="BQ52" s="251"/>
      <c r="BR52" s="251"/>
      <c r="BS52" s="251"/>
      <c r="BT52" s="251"/>
      <c r="BU52" s="251"/>
      <c r="BV52" s="251"/>
      <c r="BW52" s="251"/>
      <c r="BX52" s="251"/>
      <c r="BY52" s="251"/>
      <c r="BZ52" s="251"/>
      <c r="CA52" s="251"/>
      <c r="CB52" s="251"/>
      <c r="CC52" s="251"/>
      <c r="CD52" s="251"/>
      <c r="CE52" s="251"/>
      <c r="CF52" s="251"/>
      <c r="CG52" s="251"/>
      <c r="CH52" s="251"/>
      <c r="CI52" s="251"/>
      <c r="CJ52" s="251"/>
      <c r="CK52" s="251"/>
      <c r="CL52" s="251"/>
      <c r="CM52" s="251"/>
      <c r="CN52" s="251"/>
      <c r="CO52" s="251"/>
      <c r="CP52" s="251"/>
      <c r="CQ52" s="251"/>
      <c r="CR52" s="251"/>
      <c r="CS52" s="251"/>
      <c r="CT52" s="251"/>
      <c r="CU52" s="251"/>
      <c r="CV52" s="251"/>
      <c r="CW52" s="251"/>
      <c r="CX52" s="251"/>
      <c r="CY52" s="251"/>
      <c r="CZ52" s="251"/>
      <c r="DA52" s="251"/>
      <c r="DB52" s="251"/>
      <c r="DC52" s="251"/>
      <c r="DD52" s="251"/>
      <c r="DE52" s="251"/>
      <c r="DF52" s="251"/>
      <c r="DG52" s="251"/>
      <c r="DH52" s="251"/>
      <c r="DI52" s="251"/>
      <c r="DJ52" s="251"/>
      <c r="DK52" s="251"/>
      <c r="DL52" s="251"/>
      <c r="DM52" s="251"/>
      <c r="DN52" s="251"/>
      <c r="DO52" s="251"/>
      <c r="DP52" s="251"/>
      <c r="DQ52" s="251"/>
      <c r="DR52" s="251"/>
      <c r="DS52" s="251"/>
      <c r="DT52" s="251"/>
      <c r="DU52" s="251"/>
      <c r="DV52" s="251"/>
      <c r="DW52" s="251"/>
      <c r="DX52" s="251"/>
      <c r="DY52" s="251"/>
      <c r="DZ52" s="251"/>
      <c r="EA52" s="251"/>
      <c r="EB52" s="251"/>
      <c r="EC52" s="251"/>
      <c r="ED52" s="251"/>
      <c r="EE52" s="251"/>
      <c r="EF52" s="251"/>
      <c r="EG52" s="251"/>
      <c r="EH52" s="251"/>
      <c r="EI52" s="251"/>
      <c r="EJ52" s="251"/>
      <c r="EK52" s="251"/>
      <c r="EL52" s="251"/>
      <c r="EM52" s="251"/>
      <c r="EN52" s="251"/>
      <c r="EO52" s="251"/>
      <c r="EP52" s="251"/>
      <c r="EQ52" s="251"/>
      <c r="ER52" s="251"/>
      <c r="ES52" s="251"/>
      <c r="ET52" s="251"/>
      <c r="EU52" s="251"/>
      <c r="EV52" s="251"/>
      <c r="EW52" s="251"/>
      <c r="EX52" s="251"/>
      <c r="EY52" s="251"/>
      <c r="EZ52" s="251"/>
      <c r="FA52" s="251"/>
      <c r="FB52" s="251"/>
      <c r="FC52" s="251"/>
      <c r="FD52" s="251"/>
      <c r="FE52" s="251"/>
      <c r="FF52" s="251"/>
      <c r="FG52" s="251"/>
      <c r="FH52" s="251"/>
      <c r="FI52" s="251"/>
      <c r="FJ52" s="251"/>
      <c r="FK52" s="251"/>
      <c r="FL52" s="251"/>
      <c r="FM52" s="251"/>
      <c r="FN52" s="251"/>
      <c r="FO52" s="251"/>
      <c r="FP52" s="251"/>
      <c r="FQ52" s="251"/>
      <c r="FR52" s="251"/>
      <c r="FS52" s="251"/>
      <c r="FT52" s="251"/>
      <c r="FU52" s="251"/>
      <c r="FV52" s="251"/>
      <c r="FW52" s="251"/>
      <c r="FX52" s="251"/>
      <c r="FY52" s="251"/>
      <c r="FZ52" s="251"/>
      <c r="GA52" s="251"/>
      <c r="GB52" s="251"/>
      <c r="GC52" s="251"/>
      <c r="GD52" s="251"/>
      <c r="GE52" s="251"/>
      <c r="GF52" s="251"/>
      <c r="GG52" s="251"/>
      <c r="GH52" s="251"/>
      <c r="GI52" s="251"/>
      <c r="GJ52" s="251"/>
      <c r="GK52" s="251"/>
      <c r="GL52" s="251"/>
      <c r="GM52" s="251"/>
      <c r="GN52" s="251"/>
      <c r="GO52" s="251"/>
      <c r="GP52" s="251"/>
      <c r="GQ52" s="251"/>
      <c r="GR52" s="251"/>
      <c r="GS52" s="251"/>
      <c r="GT52" s="251"/>
    </row>
    <row r="53" spans="1:202" ht="25">
      <c r="A53" s="658" t="s">
        <v>1327</v>
      </c>
      <c r="B53" s="1057" t="s">
        <v>1339</v>
      </c>
      <c r="C53" s="1052" t="s">
        <v>1265</v>
      </c>
      <c r="D53" s="1019">
        <v>49.283999999999999</v>
      </c>
      <c r="E53" s="674"/>
      <c r="F53" s="674"/>
      <c r="G53" s="675">
        <f t="shared" si="25"/>
        <v>0</v>
      </c>
      <c r="H53" s="675">
        <f t="shared" si="26"/>
        <v>49.283999999999999</v>
      </c>
      <c r="I53" s="1019">
        <v>320000</v>
      </c>
      <c r="J53" s="653">
        <f t="shared" si="21"/>
        <v>15770880</v>
      </c>
      <c r="K53" s="653">
        <f t="shared" si="22"/>
        <v>0</v>
      </c>
      <c r="L53" s="676">
        <f t="shared" si="33"/>
        <v>0</v>
      </c>
      <c r="M53" s="653">
        <f t="shared" si="23"/>
        <v>0</v>
      </c>
      <c r="N53" s="654">
        <f t="shared" si="24"/>
        <v>0</v>
      </c>
      <c r="O53" s="678"/>
      <c r="P53" s="656"/>
      <c r="Q53" s="251"/>
      <c r="R53" s="251"/>
      <c r="S53" s="251"/>
      <c r="T53" s="251"/>
      <c r="U53" s="251"/>
      <c r="V53" s="251"/>
      <c r="W53" s="251"/>
      <c r="X53" s="251"/>
      <c r="Y53" s="251"/>
      <c r="Z53" s="251"/>
      <c r="AA53" s="251"/>
      <c r="AB53" s="251"/>
      <c r="AC53" s="251"/>
      <c r="AD53" s="251"/>
      <c r="AE53" s="251"/>
      <c r="AF53" s="251"/>
      <c r="AG53" s="251"/>
      <c r="AH53" s="251"/>
      <c r="AI53" s="251"/>
      <c r="AJ53" s="251"/>
      <c r="AK53" s="251"/>
      <c r="AL53" s="251"/>
      <c r="AM53" s="251"/>
      <c r="AN53" s="251"/>
      <c r="AO53" s="251"/>
      <c r="AP53" s="251"/>
      <c r="AQ53" s="251"/>
      <c r="AR53" s="251"/>
      <c r="AS53" s="251"/>
      <c r="AT53" s="251"/>
      <c r="AU53" s="251"/>
      <c r="AV53" s="251"/>
      <c r="AW53" s="251"/>
      <c r="AX53" s="251"/>
      <c r="AY53" s="251"/>
      <c r="AZ53" s="251"/>
      <c r="BA53" s="251"/>
      <c r="BB53" s="251"/>
      <c r="BC53" s="251"/>
      <c r="BD53" s="251"/>
      <c r="BE53" s="251"/>
      <c r="BF53" s="251"/>
      <c r="BG53" s="251"/>
      <c r="BH53" s="251"/>
      <c r="BI53" s="251"/>
      <c r="BJ53" s="251"/>
      <c r="BK53" s="251"/>
      <c r="BL53" s="251"/>
      <c r="BM53" s="251"/>
      <c r="BN53" s="251"/>
      <c r="BO53" s="251"/>
      <c r="BP53" s="251"/>
      <c r="BQ53" s="251"/>
      <c r="BR53" s="251"/>
      <c r="BS53" s="251"/>
      <c r="BT53" s="251"/>
      <c r="BU53" s="251"/>
      <c r="BV53" s="251"/>
      <c r="BW53" s="251"/>
      <c r="BX53" s="251"/>
      <c r="BY53" s="251"/>
      <c r="BZ53" s="251"/>
      <c r="CA53" s="251"/>
      <c r="CB53" s="251"/>
      <c r="CC53" s="251"/>
      <c r="CD53" s="251"/>
      <c r="CE53" s="251"/>
      <c r="CF53" s="251"/>
      <c r="CG53" s="251"/>
      <c r="CH53" s="251"/>
      <c r="CI53" s="251"/>
      <c r="CJ53" s="251"/>
      <c r="CK53" s="251"/>
      <c r="CL53" s="251"/>
      <c r="CM53" s="251"/>
      <c r="CN53" s="251"/>
      <c r="CO53" s="251"/>
      <c r="CP53" s="251"/>
      <c r="CQ53" s="251"/>
      <c r="CR53" s="251"/>
      <c r="CS53" s="251"/>
      <c r="CT53" s="251"/>
      <c r="CU53" s="251"/>
      <c r="CV53" s="251"/>
      <c r="CW53" s="251"/>
      <c r="CX53" s="251"/>
      <c r="CY53" s="251"/>
      <c r="CZ53" s="251"/>
      <c r="DA53" s="251"/>
      <c r="DB53" s="251"/>
      <c r="DC53" s="251"/>
      <c r="DD53" s="251"/>
      <c r="DE53" s="251"/>
      <c r="DF53" s="251"/>
      <c r="DG53" s="251"/>
      <c r="DH53" s="251"/>
      <c r="DI53" s="251"/>
      <c r="DJ53" s="251"/>
      <c r="DK53" s="251"/>
      <c r="DL53" s="251"/>
      <c r="DM53" s="251"/>
      <c r="DN53" s="251"/>
      <c r="DO53" s="251"/>
      <c r="DP53" s="251"/>
      <c r="DQ53" s="251"/>
      <c r="DR53" s="251"/>
      <c r="DS53" s="251"/>
      <c r="DT53" s="251"/>
      <c r="DU53" s="251"/>
      <c r="DV53" s="251"/>
      <c r="DW53" s="251"/>
      <c r="DX53" s="251"/>
      <c r="DY53" s="251"/>
      <c r="DZ53" s="251"/>
      <c r="EA53" s="251"/>
      <c r="EB53" s="251"/>
      <c r="EC53" s="251"/>
      <c r="ED53" s="251"/>
      <c r="EE53" s="251"/>
      <c r="EF53" s="251"/>
      <c r="EG53" s="251"/>
      <c r="EH53" s="251"/>
      <c r="EI53" s="251"/>
      <c r="EJ53" s="251"/>
      <c r="EK53" s="251"/>
      <c r="EL53" s="251"/>
      <c r="EM53" s="251"/>
      <c r="EN53" s="251"/>
      <c r="EO53" s="251"/>
      <c r="EP53" s="251"/>
      <c r="EQ53" s="251"/>
      <c r="ER53" s="251"/>
      <c r="ES53" s="251"/>
      <c r="ET53" s="251"/>
      <c r="EU53" s="251"/>
      <c r="EV53" s="251"/>
      <c r="EW53" s="251"/>
      <c r="EX53" s="251"/>
      <c r="EY53" s="251"/>
      <c r="EZ53" s="251"/>
      <c r="FA53" s="251"/>
      <c r="FB53" s="251"/>
      <c r="FC53" s="251"/>
      <c r="FD53" s="251"/>
      <c r="FE53" s="251"/>
      <c r="FF53" s="251"/>
      <c r="FG53" s="251"/>
      <c r="FH53" s="251"/>
      <c r="FI53" s="251"/>
      <c r="FJ53" s="251"/>
      <c r="FK53" s="251"/>
      <c r="FL53" s="251"/>
      <c r="FM53" s="251"/>
      <c r="FN53" s="251"/>
      <c r="FO53" s="251"/>
      <c r="FP53" s="251"/>
      <c r="FQ53" s="251"/>
      <c r="FR53" s="251"/>
      <c r="FS53" s="251"/>
      <c r="FT53" s="251"/>
      <c r="FU53" s="251"/>
      <c r="FV53" s="251"/>
      <c r="FW53" s="251"/>
      <c r="FX53" s="251"/>
      <c r="FY53" s="251"/>
      <c r="FZ53" s="251"/>
      <c r="GA53" s="251"/>
      <c r="GB53" s="251"/>
      <c r="GC53" s="251"/>
      <c r="GD53" s="251"/>
      <c r="GE53" s="251"/>
      <c r="GF53" s="251"/>
      <c r="GG53" s="251"/>
      <c r="GH53" s="251"/>
      <c r="GI53" s="251"/>
      <c r="GJ53" s="251"/>
      <c r="GK53" s="251"/>
      <c r="GL53" s="251"/>
      <c r="GM53" s="251"/>
      <c r="GN53" s="251"/>
      <c r="GO53" s="251"/>
      <c r="GP53" s="251"/>
      <c r="GQ53" s="251"/>
      <c r="GR53" s="251"/>
      <c r="GS53" s="251"/>
      <c r="GT53" s="251"/>
    </row>
    <row r="54" spans="1:202" ht="15" customHeight="1">
      <c r="A54" s="606"/>
      <c r="B54" s="1058"/>
      <c r="C54" s="1059"/>
      <c r="D54" s="958"/>
      <c r="E54" s="679"/>
      <c r="F54" s="679"/>
      <c r="G54" s="680"/>
      <c r="H54" s="675"/>
      <c r="I54" s="681"/>
      <c r="J54" s="682"/>
      <c r="K54" s="653"/>
      <c r="L54" s="683"/>
      <c r="M54" s="682"/>
      <c r="N54" s="684"/>
      <c r="O54" s="655"/>
      <c r="P54" s="656"/>
      <c r="Q54" s="251"/>
      <c r="R54" s="251"/>
      <c r="S54" s="251"/>
      <c r="T54" s="251"/>
      <c r="U54" s="251"/>
      <c r="V54" s="251"/>
      <c r="W54" s="251"/>
      <c r="X54" s="251"/>
      <c r="Y54" s="251"/>
      <c r="Z54" s="251"/>
      <c r="AA54" s="251"/>
      <c r="AB54" s="251"/>
      <c r="AC54" s="251"/>
      <c r="AD54" s="251"/>
      <c r="AE54" s="251"/>
      <c r="AF54" s="251"/>
      <c r="AG54" s="251"/>
      <c r="AH54" s="251"/>
      <c r="AI54" s="251"/>
      <c r="AJ54" s="251"/>
      <c r="AK54" s="251"/>
      <c r="AL54" s="251"/>
      <c r="AM54" s="251"/>
      <c r="AN54" s="251"/>
      <c r="AO54" s="251"/>
      <c r="AP54" s="251"/>
      <c r="AQ54" s="251"/>
      <c r="AR54" s="251"/>
      <c r="AS54" s="251"/>
      <c r="AT54" s="251"/>
      <c r="AU54" s="251"/>
      <c r="AV54" s="251"/>
      <c r="AW54" s="251"/>
      <c r="AX54" s="251"/>
      <c r="AY54" s="251"/>
      <c r="AZ54" s="251"/>
      <c r="BA54" s="251"/>
      <c r="BB54" s="251"/>
      <c r="BC54" s="251"/>
      <c r="BD54" s="251"/>
      <c r="BE54" s="251"/>
      <c r="BF54" s="251"/>
      <c r="BG54" s="251"/>
      <c r="BH54" s="251"/>
      <c r="BI54" s="251"/>
      <c r="BJ54" s="251"/>
      <c r="BK54" s="251"/>
      <c r="BL54" s="251"/>
      <c r="BM54" s="251"/>
      <c r="BN54" s="251"/>
      <c r="BO54" s="251"/>
      <c r="BP54" s="251"/>
      <c r="BQ54" s="251"/>
      <c r="BR54" s="251"/>
      <c r="BS54" s="251"/>
      <c r="BT54" s="251"/>
      <c r="BU54" s="251"/>
      <c r="BV54" s="251"/>
      <c r="BW54" s="251"/>
      <c r="BX54" s="251"/>
      <c r="BY54" s="251"/>
      <c r="BZ54" s="251"/>
      <c r="CA54" s="251"/>
      <c r="CB54" s="251"/>
      <c r="CC54" s="251"/>
      <c r="CD54" s="251"/>
      <c r="CE54" s="251"/>
      <c r="CF54" s="251"/>
      <c r="CG54" s="251"/>
      <c r="CH54" s="251"/>
      <c r="CI54" s="251"/>
      <c r="CJ54" s="251"/>
      <c r="CK54" s="251"/>
      <c r="CL54" s="251"/>
      <c r="CM54" s="251"/>
      <c r="CN54" s="251"/>
      <c r="CO54" s="251"/>
      <c r="CP54" s="251"/>
      <c r="CQ54" s="251"/>
      <c r="CR54" s="251"/>
      <c r="CS54" s="251"/>
      <c r="CT54" s="251"/>
      <c r="CU54" s="251"/>
      <c r="CV54" s="251"/>
      <c r="CW54" s="251"/>
      <c r="CX54" s="251"/>
      <c r="CY54" s="251"/>
      <c r="CZ54" s="251"/>
      <c r="DA54" s="251"/>
      <c r="DB54" s="251"/>
      <c r="DC54" s="251"/>
      <c r="DD54" s="251"/>
      <c r="DE54" s="251"/>
      <c r="DF54" s="251"/>
      <c r="DG54" s="251"/>
      <c r="DH54" s="251"/>
      <c r="DI54" s="251"/>
      <c r="DJ54" s="251"/>
      <c r="DK54" s="251"/>
      <c r="DL54" s="251"/>
      <c r="DM54" s="251"/>
      <c r="DN54" s="251"/>
      <c r="DO54" s="251"/>
      <c r="DP54" s="251"/>
      <c r="DQ54" s="251"/>
      <c r="DR54" s="251"/>
      <c r="DS54" s="251"/>
      <c r="DT54" s="251"/>
      <c r="DU54" s="251"/>
      <c r="DV54" s="251"/>
      <c r="DW54" s="251"/>
      <c r="DX54" s="251"/>
      <c r="DY54" s="251"/>
      <c r="DZ54" s="251"/>
      <c r="EA54" s="251"/>
      <c r="EB54" s="251"/>
      <c r="EC54" s="251"/>
      <c r="ED54" s="251"/>
      <c r="EE54" s="251"/>
      <c r="EF54" s="251"/>
      <c r="EG54" s="251"/>
      <c r="EH54" s="251"/>
      <c r="EI54" s="251"/>
      <c r="EJ54" s="251"/>
      <c r="EK54" s="251"/>
      <c r="EL54" s="251"/>
      <c r="EM54" s="251"/>
      <c r="EN54" s="251"/>
      <c r="EO54" s="251"/>
      <c r="EP54" s="251"/>
      <c r="EQ54" s="251"/>
      <c r="ER54" s="251"/>
      <c r="ES54" s="251"/>
      <c r="ET54" s="251"/>
      <c r="EU54" s="251"/>
      <c r="EV54" s="251"/>
      <c r="EW54" s="251"/>
      <c r="EX54" s="251"/>
      <c r="EY54" s="251"/>
      <c r="EZ54" s="251"/>
      <c r="FA54" s="251"/>
      <c r="FB54" s="251"/>
      <c r="FC54" s="251"/>
      <c r="FD54" s="251"/>
      <c r="FE54" s="251"/>
      <c r="FF54" s="251"/>
      <c r="FG54" s="251"/>
      <c r="FH54" s="251"/>
      <c r="FI54" s="251"/>
      <c r="FJ54" s="251"/>
      <c r="FK54" s="251"/>
      <c r="FL54" s="251"/>
      <c r="FM54" s="251"/>
      <c r="FN54" s="251"/>
      <c r="FO54" s="251"/>
      <c r="FP54" s="251"/>
      <c r="FQ54" s="251"/>
      <c r="FR54" s="251"/>
      <c r="FS54" s="251"/>
      <c r="FT54" s="251"/>
      <c r="FU54" s="251"/>
      <c r="FV54" s="251"/>
      <c r="FW54" s="251"/>
      <c r="FX54" s="251"/>
      <c r="FY54" s="251"/>
      <c r="FZ54" s="251"/>
      <c r="GA54" s="251"/>
      <c r="GB54" s="251"/>
      <c r="GC54" s="251"/>
      <c r="GD54" s="251"/>
      <c r="GE54" s="251"/>
      <c r="GF54" s="251"/>
      <c r="GG54" s="251"/>
      <c r="GH54" s="251"/>
      <c r="GI54" s="251"/>
      <c r="GJ54" s="251"/>
      <c r="GK54" s="251"/>
      <c r="GL54" s="251"/>
      <c r="GM54" s="251"/>
      <c r="GN54" s="251"/>
      <c r="GO54" s="251"/>
      <c r="GP54" s="251"/>
      <c r="GQ54" s="251"/>
      <c r="GR54" s="251"/>
      <c r="GS54" s="251"/>
      <c r="GT54" s="251"/>
    </row>
    <row r="55" spans="1:202" ht="21" customHeight="1">
      <c r="A55" s="249" t="s">
        <v>45</v>
      </c>
      <c r="B55" s="685"/>
      <c r="C55" s="686"/>
      <c r="D55" s="959"/>
      <c r="E55" s="665"/>
      <c r="F55" s="687"/>
      <c r="G55" s="665"/>
      <c r="H55" s="665"/>
      <c r="I55" s="256"/>
      <c r="J55" s="665">
        <f>SUM(J42:J54)</f>
        <v>953352380</v>
      </c>
      <c r="K55" s="665">
        <f>SUM(K42:K54)</f>
        <v>304856084.43023998</v>
      </c>
      <c r="L55" s="665">
        <f>SUM(L42:L54)</f>
        <v>4771872.0000000009</v>
      </c>
      <c r="M55" s="665">
        <f>SUM(M42:M54)</f>
        <v>309627956.43023998</v>
      </c>
      <c r="N55" s="666">
        <f>IF(J55=0,0,M55/J55)</f>
        <v>0.32477808093397742</v>
      </c>
      <c r="O55" s="655"/>
      <c r="P55" s="656"/>
      <c r="Q55" s="251"/>
      <c r="R55" s="251"/>
      <c r="S55" s="251"/>
      <c r="T55" s="251"/>
      <c r="U55" s="251"/>
      <c r="V55" s="251"/>
      <c r="W55" s="251"/>
      <c r="X55" s="251"/>
      <c r="Y55" s="251"/>
      <c r="Z55" s="251"/>
      <c r="AA55" s="251"/>
      <c r="AB55" s="251"/>
      <c r="AC55" s="251"/>
      <c r="AD55" s="251"/>
      <c r="AE55" s="251"/>
      <c r="AF55" s="251"/>
      <c r="AG55" s="251"/>
      <c r="AH55" s="251"/>
      <c r="AI55" s="251"/>
      <c r="AJ55" s="251"/>
      <c r="AK55" s="251"/>
      <c r="AL55" s="251"/>
      <c r="AM55" s="251"/>
      <c r="AN55" s="251"/>
      <c r="AO55" s="251"/>
      <c r="AP55" s="251"/>
      <c r="AQ55" s="251"/>
      <c r="AR55" s="251"/>
      <c r="AS55" s="251"/>
      <c r="AT55" s="251"/>
      <c r="AU55" s="251"/>
      <c r="AV55" s="251"/>
      <c r="AW55" s="251"/>
      <c r="AX55" s="251"/>
      <c r="AY55" s="251"/>
      <c r="AZ55" s="251"/>
      <c r="BA55" s="251"/>
      <c r="BB55" s="251"/>
      <c r="BC55" s="251"/>
      <c r="BD55" s="251"/>
      <c r="BE55" s="251"/>
      <c r="BF55" s="251"/>
      <c r="BG55" s="251"/>
      <c r="BH55" s="251"/>
      <c r="BI55" s="251"/>
      <c r="BJ55" s="251"/>
      <c r="BK55" s="251"/>
      <c r="BL55" s="251"/>
      <c r="BM55" s="251"/>
      <c r="BN55" s="251"/>
      <c r="BO55" s="251"/>
      <c r="BP55" s="251"/>
      <c r="BQ55" s="251"/>
      <c r="BR55" s="251"/>
      <c r="BS55" s="251"/>
      <c r="BT55" s="251"/>
      <c r="BU55" s="251"/>
      <c r="BV55" s="251"/>
      <c r="BW55" s="251"/>
      <c r="BX55" s="251"/>
      <c r="BY55" s="251"/>
      <c r="BZ55" s="251"/>
      <c r="CA55" s="251"/>
      <c r="CB55" s="251"/>
      <c r="CC55" s="251"/>
      <c r="CD55" s="251"/>
      <c r="CE55" s="251"/>
      <c r="CF55" s="251"/>
      <c r="CG55" s="251"/>
      <c r="CH55" s="251"/>
      <c r="CI55" s="251"/>
      <c r="CJ55" s="251"/>
      <c r="CK55" s="251"/>
      <c r="CL55" s="251"/>
      <c r="CM55" s="251"/>
      <c r="CN55" s="251"/>
      <c r="CO55" s="251"/>
      <c r="CP55" s="251"/>
      <c r="CQ55" s="251"/>
      <c r="CR55" s="251"/>
      <c r="CS55" s="251"/>
      <c r="CT55" s="251"/>
      <c r="CU55" s="251"/>
      <c r="CV55" s="251"/>
      <c r="CW55" s="251"/>
      <c r="CX55" s="251"/>
      <c r="CY55" s="251"/>
      <c r="CZ55" s="251"/>
      <c r="DA55" s="251"/>
      <c r="DB55" s="251"/>
      <c r="DC55" s="251"/>
      <c r="DD55" s="251"/>
      <c r="DE55" s="251"/>
      <c r="DF55" s="251"/>
      <c r="DG55" s="251"/>
      <c r="DH55" s="251"/>
      <c r="DI55" s="251"/>
      <c r="DJ55" s="251"/>
      <c r="DK55" s="251"/>
      <c r="DL55" s="251"/>
      <c r="DM55" s="251"/>
      <c r="DN55" s="251"/>
      <c r="DO55" s="251"/>
      <c r="DP55" s="251"/>
      <c r="DQ55" s="251"/>
      <c r="DR55" s="251"/>
      <c r="DS55" s="251"/>
      <c r="DT55" s="251"/>
      <c r="DU55" s="251"/>
      <c r="DV55" s="251"/>
      <c r="DW55" s="251"/>
      <c r="DX55" s="251"/>
      <c r="DY55" s="251"/>
      <c r="DZ55" s="251"/>
      <c r="EA55" s="251"/>
      <c r="EB55" s="251"/>
      <c r="EC55" s="251"/>
      <c r="ED55" s="251"/>
      <c r="EE55" s="251"/>
      <c r="EF55" s="251"/>
      <c r="EG55" s="251"/>
      <c r="EH55" s="251"/>
      <c r="EI55" s="251"/>
      <c r="EJ55" s="251"/>
      <c r="EK55" s="251"/>
      <c r="EL55" s="251"/>
      <c r="EM55" s="251"/>
      <c r="EN55" s="251"/>
      <c r="EO55" s="251"/>
      <c r="EP55" s="251"/>
      <c r="EQ55" s="251"/>
      <c r="ER55" s="251"/>
      <c r="ES55" s="251"/>
      <c r="ET55" s="251"/>
      <c r="EU55" s="251"/>
      <c r="EV55" s="251"/>
      <c r="EW55" s="251"/>
      <c r="EX55" s="251"/>
      <c r="EY55" s="251"/>
      <c r="EZ55" s="251"/>
      <c r="FA55" s="251"/>
      <c r="FB55" s="251"/>
      <c r="FC55" s="251"/>
      <c r="FD55" s="251"/>
      <c r="FE55" s="251"/>
      <c r="FF55" s="251"/>
      <c r="FG55" s="251"/>
      <c r="FH55" s="251"/>
      <c r="FI55" s="251"/>
      <c r="FJ55" s="251"/>
      <c r="FK55" s="251"/>
      <c r="FL55" s="251"/>
      <c r="FM55" s="251"/>
      <c r="FN55" s="251"/>
      <c r="FO55" s="251"/>
      <c r="FP55" s="251"/>
      <c r="FQ55" s="251"/>
      <c r="FR55" s="251"/>
      <c r="FS55" s="251"/>
      <c r="FT55" s="251"/>
      <c r="FU55" s="251"/>
      <c r="FV55" s="251"/>
      <c r="FW55" s="251"/>
      <c r="FX55" s="251"/>
      <c r="FY55" s="251"/>
      <c r="FZ55" s="251"/>
      <c r="GA55" s="251"/>
      <c r="GB55" s="251"/>
      <c r="GC55" s="251"/>
      <c r="GD55" s="251"/>
      <c r="GE55" s="251"/>
      <c r="GF55" s="251"/>
      <c r="GG55" s="251"/>
      <c r="GH55" s="251"/>
      <c r="GI55" s="251"/>
      <c r="GJ55" s="251"/>
      <c r="GK55" s="251"/>
      <c r="GL55" s="251"/>
      <c r="GM55" s="251"/>
      <c r="GN55" s="251"/>
      <c r="GO55" s="251"/>
      <c r="GP55" s="251"/>
      <c r="GQ55" s="251"/>
      <c r="GR55" s="251"/>
      <c r="GS55" s="251"/>
      <c r="GT55" s="251"/>
    </row>
    <row r="56" spans="1:202" ht="21" customHeight="1">
      <c r="A56" s="426"/>
      <c r="B56" s="973"/>
      <c r="C56" s="998"/>
      <c r="D56" s="960"/>
      <c r="E56" s="975"/>
      <c r="F56" s="976"/>
      <c r="G56" s="975"/>
      <c r="H56" s="975"/>
      <c r="I56" s="974"/>
      <c r="J56" s="975"/>
      <c r="K56" s="975"/>
      <c r="L56" s="976"/>
      <c r="M56" s="975"/>
      <c r="N56" s="977"/>
      <c r="O56" s="655"/>
      <c r="P56" s="656"/>
      <c r="Q56" s="251"/>
      <c r="R56" s="251"/>
      <c r="S56" s="251"/>
      <c r="T56" s="251"/>
      <c r="U56" s="251"/>
      <c r="V56" s="251"/>
      <c r="W56" s="251"/>
      <c r="X56" s="251"/>
      <c r="Y56" s="251"/>
      <c r="Z56" s="251"/>
      <c r="AA56" s="251"/>
      <c r="AB56" s="251"/>
      <c r="AC56" s="251"/>
      <c r="AD56" s="251"/>
      <c r="AE56" s="251"/>
      <c r="AF56" s="251"/>
      <c r="AG56" s="251"/>
      <c r="AH56" s="251"/>
      <c r="AI56" s="251"/>
      <c r="AJ56" s="251"/>
      <c r="AK56" s="251"/>
      <c r="AL56" s="251"/>
      <c r="AM56" s="251"/>
      <c r="AN56" s="251"/>
      <c r="AO56" s="251"/>
      <c r="AP56" s="251"/>
      <c r="AQ56" s="251"/>
      <c r="AR56" s="251"/>
      <c r="AS56" s="251"/>
      <c r="AT56" s="251"/>
      <c r="AU56" s="251"/>
      <c r="AV56" s="251"/>
      <c r="AW56" s="251"/>
      <c r="AX56" s="251"/>
      <c r="AY56" s="251"/>
      <c r="AZ56" s="251"/>
      <c r="BA56" s="251"/>
      <c r="BB56" s="251"/>
      <c r="BC56" s="251"/>
      <c r="BD56" s="251"/>
      <c r="BE56" s="251"/>
      <c r="BF56" s="251"/>
      <c r="BG56" s="251"/>
      <c r="BH56" s="251"/>
      <c r="BI56" s="251"/>
      <c r="BJ56" s="251"/>
      <c r="BK56" s="251"/>
      <c r="BL56" s="251"/>
      <c r="BM56" s="251"/>
      <c r="BN56" s="251"/>
      <c r="BO56" s="251"/>
      <c r="BP56" s="251"/>
      <c r="BQ56" s="251"/>
      <c r="BR56" s="251"/>
      <c r="BS56" s="251"/>
      <c r="BT56" s="251"/>
      <c r="BU56" s="251"/>
      <c r="BV56" s="251"/>
      <c r="BW56" s="251"/>
      <c r="BX56" s="251"/>
      <c r="BY56" s="251"/>
      <c r="BZ56" s="251"/>
      <c r="CA56" s="251"/>
      <c r="CB56" s="251"/>
      <c r="CC56" s="251"/>
      <c r="CD56" s="251"/>
      <c r="CE56" s="251"/>
      <c r="CF56" s="251"/>
      <c r="CG56" s="251"/>
      <c r="CH56" s="251"/>
      <c r="CI56" s="251"/>
      <c r="CJ56" s="251"/>
      <c r="CK56" s="251"/>
      <c r="CL56" s="251"/>
      <c r="CM56" s="251"/>
      <c r="CN56" s="251"/>
      <c r="CO56" s="251"/>
      <c r="CP56" s="251"/>
      <c r="CQ56" s="251"/>
      <c r="CR56" s="251"/>
      <c r="CS56" s="251"/>
      <c r="CT56" s="251"/>
      <c r="CU56" s="251"/>
      <c r="CV56" s="251"/>
      <c r="CW56" s="251"/>
      <c r="CX56" s="251"/>
      <c r="CY56" s="251"/>
      <c r="CZ56" s="251"/>
      <c r="DA56" s="251"/>
      <c r="DB56" s="251"/>
      <c r="DC56" s="251"/>
      <c r="DD56" s="251"/>
      <c r="DE56" s="251"/>
      <c r="DF56" s="251"/>
      <c r="DG56" s="251"/>
      <c r="DH56" s="251"/>
      <c r="DI56" s="251"/>
      <c r="DJ56" s="251"/>
      <c r="DK56" s="251"/>
      <c r="DL56" s="251"/>
      <c r="DM56" s="251"/>
      <c r="DN56" s="251"/>
      <c r="DO56" s="251"/>
      <c r="DP56" s="251"/>
      <c r="DQ56" s="251"/>
      <c r="DR56" s="251"/>
      <c r="DS56" s="251"/>
      <c r="DT56" s="251"/>
      <c r="DU56" s="251"/>
      <c r="DV56" s="251"/>
      <c r="DW56" s="251"/>
      <c r="DX56" s="251"/>
      <c r="DY56" s="251"/>
      <c r="DZ56" s="251"/>
      <c r="EA56" s="251"/>
      <c r="EB56" s="251"/>
      <c r="EC56" s="251"/>
      <c r="ED56" s="251"/>
      <c r="EE56" s="251"/>
      <c r="EF56" s="251"/>
      <c r="EG56" s="251"/>
      <c r="EH56" s="251"/>
      <c r="EI56" s="251"/>
      <c r="EJ56" s="251"/>
      <c r="EK56" s="251"/>
      <c r="EL56" s="251"/>
      <c r="EM56" s="251"/>
      <c r="EN56" s="251"/>
      <c r="EO56" s="251"/>
      <c r="EP56" s="251"/>
      <c r="EQ56" s="251"/>
      <c r="ER56" s="251"/>
      <c r="ES56" s="251"/>
      <c r="ET56" s="251"/>
      <c r="EU56" s="251"/>
      <c r="EV56" s="251"/>
      <c r="EW56" s="251"/>
      <c r="EX56" s="251"/>
      <c r="EY56" s="251"/>
      <c r="EZ56" s="251"/>
      <c r="FA56" s="251"/>
      <c r="FB56" s="251"/>
      <c r="FC56" s="251"/>
      <c r="FD56" s="251"/>
      <c r="FE56" s="251"/>
      <c r="FF56" s="251"/>
      <c r="FG56" s="251"/>
      <c r="FH56" s="251"/>
      <c r="FI56" s="251"/>
      <c r="FJ56" s="251"/>
      <c r="FK56" s="251"/>
      <c r="FL56" s="251"/>
      <c r="FM56" s="251"/>
      <c r="FN56" s="251"/>
      <c r="FO56" s="251"/>
      <c r="FP56" s="251"/>
      <c r="FQ56" s="251"/>
      <c r="FR56" s="251"/>
      <c r="FS56" s="251"/>
      <c r="FT56" s="251"/>
      <c r="FU56" s="251"/>
      <c r="FV56" s="251"/>
      <c r="FW56" s="251"/>
      <c r="FX56" s="251"/>
      <c r="FY56" s="251"/>
      <c r="FZ56" s="251"/>
      <c r="GA56" s="251"/>
      <c r="GB56" s="251"/>
      <c r="GC56" s="251"/>
      <c r="GD56" s="251"/>
      <c r="GE56" s="251"/>
      <c r="GF56" s="251"/>
      <c r="GG56" s="251"/>
      <c r="GH56" s="251"/>
      <c r="GI56" s="251"/>
      <c r="GJ56" s="251"/>
      <c r="GK56" s="251"/>
      <c r="GL56" s="251"/>
      <c r="GM56" s="251"/>
      <c r="GN56" s="251"/>
      <c r="GO56" s="251"/>
      <c r="GP56" s="251"/>
      <c r="GQ56" s="251"/>
      <c r="GR56" s="251"/>
      <c r="GS56" s="251"/>
      <c r="GT56" s="251"/>
    </row>
    <row r="57" spans="1:202" s="412" customFormat="1" ht="15" customHeight="1">
      <c r="A57" s="1112" t="s">
        <v>1070</v>
      </c>
      <c r="B57" s="1114" t="s">
        <v>133</v>
      </c>
      <c r="C57" s="1120" t="s">
        <v>933</v>
      </c>
      <c r="D57" s="1118" t="s">
        <v>1046</v>
      </c>
      <c r="E57" s="1110" t="s">
        <v>843</v>
      </c>
      <c r="F57" s="1110" t="s">
        <v>1049</v>
      </c>
      <c r="G57" s="1110" t="s">
        <v>1050</v>
      </c>
      <c r="H57" s="1110" t="s">
        <v>1243</v>
      </c>
      <c r="I57" s="1120" t="s">
        <v>1242</v>
      </c>
      <c r="J57" s="1110" t="s">
        <v>1048</v>
      </c>
      <c r="K57" s="1110" t="s">
        <v>844</v>
      </c>
      <c r="L57" s="1110" t="s">
        <v>1051</v>
      </c>
      <c r="M57" s="1110" t="s">
        <v>1152</v>
      </c>
      <c r="N57" s="1110" t="s">
        <v>42</v>
      </c>
      <c r="O57" s="655"/>
      <c r="P57" s="656"/>
      <c r="Q57" s="251"/>
      <c r="R57" s="251"/>
      <c r="S57" s="251"/>
      <c r="T57" s="251"/>
      <c r="U57" s="251"/>
      <c r="V57" s="251"/>
      <c r="W57" s="251"/>
      <c r="X57" s="251"/>
      <c r="Y57" s="251"/>
      <c r="Z57" s="251"/>
      <c r="AA57" s="251"/>
      <c r="AB57" s="251"/>
      <c r="AC57" s="251"/>
      <c r="AD57" s="251"/>
      <c r="AE57" s="251"/>
      <c r="AF57" s="251"/>
      <c r="AG57" s="251"/>
      <c r="AH57" s="251"/>
      <c r="AI57" s="251"/>
      <c r="AJ57" s="251"/>
      <c r="AK57" s="251"/>
      <c r="AL57" s="251"/>
      <c r="AM57" s="251"/>
      <c r="AN57" s="251"/>
      <c r="AO57" s="251"/>
      <c r="AP57" s="251"/>
      <c r="AQ57" s="251"/>
      <c r="AR57" s="251"/>
      <c r="AS57" s="251"/>
      <c r="AT57" s="251"/>
      <c r="AU57" s="251"/>
      <c r="AV57" s="251"/>
      <c r="AW57" s="251"/>
      <c r="AX57" s="251"/>
      <c r="AY57" s="251"/>
      <c r="AZ57" s="251"/>
      <c r="BA57" s="251"/>
      <c r="BB57" s="251"/>
      <c r="BC57" s="251"/>
      <c r="BD57" s="251"/>
      <c r="BE57" s="251"/>
      <c r="BF57" s="251"/>
      <c r="BG57" s="251"/>
      <c r="BH57" s="251"/>
      <c r="BI57" s="251"/>
      <c r="BJ57" s="251"/>
      <c r="BK57" s="251"/>
      <c r="BL57" s="251"/>
      <c r="BM57" s="251"/>
      <c r="BN57" s="251"/>
      <c r="BO57" s="251"/>
      <c r="BP57" s="251"/>
      <c r="BQ57" s="251"/>
      <c r="BR57" s="251"/>
      <c r="BS57" s="251"/>
      <c r="BT57" s="251"/>
      <c r="BU57" s="251"/>
      <c r="BV57" s="251"/>
      <c r="BW57" s="251"/>
      <c r="BX57" s="251"/>
      <c r="BY57" s="251"/>
      <c r="BZ57" s="251"/>
      <c r="CA57" s="251"/>
      <c r="CB57" s="251"/>
      <c r="CC57" s="251"/>
      <c r="CD57" s="251"/>
      <c r="CE57" s="251"/>
      <c r="CF57" s="251"/>
      <c r="CG57" s="251"/>
      <c r="CH57" s="251"/>
      <c r="CI57" s="251"/>
      <c r="CJ57" s="251"/>
      <c r="CK57" s="251"/>
      <c r="CL57" s="251"/>
      <c r="CM57" s="251"/>
      <c r="CN57" s="251"/>
      <c r="CO57" s="251"/>
      <c r="CP57" s="251"/>
      <c r="CQ57" s="251"/>
      <c r="CR57" s="251"/>
      <c r="CS57" s="251"/>
      <c r="CT57" s="251"/>
      <c r="CU57" s="251"/>
      <c r="CV57" s="251"/>
      <c r="CW57" s="251"/>
      <c r="CX57" s="251"/>
      <c r="CY57" s="251"/>
      <c r="CZ57" s="251"/>
      <c r="DA57" s="251"/>
      <c r="DB57" s="251"/>
      <c r="DC57" s="251"/>
      <c r="DD57" s="251"/>
      <c r="DE57" s="251"/>
      <c r="DF57" s="251"/>
      <c r="DG57" s="251"/>
      <c r="DH57" s="251"/>
      <c r="DI57" s="251"/>
      <c r="DJ57" s="251"/>
      <c r="DK57" s="251"/>
      <c r="DL57" s="251"/>
      <c r="DM57" s="251"/>
      <c r="DN57" s="251"/>
      <c r="DO57" s="251"/>
      <c r="DP57" s="251"/>
      <c r="DQ57" s="251"/>
      <c r="DR57" s="251"/>
      <c r="DS57" s="251"/>
      <c r="DT57" s="251"/>
      <c r="DU57" s="251"/>
      <c r="DV57" s="251"/>
      <c r="DW57" s="251"/>
      <c r="DX57" s="251"/>
      <c r="DY57" s="251"/>
      <c r="DZ57" s="251"/>
      <c r="EA57" s="251"/>
      <c r="EB57" s="251"/>
      <c r="EC57" s="251"/>
      <c r="ED57" s="251"/>
      <c r="EE57" s="251"/>
      <c r="EF57" s="251"/>
      <c r="EG57" s="251"/>
      <c r="EH57" s="251"/>
      <c r="EI57" s="251"/>
      <c r="EJ57" s="251"/>
      <c r="EK57" s="251"/>
      <c r="EL57" s="251"/>
      <c r="EM57" s="251"/>
      <c r="EN57" s="251"/>
      <c r="EO57" s="251"/>
      <c r="EP57" s="251"/>
      <c r="EQ57" s="251"/>
      <c r="ER57" s="251"/>
      <c r="ES57" s="251"/>
      <c r="ET57" s="251"/>
      <c r="EU57" s="251"/>
      <c r="EV57" s="251"/>
      <c r="EW57" s="251"/>
      <c r="EX57" s="251"/>
      <c r="EY57" s="251"/>
      <c r="EZ57" s="251"/>
      <c r="FA57" s="251"/>
      <c r="FB57" s="251"/>
      <c r="FC57" s="251"/>
      <c r="FD57" s="251"/>
      <c r="FE57" s="251"/>
      <c r="FF57" s="251"/>
      <c r="FG57" s="251"/>
      <c r="FH57" s="251"/>
      <c r="FI57" s="251"/>
      <c r="FJ57" s="251"/>
      <c r="FK57" s="251"/>
      <c r="FL57" s="251"/>
      <c r="FM57" s="251"/>
      <c r="FN57" s="251"/>
      <c r="FO57" s="251"/>
      <c r="FP57" s="251"/>
      <c r="FQ57" s="251"/>
      <c r="FR57" s="251"/>
      <c r="FS57" s="251"/>
      <c r="FT57" s="251"/>
      <c r="FU57" s="251"/>
      <c r="FV57" s="251"/>
      <c r="FW57" s="251"/>
      <c r="FX57" s="251"/>
      <c r="FY57" s="251"/>
      <c r="FZ57" s="251"/>
      <c r="GA57" s="251"/>
      <c r="GB57" s="251"/>
      <c r="GC57" s="251"/>
      <c r="GD57" s="251"/>
      <c r="GE57" s="251"/>
      <c r="GF57" s="251"/>
      <c r="GG57" s="251"/>
      <c r="GH57" s="251"/>
      <c r="GI57" s="251"/>
      <c r="GJ57" s="251"/>
      <c r="GK57" s="251"/>
      <c r="GL57" s="251"/>
      <c r="GM57" s="251"/>
      <c r="GN57" s="251"/>
      <c r="GO57" s="251"/>
      <c r="GP57" s="251"/>
      <c r="GQ57" s="251"/>
      <c r="GR57" s="251"/>
      <c r="GS57" s="251"/>
      <c r="GT57" s="251"/>
    </row>
    <row r="58" spans="1:202">
      <c r="A58" s="1113"/>
      <c r="B58" s="1115"/>
      <c r="C58" s="1121"/>
      <c r="D58" s="1119"/>
      <c r="E58" s="1111"/>
      <c r="F58" s="1111"/>
      <c r="G58" s="1111"/>
      <c r="H58" s="1111"/>
      <c r="I58" s="1121"/>
      <c r="J58" s="1111"/>
      <c r="K58" s="1111"/>
      <c r="L58" s="1111"/>
      <c r="M58" s="1111"/>
      <c r="N58" s="1111"/>
      <c r="O58" s="655"/>
      <c r="P58" s="656"/>
      <c r="Q58" s="251"/>
      <c r="R58" s="251"/>
      <c r="S58" s="251"/>
      <c r="T58" s="251"/>
      <c r="U58" s="251"/>
      <c r="V58" s="251"/>
      <c r="W58" s="251"/>
      <c r="X58" s="251"/>
      <c r="Y58" s="251"/>
      <c r="Z58" s="251"/>
      <c r="AA58" s="251"/>
      <c r="AB58" s="251"/>
      <c r="AC58" s="251"/>
      <c r="AD58" s="251"/>
      <c r="AE58" s="251"/>
      <c r="AF58" s="251"/>
      <c r="AG58" s="251"/>
      <c r="AH58" s="251"/>
      <c r="AI58" s="251"/>
      <c r="AJ58" s="251"/>
      <c r="AK58" s="251"/>
      <c r="AL58" s="251"/>
      <c r="AM58" s="251"/>
      <c r="AN58" s="251"/>
      <c r="AO58" s="251"/>
      <c r="AP58" s="251"/>
      <c r="AQ58" s="251"/>
      <c r="AR58" s="251"/>
      <c r="AS58" s="251"/>
      <c r="AT58" s="251"/>
      <c r="AU58" s="251"/>
      <c r="AV58" s="251"/>
      <c r="AW58" s="251"/>
      <c r="AX58" s="251"/>
      <c r="AY58" s="251"/>
      <c r="AZ58" s="251"/>
      <c r="BA58" s="251"/>
      <c r="BB58" s="251"/>
      <c r="BC58" s="251"/>
      <c r="BD58" s="251"/>
      <c r="BE58" s="251"/>
      <c r="BF58" s="251"/>
      <c r="BG58" s="251"/>
      <c r="BH58" s="251"/>
      <c r="BI58" s="251"/>
      <c r="BJ58" s="251"/>
      <c r="BK58" s="251"/>
      <c r="BL58" s="251"/>
      <c r="BM58" s="251"/>
      <c r="BN58" s="251"/>
      <c r="BO58" s="251"/>
      <c r="BP58" s="251"/>
      <c r="BQ58" s="251"/>
      <c r="BR58" s="251"/>
      <c r="BS58" s="251"/>
      <c r="BT58" s="251"/>
      <c r="BU58" s="251"/>
      <c r="BV58" s="251"/>
      <c r="BW58" s="251"/>
      <c r="BX58" s="251"/>
      <c r="BY58" s="251"/>
      <c r="BZ58" s="251"/>
      <c r="CA58" s="251"/>
      <c r="CB58" s="251"/>
      <c r="CC58" s="251"/>
      <c r="CD58" s="251"/>
      <c r="CE58" s="251"/>
      <c r="CF58" s="251"/>
      <c r="CG58" s="251"/>
      <c r="CH58" s="251"/>
      <c r="CI58" s="251"/>
      <c r="CJ58" s="251"/>
      <c r="CK58" s="251"/>
      <c r="CL58" s="251"/>
      <c r="CM58" s="251"/>
      <c r="CN58" s="251"/>
      <c r="CO58" s="251"/>
      <c r="CP58" s="251"/>
      <c r="CQ58" s="251"/>
      <c r="CR58" s="251"/>
      <c r="CS58" s="251"/>
      <c r="CT58" s="251"/>
      <c r="CU58" s="251"/>
      <c r="CV58" s="251"/>
      <c r="CW58" s="251"/>
      <c r="CX58" s="251"/>
      <c r="CY58" s="251"/>
      <c r="CZ58" s="251"/>
      <c r="DA58" s="251"/>
      <c r="DB58" s="251"/>
      <c r="DC58" s="251"/>
      <c r="DD58" s="251"/>
      <c r="DE58" s="251"/>
      <c r="DF58" s="251"/>
      <c r="DG58" s="251"/>
      <c r="DH58" s="251"/>
      <c r="DI58" s="251"/>
      <c r="DJ58" s="251"/>
      <c r="DK58" s="251"/>
      <c r="DL58" s="251"/>
      <c r="DM58" s="251"/>
      <c r="DN58" s="251"/>
      <c r="DO58" s="251"/>
      <c r="DP58" s="251"/>
      <c r="DQ58" s="251"/>
      <c r="DR58" s="251"/>
      <c r="DS58" s="251"/>
      <c r="DT58" s="251"/>
      <c r="DU58" s="251"/>
      <c r="DV58" s="251"/>
      <c r="DW58" s="251"/>
      <c r="DX58" s="251"/>
      <c r="DY58" s="251"/>
      <c r="DZ58" s="251"/>
      <c r="EA58" s="251"/>
      <c r="EB58" s="251"/>
      <c r="EC58" s="251"/>
      <c r="ED58" s="251"/>
      <c r="EE58" s="251"/>
      <c r="EF58" s="251"/>
      <c r="EG58" s="251"/>
      <c r="EH58" s="251"/>
      <c r="EI58" s="251"/>
      <c r="EJ58" s="251"/>
      <c r="EK58" s="251"/>
      <c r="EL58" s="251"/>
      <c r="EM58" s="251"/>
      <c r="EN58" s="251"/>
      <c r="EO58" s="251"/>
      <c r="EP58" s="251"/>
      <c r="EQ58" s="251"/>
      <c r="ER58" s="251"/>
      <c r="ES58" s="251"/>
      <c r="ET58" s="251"/>
      <c r="EU58" s="251"/>
      <c r="EV58" s="251"/>
      <c r="EW58" s="251"/>
      <c r="EX58" s="251"/>
      <c r="EY58" s="251"/>
      <c r="EZ58" s="251"/>
      <c r="FA58" s="251"/>
      <c r="FB58" s="251"/>
      <c r="FC58" s="251"/>
      <c r="FD58" s="251"/>
      <c r="FE58" s="251"/>
      <c r="FF58" s="251"/>
      <c r="FG58" s="251"/>
      <c r="FH58" s="251"/>
      <c r="FI58" s="251"/>
      <c r="FJ58" s="251"/>
      <c r="FK58" s="251"/>
      <c r="FL58" s="251"/>
      <c r="FM58" s="251"/>
      <c r="FN58" s="251"/>
      <c r="FO58" s="251"/>
      <c r="FP58" s="251"/>
      <c r="FQ58" s="251"/>
      <c r="FR58" s="251"/>
      <c r="FS58" s="251"/>
      <c r="FT58" s="251"/>
      <c r="FU58" s="251"/>
      <c r="FV58" s="251"/>
      <c r="FW58" s="251"/>
      <c r="FX58" s="251"/>
      <c r="FY58" s="251"/>
      <c r="FZ58" s="251"/>
      <c r="GA58" s="251"/>
      <c r="GB58" s="251"/>
      <c r="GC58" s="251"/>
      <c r="GD58" s="251"/>
      <c r="GE58" s="251"/>
      <c r="GF58" s="251"/>
      <c r="GG58" s="251"/>
      <c r="GH58" s="251"/>
      <c r="GI58" s="251"/>
      <c r="GJ58" s="251"/>
      <c r="GK58" s="251"/>
      <c r="GL58" s="251"/>
      <c r="GM58" s="251"/>
      <c r="GN58" s="251"/>
      <c r="GO58" s="251"/>
      <c r="GP58" s="251"/>
      <c r="GQ58" s="251"/>
      <c r="GR58" s="251"/>
      <c r="GS58" s="251"/>
      <c r="GT58" s="251"/>
    </row>
    <row r="59" spans="1:202" ht="24" customHeight="1">
      <c r="A59" s="609">
        <v>5.3</v>
      </c>
      <c r="B59" s="1055" t="s">
        <v>1342</v>
      </c>
      <c r="C59" s="668"/>
      <c r="D59" s="957"/>
      <c r="E59" s="669"/>
      <c r="F59" s="670"/>
      <c r="G59" s="255"/>
      <c r="H59" s="255"/>
      <c r="I59" s="669"/>
      <c r="J59" s="671"/>
      <c r="K59" s="671"/>
      <c r="L59" s="672"/>
      <c r="M59" s="671"/>
      <c r="N59" s="673"/>
      <c r="O59" s="655"/>
      <c r="P59" s="656"/>
      <c r="Q59" s="251"/>
      <c r="R59" s="251"/>
      <c r="S59" s="251"/>
      <c r="T59" s="251"/>
      <c r="U59" s="251"/>
      <c r="V59" s="251"/>
      <c r="W59" s="251"/>
      <c r="X59" s="251"/>
      <c r="Y59" s="251"/>
      <c r="Z59" s="251"/>
      <c r="AA59" s="251"/>
      <c r="AB59" s="251"/>
      <c r="AC59" s="251"/>
      <c r="AD59" s="251"/>
      <c r="AE59" s="251"/>
      <c r="AF59" s="251"/>
      <c r="AG59" s="251"/>
      <c r="AH59" s="251"/>
      <c r="AI59" s="251"/>
      <c r="AJ59" s="251"/>
      <c r="AK59" s="251"/>
      <c r="AL59" s="251"/>
      <c r="AM59" s="251"/>
      <c r="AN59" s="251"/>
      <c r="AO59" s="251"/>
      <c r="AP59" s="251"/>
      <c r="AQ59" s="251"/>
      <c r="AR59" s="251"/>
      <c r="AS59" s="251"/>
      <c r="AT59" s="251"/>
      <c r="AU59" s="251"/>
      <c r="AV59" s="251"/>
      <c r="AW59" s="251"/>
      <c r="AX59" s="251"/>
      <c r="AY59" s="251"/>
      <c r="AZ59" s="251"/>
      <c r="BA59" s="251"/>
      <c r="BB59" s="251"/>
      <c r="BC59" s="251"/>
      <c r="BD59" s="251"/>
      <c r="BE59" s="251"/>
      <c r="BF59" s="251"/>
      <c r="BG59" s="251"/>
      <c r="BH59" s="251"/>
      <c r="BI59" s="251"/>
      <c r="BJ59" s="251"/>
      <c r="BK59" s="251"/>
      <c r="BL59" s="251"/>
      <c r="BM59" s="251"/>
      <c r="BN59" s="251"/>
      <c r="BO59" s="251"/>
      <c r="BP59" s="251"/>
      <c r="BQ59" s="251"/>
      <c r="BR59" s="251"/>
      <c r="BS59" s="251"/>
      <c r="BT59" s="251"/>
      <c r="BU59" s="251"/>
      <c r="BV59" s="251"/>
      <c r="BW59" s="251"/>
      <c r="BX59" s="251"/>
      <c r="BY59" s="251"/>
      <c r="BZ59" s="251"/>
      <c r="CA59" s="251"/>
      <c r="CB59" s="251"/>
      <c r="CC59" s="251"/>
      <c r="CD59" s="251"/>
      <c r="CE59" s="251"/>
      <c r="CF59" s="251"/>
      <c r="CG59" s="251"/>
      <c r="CH59" s="251"/>
      <c r="CI59" s="251"/>
      <c r="CJ59" s="251"/>
      <c r="CK59" s="251"/>
      <c r="CL59" s="251"/>
      <c r="CM59" s="251"/>
      <c r="CN59" s="251"/>
      <c r="CO59" s="251"/>
      <c r="CP59" s="251"/>
      <c r="CQ59" s="251"/>
      <c r="CR59" s="251"/>
      <c r="CS59" s="251"/>
      <c r="CT59" s="251"/>
      <c r="CU59" s="251"/>
      <c r="CV59" s="251"/>
      <c r="CW59" s="251"/>
      <c r="CX59" s="251"/>
      <c r="CY59" s="251"/>
      <c r="CZ59" s="251"/>
      <c r="DA59" s="251"/>
      <c r="DB59" s="251"/>
      <c r="DC59" s="251"/>
      <c r="DD59" s="251"/>
      <c r="DE59" s="251"/>
      <c r="DF59" s="251"/>
      <c r="DG59" s="251"/>
      <c r="DH59" s="251"/>
      <c r="DI59" s="251"/>
      <c r="DJ59" s="251"/>
      <c r="DK59" s="251"/>
      <c r="DL59" s="251"/>
      <c r="DM59" s="251"/>
      <c r="DN59" s="251"/>
      <c r="DO59" s="251"/>
      <c r="DP59" s="251"/>
      <c r="DQ59" s="251"/>
      <c r="DR59" s="251"/>
      <c r="DS59" s="251"/>
      <c r="DT59" s="251"/>
      <c r="DU59" s="251"/>
      <c r="DV59" s="251"/>
      <c r="DW59" s="251"/>
      <c r="DX59" s="251"/>
      <c r="DY59" s="251"/>
      <c r="DZ59" s="251"/>
      <c r="EA59" s="251"/>
      <c r="EB59" s="251"/>
      <c r="EC59" s="251"/>
      <c r="ED59" s="251"/>
      <c r="EE59" s="251"/>
      <c r="EF59" s="251"/>
      <c r="EG59" s="251"/>
      <c r="EH59" s="251"/>
      <c r="EI59" s="251"/>
      <c r="EJ59" s="251"/>
      <c r="EK59" s="251"/>
      <c r="EL59" s="251"/>
      <c r="EM59" s="251"/>
      <c r="EN59" s="251"/>
      <c r="EO59" s="251"/>
      <c r="EP59" s="251"/>
      <c r="EQ59" s="251"/>
      <c r="ER59" s="251"/>
      <c r="ES59" s="251"/>
      <c r="ET59" s="251"/>
      <c r="EU59" s="251"/>
      <c r="EV59" s="251"/>
      <c r="EW59" s="251"/>
      <c r="EX59" s="251"/>
      <c r="EY59" s="251"/>
      <c r="EZ59" s="251"/>
      <c r="FA59" s="251"/>
      <c r="FB59" s="251"/>
      <c r="FC59" s="251"/>
      <c r="FD59" s="251"/>
      <c r="FE59" s="251"/>
      <c r="FF59" s="251"/>
      <c r="FG59" s="251"/>
      <c r="FH59" s="251"/>
      <c r="FI59" s="251"/>
      <c r="FJ59" s="251"/>
      <c r="FK59" s="251"/>
      <c r="FL59" s="251"/>
      <c r="FM59" s="251"/>
      <c r="FN59" s="251"/>
      <c r="FO59" s="251"/>
      <c r="FP59" s="251"/>
      <c r="FQ59" s="251"/>
      <c r="FR59" s="251"/>
      <c r="FS59" s="251"/>
      <c r="FT59" s="251"/>
      <c r="FU59" s="251"/>
      <c r="FV59" s="251"/>
      <c r="FW59" s="251"/>
      <c r="FX59" s="251"/>
      <c r="FY59" s="251"/>
      <c r="FZ59" s="251"/>
      <c r="GA59" s="251"/>
      <c r="GB59" s="251"/>
      <c r="GC59" s="251"/>
      <c r="GD59" s="251"/>
      <c r="GE59" s="251"/>
      <c r="GF59" s="251"/>
      <c r="GG59" s="251"/>
      <c r="GH59" s="251"/>
      <c r="GI59" s="251"/>
      <c r="GJ59" s="251"/>
      <c r="GK59" s="251"/>
      <c r="GL59" s="251"/>
      <c r="GM59" s="251"/>
      <c r="GN59" s="251"/>
      <c r="GO59" s="251"/>
      <c r="GP59" s="251"/>
      <c r="GQ59" s="251"/>
      <c r="GR59" s="251"/>
      <c r="GS59" s="251"/>
      <c r="GT59" s="251"/>
    </row>
    <row r="60" spans="1:202" ht="25">
      <c r="A60" s="658" t="s">
        <v>1343</v>
      </c>
      <c r="B60" s="1057" t="s">
        <v>1345</v>
      </c>
      <c r="C60" s="1002" t="s">
        <v>1154</v>
      </c>
      <c r="D60" s="1019">
        <v>255</v>
      </c>
      <c r="E60" s="674">
        <v>81.75</v>
      </c>
      <c r="F60" s="674">
        <v>3</v>
      </c>
      <c r="G60" s="675">
        <f t="shared" ref="G60:G65" si="34">F60+E60</f>
        <v>84.75</v>
      </c>
      <c r="H60" s="675">
        <f t="shared" ref="H60:H65" si="35">D60-G60</f>
        <v>170.25</v>
      </c>
      <c r="I60" s="1019">
        <v>2700000</v>
      </c>
      <c r="J60" s="653">
        <f t="shared" ref="J60:J66" si="36">I60*D60</f>
        <v>688500000</v>
      </c>
      <c r="K60" s="653">
        <f>E60*I60</f>
        <v>220725000</v>
      </c>
      <c r="L60" s="676">
        <f>F60*I60</f>
        <v>8100000</v>
      </c>
      <c r="M60" s="653">
        <f>SUM(K60,L60)</f>
        <v>228825000</v>
      </c>
      <c r="N60" s="654">
        <f t="shared" ref="N60:N69" si="37">IF(J60=0,0,M60/J60)</f>
        <v>0.33235294117647057</v>
      </c>
      <c r="O60" s="677"/>
      <c r="P60" s="656"/>
      <c r="Q60" s="251"/>
      <c r="R60" s="251"/>
      <c r="S60" s="251"/>
      <c r="T60" s="251"/>
      <c r="U60" s="251"/>
      <c r="V60" s="251"/>
      <c r="W60" s="251"/>
      <c r="X60" s="251"/>
      <c r="Y60" s="251"/>
      <c r="Z60" s="251"/>
      <c r="AA60" s="251"/>
      <c r="AB60" s="251"/>
      <c r="AC60" s="251"/>
      <c r="AD60" s="251"/>
      <c r="AE60" s="251"/>
      <c r="AF60" s="251"/>
      <c r="AG60" s="251"/>
      <c r="AH60" s="251"/>
      <c r="AI60" s="251"/>
      <c r="AJ60" s="251"/>
      <c r="AK60" s="251"/>
      <c r="AL60" s="251"/>
      <c r="AM60" s="251"/>
      <c r="AN60" s="251"/>
      <c r="AO60" s="251"/>
      <c r="AP60" s="251"/>
      <c r="AQ60" s="251"/>
      <c r="AR60" s="251"/>
      <c r="AS60" s="251"/>
      <c r="AT60" s="251"/>
      <c r="AU60" s="251"/>
      <c r="AV60" s="251"/>
      <c r="AW60" s="251"/>
      <c r="AX60" s="251"/>
      <c r="AY60" s="251"/>
      <c r="AZ60" s="251"/>
      <c r="BA60" s="251"/>
      <c r="BB60" s="251"/>
      <c r="BC60" s="251"/>
      <c r="BD60" s="251"/>
      <c r="BE60" s="251"/>
      <c r="BF60" s="251"/>
      <c r="BG60" s="251"/>
      <c r="BH60" s="251"/>
      <c r="BI60" s="251"/>
      <c r="BJ60" s="251"/>
      <c r="BK60" s="251"/>
      <c r="BL60" s="251"/>
      <c r="BM60" s="251"/>
      <c r="BN60" s="251"/>
      <c r="BO60" s="251"/>
      <c r="BP60" s="251"/>
      <c r="BQ60" s="251"/>
      <c r="BR60" s="251"/>
      <c r="BS60" s="251"/>
      <c r="BT60" s="251"/>
      <c r="BU60" s="251"/>
      <c r="BV60" s="251"/>
      <c r="BW60" s="251"/>
      <c r="BX60" s="251"/>
      <c r="BY60" s="251"/>
      <c r="BZ60" s="251"/>
      <c r="CA60" s="251"/>
      <c r="CB60" s="251"/>
      <c r="CC60" s="251"/>
      <c r="CD60" s="251"/>
      <c r="CE60" s="251"/>
      <c r="CF60" s="251"/>
      <c r="CG60" s="251"/>
      <c r="CH60" s="251"/>
      <c r="CI60" s="251"/>
      <c r="CJ60" s="251"/>
      <c r="CK60" s="251"/>
      <c r="CL60" s="251"/>
      <c r="CM60" s="251"/>
      <c r="CN60" s="251"/>
      <c r="CO60" s="251"/>
      <c r="CP60" s="251"/>
      <c r="CQ60" s="251"/>
      <c r="CR60" s="251"/>
      <c r="CS60" s="251"/>
      <c r="CT60" s="251"/>
      <c r="CU60" s="251"/>
      <c r="CV60" s="251"/>
      <c r="CW60" s="251"/>
      <c r="CX60" s="251"/>
      <c r="CY60" s="251"/>
      <c r="CZ60" s="251"/>
      <c r="DA60" s="251"/>
      <c r="DB60" s="251"/>
      <c r="DC60" s="251"/>
      <c r="DD60" s="251"/>
      <c r="DE60" s="251"/>
      <c r="DF60" s="251"/>
      <c r="DG60" s="251"/>
      <c r="DH60" s="251"/>
      <c r="DI60" s="251"/>
      <c r="DJ60" s="251"/>
      <c r="DK60" s="251"/>
      <c r="DL60" s="251"/>
      <c r="DM60" s="251"/>
      <c r="DN60" s="251"/>
      <c r="DO60" s="251"/>
      <c r="DP60" s="251"/>
      <c r="DQ60" s="251"/>
      <c r="DR60" s="251"/>
      <c r="DS60" s="251"/>
      <c r="DT60" s="251"/>
      <c r="DU60" s="251"/>
      <c r="DV60" s="251"/>
      <c r="DW60" s="251"/>
      <c r="DX60" s="251"/>
      <c r="DY60" s="251"/>
      <c r="DZ60" s="251"/>
      <c r="EA60" s="251"/>
      <c r="EB60" s="251"/>
      <c r="EC60" s="251"/>
      <c r="ED60" s="251"/>
      <c r="EE60" s="251"/>
      <c r="EF60" s="251"/>
      <c r="EG60" s="251"/>
      <c r="EH60" s="251"/>
      <c r="EI60" s="251"/>
      <c r="EJ60" s="251"/>
      <c r="EK60" s="251"/>
      <c r="EL60" s="251"/>
      <c r="EM60" s="251"/>
      <c r="EN60" s="251"/>
      <c r="EO60" s="251"/>
      <c r="EP60" s="251"/>
      <c r="EQ60" s="251"/>
      <c r="ER60" s="251"/>
      <c r="ES60" s="251"/>
      <c r="ET60" s="251"/>
      <c r="EU60" s="251"/>
      <c r="EV60" s="251"/>
      <c r="EW60" s="251"/>
      <c r="EX60" s="251"/>
      <c r="EY60" s="251"/>
      <c r="EZ60" s="251"/>
      <c r="FA60" s="251"/>
      <c r="FB60" s="251"/>
      <c r="FC60" s="251"/>
      <c r="FD60" s="251"/>
      <c r="FE60" s="251"/>
      <c r="FF60" s="251"/>
      <c r="FG60" s="251"/>
      <c r="FH60" s="251"/>
      <c r="FI60" s="251"/>
      <c r="FJ60" s="251"/>
      <c r="FK60" s="251"/>
      <c r="FL60" s="251"/>
      <c r="FM60" s="251"/>
      <c r="FN60" s="251"/>
      <c r="FO60" s="251"/>
      <c r="FP60" s="251"/>
      <c r="FQ60" s="251"/>
      <c r="FR60" s="251"/>
      <c r="FS60" s="251"/>
      <c r="FT60" s="251"/>
      <c r="FU60" s="251"/>
      <c r="FV60" s="251"/>
      <c r="FW60" s="251"/>
      <c r="FX60" s="251"/>
      <c r="FY60" s="251"/>
      <c r="FZ60" s="251"/>
      <c r="GA60" s="251"/>
      <c r="GB60" s="251"/>
      <c r="GC60" s="251"/>
      <c r="GD60" s="251"/>
      <c r="GE60" s="251"/>
      <c r="GF60" s="251"/>
      <c r="GG60" s="251"/>
      <c r="GH60" s="251"/>
      <c r="GI60" s="251"/>
      <c r="GJ60" s="251"/>
      <c r="GK60" s="251"/>
      <c r="GL60" s="251"/>
      <c r="GM60" s="251"/>
      <c r="GN60" s="251"/>
      <c r="GO60" s="251"/>
      <c r="GP60" s="251"/>
      <c r="GQ60" s="251"/>
      <c r="GR60" s="251"/>
      <c r="GS60" s="251"/>
      <c r="GT60" s="251"/>
    </row>
    <row r="61" spans="1:202">
      <c r="A61" s="658" t="s">
        <v>1344</v>
      </c>
      <c r="B61" s="1057" t="s">
        <v>1346</v>
      </c>
      <c r="C61" s="1021" t="s">
        <v>1265</v>
      </c>
      <c r="D61" s="1019">
        <v>820</v>
      </c>
      <c r="E61" s="674">
        <v>0</v>
      </c>
      <c r="F61" s="674"/>
      <c r="G61" s="675">
        <f t="shared" si="34"/>
        <v>0</v>
      </c>
      <c r="H61" s="675">
        <f t="shared" si="35"/>
        <v>820</v>
      </c>
      <c r="I61" s="1019">
        <v>180000</v>
      </c>
      <c r="J61" s="653">
        <f t="shared" si="36"/>
        <v>147600000</v>
      </c>
      <c r="K61" s="653">
        <f>E61*I61</f>
        <v>0</v>
      </c>
      <c r="L61" s="676">
        <f>F61*I61</f>
        <v>0</v>
      </c>
      <c r="M61" s="653">
        <f>SUM(K61,L61)</f>
        <v>0</v>
      </c>
      <c r="N61" s="654">
        <f t="shared" si="37"/>
        <v>0</v>
      </c>
      <c r="O61" s="677"/>
      <c r="P61" s="656"/>
      <c r="Q61" s="251"/>
      <c r="R61" s="251"/>
      <c r="S61" s="251"/>
      <c r="T61" s="251"/>
      <c r="U61" s="251"/>
      <c r="V61" s="251"/>
      <c r="W61" s="251"/>
      <c r="X61" s="251"/>
      <c r="Y61" s="251"/>
      <c r="Z61" s="251"/>
      <c r="AA61" s="251"/>
      <c r="AB61" s="251"/>
      <c r="AC61" s="251"/>
      <c r="AD61" s="251"/>
      <c r="AE61" s="251"/>
      <c r="AF61" s="251"/>
      <c r="AG61" s="251"/>
      <c r="AH61" s="251"/>
      <c r="AI61" s="251"/>
      <c r="AJ61" s="251"/>
      <c r="AK61" s="251"/>
      <c r="AL61" s="251"/>
      <c r="AM61" s="251"/>
      <c r="AN61" s="251"/>
      <c r="AO61" s="251"/>
      <c r="AP61" s="251"/>
      <c r="AQ61" s="251"/>
      <c r="AR61" s="251"/>
      <c r="AS61" s="251"/>
      <c r="AT61" s="251"/>
      <c r="AU61" s="251"/>
      <c r="AV61" s="251"/>
      <c r="AW61" s="251"/>
      <c r="AX61" s="251"/>
      <c r="AY61" s="251"/>
      <c r="AZ61" s="251"/>
      <c r="BA61" s="251"/>
      <c r="BB61" s="251"/>
      <c r="BC61" s="251"/>
      <c r="BD61" s="251"/>
      <c r="BE61" s="251"/>
      <c r="BF61" s="251"/>
      <c r="BG61" s="251"/>
      <c r="BH61" s="251"/>
      <c r="BI61" s="251"/>
      <c r="BJ61" s="251"/>
      <c r="BK61" s="251"/>
      <c r="BL61" s="251"/>
      <c r="BM61" s="251"/>
      <c r="BN61" s="251"/>
      <c r="BO61" s="251"/>
      <c r="BP61" s="251"/>
      <c r="BQ61" s="251"/>
      <c r="BR61" s="251"/>
      <c r="BS61" s="251"/>
      <c r="BT61" s="251"/>
      <c r="BU61" s="251"/>
      <c r="BV61" s="251"/>
      <c r="BW61" s="251"/>
      <c r="BX61" s="251"/>
      <c r="BY61" s="251"/>
      <c r="BZ61" s="251"/>
      <c r="CA61" s="251"/>
      <c r="CB61" s="251"/>
      <c r="CC61" s="251"/>
      <c r="CD61" s="251"/>
      <c r="CE61" s="251"/>
      <c r="CF61" s="251"/>
      <c r="CG61" s="251"/>
      <c r="CH61" s="251"/>
      <c r="CI61" s="251"/>
      <c r="CJ61" s="251"/>
      <c r="CK61" s="251"/>
      <c r="CL61" s="251"/>
      <c r="CM61" s="251"/>
      <c r="CN61" s="251"/>
      <c r="CO61" s="251"/>
      <c r="CP61" s="251"/>
      <c r="CQ61" s="251"/>
      <c r="CR61" s="251"/>
      <c r="CS61" s="251"/>
      <c r="CT61" s="251"/>
      <c r="CU61" s="251"/>
      <c r="CV61" s="251"/>
      <c r="CW61" s="251"/>
      <c r="CX61" s="251"/>
      <c r="CY61" s="251"/>
      <c r="CZ61" s="251"/>
      <c r="DA61" s="251"/>
      <c r="DB61" s="251"/>
      <c r="DC61" s="251"/>
      <c r="DD61" s="251"/>
      <c r="DE61" s="251"/>
      <c r="DF61" s="251"/>
      <c r="DG61" s="251"/>
      <c r="DH61" s="251"/>
      <c r="DI61" s="251"/>
      <c r="DJ61" s="251"/>
      <c r="DK61" s="251"/>
      <c r="DL61" s="251"/>
      <c r="DM61" s="251"/>
      <c r="DN61" s="251"/>
      <c r="DO61" s="251"/>
      <c r="DP61" s="251"/>
      <c r="DQ61" s="251"/>
      <c r="DR61" s="251"/>
      <c r="DS61" s="251"/>
      <c r="DT61" s="251"/>
      <c r="DU61" s="251"/>
      <c r="DV61" s="251"/>
      <c r="DW61" s="251"/>
      <c r="DX61" s="251"/>
      <c r="DY61" s="251"/>
      <c r="DZ61" s="251"/>
      <c r="EA61" s="251"/>
      <c r="EB61" s="251"/>
      <c r="EC61" s="251"/>
      <c r="ED61" s="251"/>
      <c r="EE61" s="251"/>
      <c r="EF61" s="251"/>
      <c r="EG61" s="251"/>
      <c r="EH61" s="251"/>
      <c r="EI61" s="251"/>
      <c r="EJ61" s="251"/>
      <c r="EK61" s="251"/>
      <c r="EL61" s="251"/>
      <c r="EM61" s="251"/>
      <c r="EN61" s="251"/>
      <c r="EO61" s="251"/>
      <c r="EP61" s="251"/>
      <c r="EQ61" s="251"/>
      <c r="ER61" s="251"/>
      <c r="ES61" s="251"/>
      <c r="ET61" s="251"/>
      <c r="EU61" s="251"/>
      <c r="EV61" s="251"/>
      <c r="EW61" s="251"/>
      <c r="EX61" s="251"/>
      <c r="EY61" s="251"/>
      <c r="EZ61" s="251"/>
      <c r="FA61" s="251"/>
      <c r="FB61" s="251"/>
      <c r="FC61" s="251"/>
      <c r="FD61" s="251"/>
      <c r="FE61" s="251"/>
      <c r="FF61" s="251"/>
      <c r="FG61" s="251"/>
      <c r="FH61" s="251"/>
      <c r="FI61" s="251"/>
      <c r="FJ61" s="251"/>
      <c r="FK61" s="251"/>
      <c r="FL61" s="251"/>
      <c r="FM61" s="251"/>
      <c r="FN61" s="251"/>
      <c r="FO61" s="251"/>
      <c r="FP61" s="251"/>
      <c r="FQ61" s="251"/>
      <c r="FR61" s="251"/>
      <c r="FS61" s="251"/>
      <c r="FT61" s="251"/>
      <c r="FU61" s="251"/>
      <c r="FV61" s="251"/>
      <c r="FW61" s="251"/>
      <c r="FX61" s="251"/>
      <c r="FY61" s="251"/>
      <c r="FZ61" s="251"/>
      <c r="GA61" s="251"/>
      <c r="GB61" s="251"/>
      <c r="GC61" s="251"/>
      <c r="GD61" s="251"/>
      <c r="GE61" s="251"/>
      <c r="GF61" s="251"/>
      <c r="GG61" s="251"/>
      <c r="GH61" s="251"/>
      <c r="GI61" s="251"/>
      <c r="GJ61" s="251"/>
      <c r="GK61" s="251"/>
      <c r="GL61" s="251"/>
      <c r="GM61" s="251"/>
      <c r="GN61" s="251"/>
      <c r="GO61" s="251"/>
      <c r="GP61" s="251"/>
      <c r="GQ61" s="251"/>
      <c r="GR61" s="251"/>
      <c r="GS61" s="251"/>
      <c r="GT61" s="251"/>
    </row>
    <row r="62" spans="1:202" ht="25">
      <c r="A62" s="658" t="s">
        <v>1355</v>
      </c>
      <c r="B62" s="1057" t="s">
        <v>1347</v>
      </c>
      <c r="C62" s="1021" t="s">
        <v>1126</v>
      </c>
      <c r="D62" s="1019">
        <v>564</v>
      </c>
      <c r="E62" s="674">
        <v>0</v>
      </c>
      <c r="F62" s="674"/>
      <c r="G62" s="675">
        <f t="shared" si="34"/>
        <v>0</v>
      </c>
      <c r="H62" s="675">
        <f t="shared" si="35"/>
        <v>564</v>
      </c>
      <c r="I62" s="1019">
        <v>25000</v>
      </c>
      <c r="J62" s="653">
        <f t="shared" si="36"/>
        <v>14100000</v>
      </c>
      <c r="K62" s="653">
        <f t="shared" ref="K62:K69" si="38">E62*I62</f>
        <v>0</v>
      </c>
      <c r="L62" s="676">
        <f t="shared" ref="L62:L69" si="39">F62*I62</f>
        <v>0</v>
      </c>
      <c r="M62" s="653">
        <f t="shared" ref="M62:M69" si="40">SUM(K62,L62)</f>
        <v>0</v>
      </c>
      <c r="N62" s="654">
        <f t="shared" si="37"/>
        <v>0</v>
      </c>
      <c r="O62" s="677"/>
      <c r="P62" s="656"/>
      <c r="Q62" s="251"/>
      <c r="R62" s="251"/>
      <c r="S62" s="251"/>
      <c r="T62" s="251"/>
      <c r="U62" s="251"/>
      <c r="V62" s="251"/>
      <c r="W62" s="251"/>
      <c r="X62" s="251"/>
      <c r="Y62" s="251"/>
      <c r="Z62" s="251"/>
      <c r="AA62" s="251"/>
      <c r="AB62" s="251"/>
      <c r="AC62" s="251"/>
      <c r="AD62" s="251"/>
      <c r="AE62" s="251"/>
      <c r="AF62" s="251"/>
      <c r="AG62" s="251"/>
      <c r="AH62" s="251"/>
      <c r="AI62" s="251"/>
      <c r="AJ62" s="251"/>
      <c r="AK62" s="251"/>
      <c r="AL62" s="251"/>
      <c r="AM62" s="251"/>
      <c r="AN62" s="251"/>
      <c r="AO62" s="251"/>
      <c r="AP62" s="251"/>
      <c r="AQ62" s="251"/>
      <c r="AR62" s="251"/>
      <c r="AS62" s="251"/>
      <c r="AT62" s="251"/>
      <c r="AU62" s="251"/>
      <c r="AV62" s="251"/>
      <c r="AW62" s="251"/>
      <c r="AX62" s="251"/>
      <c r="AY62" s="251"/>
      <c r="AZ62" s="251"/>
      <c r="BA62" s="251"/>
      <c r="BB62" s="251"/>
      <c r="BC62" s="251"/>
      <c r="BD62" s="251"/>
      <c r="BE62" s="251"/>
      <c r="BF62" s="251"/>
      <c r="BG62" s="251"/>
      <c r="BH62" s="251"/>
      <c r="BI62" s="251"/>
      <c r="BJ62" s="251"/>
      <c r="BK62" s="251"/>
      <c r="BL62" s="251"/>
      <c r="BM62" s="251"/>
      <c r="BN62" s="251"/>
      <c r="BO62" s="251"/>
      <c r="BP62" s="251"/>
      <c r="BQ62" s="251"/>
      <c r="BR62" s="251"/>
      <c r="BS62" s="251"/>
      <c r="BT62" s="251"/>
      <c r="BU62" s="251"/>
      <c r="BV62" s="251"/>
      <c r="BW62" s="251"/>
      <c r="BX62" s="251"/>
      <c r="BY62" s="251"/>
      <c r="BZ62" s="251"/>
      <c r="CA62" s="251"/>
      <c r="CB62" s="251"/>
      <c r="CC62" s="251"/>
      <c r="CD62" s="251"/>
      <c r="CE62" s="251"/>
      <c r="CF62" s="251"/>
      <c r="CG62" s="251"/>
      <c r="CH62" s="251"/>
      <c r="CI62" s="251"/>
      <c r="CJ62" s="251"/>
      <c r="CK62" s="251"/>
      <c r="CL62" s="251"/>
      <c r="CM62" s="251"/>
      <c r="CN62" s="251"/>
      <c r="CO62" s="251"/>
      <c r="CP62" s="251"/>
      <c r="CQ62" s="251"/>
      <c r="CR62" s="251"/>
      <c r="CS62" s="251"/>
      <c r="CT62" s="251"/>
      <c r="CU62" s="251"/>
      <c r="CV62" s="251"/>
      <c r="CW62" s="251"/>
      <c r="CX62" s="251"/>
      <c r="CY62" s="251"/>
      <c r="CZ62" s="251"/>
      <c r="DA62" s="251"/>
      <c r="DB62" s="251"/>
      <c r="DC62" s="251"/>
      <c r="DD62" s="251"/>
      <c r="DE62" s="251"/>
      <c r="DF62" s="251"/>
      <c r="DG62" s="251"/>
      <c r="DH62" s="251"/>
      <c r="DI62" s="251"/>
      <c r="DJ62" s="251"/>
      <c r="DK62" s="251"/>
      <c r="DL62" s="251"/>
      <c r="DM62" s="251"/>
      <c r="DN62" s="251"/>
      <c r="DO62" s="251"/>
      <c r="DP62" s="251"/>
      <c r="DQ62" s="251"/>
      <c r="DR62" s="251"/>
      <c r="DS62" s="251"/>
      <c r="DT62" s="251"/>
      <c r="DU62" s="251"/>
      <c r="DV62" s="251"/>
      <c r="DW62" s="251"/>
      <c r="DX62" s="251"/>
      <c r="DY62" s="251"/>
      <c r="DZ62" s="251"/>
      <c r="EA62" s="251"/>
      <c r="EB62" s="251"/>
      <c r="EC62" s="251"/>
      <c r="ED62" s="251"/>
      <c r="EE62" s="251"/>
      <c r="EF62" s="251"/>
      <c r="EG62" s="251"/>
      <c r="EH62" s="251"/>
      <c r="EI62" s="251"/>
      <c r="EJ62" s="251"/>
      <c r="EK62" s="251"/>
      <c r="EL62" s="251"/>
      <c r="EM62" s="251"/>
      <c r="EN62" s="251"/>
      <c r="EO62" s="251"/>
      <c r="EP62" s="251"/>
      <c r="EQ62" s="251"/>
      <c r="ER62" s="251"/>
      <c r="ES62" s="251"/>
      <c r="ET62" s="251"/>
      <c r="EU62" s="251"/>
      <c r="EV62" s="251"/>
      <c r="EW62" s="251"/>
      <c r="EX62" s="251"/>
      <c r="EY62" s="251"/>
      <c r="EZ62" s="251"/>
      <c r="FA62" s="251"/>
      <c r="FB62" s="251"/>
      <c r="FC62" s="251"/>
      <c r="FD62" s="251"/>
      <c r="FE62" s="251"/>
      <c r="FF62" s="251"/>
      <c r="FG62" s="251"/>
      <c r="FH62" s="251"/>
      <c r="FI62" s="251"/>
      <c r="FJ62" s="251"/>
      <c r="FK62" s="251"/>
      <c r="FL62" s="251"/>
      <c r="FM62" s="251"/>
      <c r="FN62" s="251"/>
      <c r="FO62" s="251"/>
      <c r="FP62" s="251"/>
      <c r="FQ62" s="251"/>
      <c r="FR62" s="251"/>
      <c r="FS62" s="251"/>
      <c r="FT62" s="251"/>
      <c r="FU62" s="251"/>
      <c r="FV62" s="251"/>
      <c r="FW62" s="251"/>
      <c r="FX62" s="251"/>
      <c r="FY62" s="251"/>
      <c r="FZ62" s="251"/>
      <c r="GA62" s="251"/>
      <c r="GB62" s="251"/>
      <c r="GC62" s="251"/>
      <c r="GD62" s="251"/>
      <c r="GE62" s="251"/>
      <c r="GF62" s="251"/>
      <c r="GG62" s="251"/>
      <c r="GH62" s="251"/>
      <c r="GI62" s="251"/>
      <c r="GJ62" s="251"/>
      <c r="GK62" s="251"/>
      <c r="GL62" s="251"/>
      <c r="GM62" s="251"/>
      <c r="GN62" s="251"/>
      <c r="GO62" s="251"/>
      <c r="GP62" s="251"/>
      <c r="GQ62" s="251"/>
      <c r="GR62" s="251"/>
      <c r="GS62" s="251"/>
      <c r="GT62" s="251"/>
    </row>
    <row r="63" spans="1:202">
      <c r="A63" s="658" t="s">
        <v>1356</v>
      </c>
      <c r="B63" s="1057" t="s">
        <v>1348</v>
      </c>
      <c r="C63" s="1021" t="s">
        <v>1126</v>
      </c>
      <c r="D63" s="1019"/>
      <c r="E63" s="674">
        <v>0</v>
      </c>
      <c r="F63" s="674"/>
      <c r="G63" s="675">
        <f t="shared" si="34"/>
        <v>0</v>
      </c>
      <c r="H63" s="675">
        <f t="shared" si="35"/>
        <v>0</v>
      </c>
      <c r="I63" s="1019">
        <v>141400</v>
      </c>
      <c r="J63" s="653">
        <f t="shared" si="36"/>
        <v>0</v>
      </c>
      <c r="K63" s="653">
        <f t="shared" si="38"/>
        <v>0</v>
      </c>
      <c r="L63" s="676">
        <f t="shared" si="39"/>
        <v>0</v>
      </c>
      <c r="M63" s="653">
        <f t="shared" si="40"/>
        <v>0</v>
      </c>
      <c r="N63" s="654">
        <f t="shared" si="37"/>
        <v>0</v>
      </c>
      <c r="O63" s="677"/>
      <c r="P63" s="656"/>
      <c r="Q63" s="251"/>
      <c r="R63" s="251"/>
      <c r="S63" s="251"/>
      <c r="T63" s="251"/>
      <c r="U63" s="251"/>
      <c r="V63" s="251"/>
      <c r="W63" s="251"/>
      <c r="X63" s="251"/>
      <c r="Y63" s="251"/>
      <c r="Z63" s="251"/>
      <c r="AA63" s="251"/>
      <c r="AB63" s="251"/>
      <c r="AC63" s="251"/>
      <c r="AD63" s="251"/>
      <c r="AE63" s="251"/>
      <c r="AF63" s="251"/>
      <c r="AG63" s="251"/>
      <c r="AH63" s="251"/>
      <c r="AI63" s="251"/>
      <c r="AJ63" s="251"/>
      <c r="AK63" s="251"/>
      <c r="AL63" s="251"/>
      <c r="AM63" s="251"/>
      <c r="AN63" s="251"/>
      <c r="AO63" s="251"/>
      <c r="AP63" s="251"/>
      <c r="AQ63" s="251"/>
      <c r="AR63" s="251"/>
      <c r="AS63" s="251"/>
      <c r="AT63" s="251"/>
      <c r="AU63" s="251"/>
      <c r="AV63" s="251"/>
      <c r="AW63" s="251"/>
      <c r="AX63" s="251"/>
      <c r="AY63" s="251"/>
      <c r="AZ63" s="251"/>
      <c r="BA63" s="251"/>
      <c r="BB63" s="251"/>
      <c r="BC63" s="251"/>
      <c r="BD63" s="251"/>
      <c r="BE63" s="251"/>
      <c r="BF63" s="251"/>
      <c r="BG63" s="251"/>
      <c r="BH63" s="251"/>
      <c r="BI63" s="251"/>
      <c r="BJ63" s="251"/>
      <c r="BK63" s="251"/>
      <c r="BL63" s="251"/>
      <c r="BM63" s="251"/>
      <c r="BN63" s="251"/>
      <c r="BO63" s="251"/>
      <c r="BP63" s="251"/>
      <c r="BQ63" s="251"/>
      <c r="BR63" s="251"/>
      <c r="BS63" s="251"/>
      <c r="BT63" s="251"/>
      <c r="BU63" s="251"/>
      <c r="BV63" s="251"/>
      <c r="BW63" s="251"/>
      <c r="BX63" s="251"/>
      <c r="BY63" s="251"/>
      <c r="BZ63" s="251"/>
      <c r="CA63" s="251"/>
      <c r="CB63" s="251"/>
      <c r="CC63" s="251"/>
      <c r="CD63" s="251"/>
      <c r="CE63" s="251"/>
      <c r="CF63" s="251"/>
      <c r="CG63" s="251"/>
      <c r="CH63" s="251"/>
      <c r="CI63" s="251"/>
      <c r="CJ63" s="251"/>
      <c r="CK63" s="251"/>
      <c r="CL63" s="251"/>
      <c r="CM63" s="251"/>
      <c r="CN63" s="251"/>
      <c r="CO63" s="251"/>
      <c r="CP63" s="251"/>
      <c r="CQ63" s="251"/>
      <c r="CR63" s="251"/>
      <c r="CS63" s="251"/>
      <c r="CT63" s="251"/>
      <c r="CU63" s="251"/>
      <c r="CV63" s="251"/>
      <c r="CW63" s="251"/>
      <c r="CX63" s="251"/>
      <c r="CY63" s="251"/>
      <c r="CZ63" s="251"/>
      <c r="DA63" s="251"/>
      <c r="DB63" s="251"/>
      <c r="DC63" s="251"/>
      <c r="DD63" s="251"/>
      <c r="DE63" s="251"/>
      <c r="DF63" s="251"/>
      <c r="DG63" s="251"/>
      <c r="DH63" s="251"/>
      <c r="DI63" s="251"/>
      <c r="DJ63" s="251"/>
      <c r="DK63" s="251"/>
      <c r="DL63" s="251"/>
      <c r="DM63" s="251"/>
      <c r="DN63" s="251"/>
      <c r="DO63" s="251"/>
      <c r="DP63" s="251"/>
      <c r="DQ63" s="251"/>
      <c r="DR63" s="251"/>
      <c r="DS63" s="251"/>
      <c r="DT63" s="251"/>
      <c r="DU63" s="251"/>
      <c r="DV63" s="251"/>
      <c r="DW63" s="251"/>
      <c r="DX63" s="251"/>
      <c r="DY63" s="251"/>
      <c r="DZ63" s="251"/>
      <c r="EA63" s="251"/>
      <c r="EB63" s="251"/>
      <c r="EC63" s="251"/>
      <c r="ED63" s="251"/>
      <c r="EE63" s="251"/>
      <c r="EF63" s="251"/>
      <c r="EG63" s="251"/>
      <c r="EH63" s="251"/>
      <c r="EI63" s="251"/>
      <c r="EJ63" s="251"/>
      <c r="EK63" s="251"/>
      <c r="EL63" s="251"/>
      <c r="EM63" s="251"/>
      <c r="EN63" s="251"/>
      <c r="EO63" s="251"/>
      <c r="EP63" s="251"/>
      <c r="EQ63" s="251"/>
      <c r="ER63" s="251"/>
      <c r="ES63" s="251"/>
      <c r="ET63" s="251"/>
      <c r="EU63" s="251"/>
      <c r="EV63" s="251"/>
      <c r="EW63" s="251"/>
      <c r="EX63" s="251"/>
      <c r="EY63" s="251"/>
      <c r="EZ63" s="251"/>
      <c r="FA63" s="251"/>
      <c r="FB63" s="251"/>
      <c r="FC63" s="251"/>
      <c r="FD63" s="251"/>
      <c r="FE63" s="251"/>
      <c r="FF63" s="251"/>
      <c r="FG63" s="251"/>
      <c r="FH63" s="251"/>
      <c r="FI63" s="251"/>
      <c r="FJ63" s="251"/>
      <c r="FK63" s="251"/>
      <c r="FL63" s="251"/>
      <c r="FM63" s="251"/>
      <c r="FN63" s="251"/>
      <c r="FO63" s="251"/>
      <c r="FP63" s="251"/>
      <c r="FQ63" s="251"/>
      <c r="FR63" s="251"/>
      <c r="FS63" s="251"/>
      <c r="FT63" s="251"/>
      <c r="FU63" s="251"/>
      <c r="FV63" s="251"/>
      <c r="FW63" s="251"/>
      <c r="FX63" s="251"/>
      <c r="FY63" s="251"/>
      <c r="FZ63" s="251"/>
      <c r="GA63" s="251"/>
      <c r="GB63" s="251"/>
      <c r="GC63" s="251"/>
      <c r="GD63" s="251"/>
      <c r="GE63" s="251"/>
      <c r="GF63" s="251"/>
      <c r="GG63" s="251"/>
      <c r="GH63" s="251"/>
      <c r="GI63" s="251"/>
      <c r="GJ63" s="251"/>
      <c r="GK63" s="251"/>
      <c r="GL63" s="251"/>
      <c r="GM63" s="251"/>
      <c r="GN63" s="251"/>
      <c r="GO63" s="251"/>
      <c r="GP63" s="251"/>
      <c r="GQ63" s="251"/>
      <c r="GR63" s="251"/>
      <c r="GS63" s="251"/>
      <c r="GT63" s="251"/>
    </row>
    <row r="64" spans="1:202">
      <c r="A64" s="658" t="s">
        <v>1357</v>
      </c>
      <c r="B64" s="1057" t="s">
        <v>1349</v>
      </c>
      <c r="C64" s="1021" t="s">
        <v>1126</v>
      </c>
      <c r="D64" s="1019">
        <v>564</v>
      </c>
      <c r="E64" s="674">
        <v>423</v>
      </c>
      <c r="F64" s="674"/>
      <c r="G64" s="675">
        <f t="shared" si="34"/>
        <v>423</v>
      </c>
      <c r="H64" s="675">
        <f t="shared" si="35"/>
        <v>141</v>
      </c>
      <c r="I64" s="1019">
        <v>110000</v>
      </c>
      <c r="J64" s="653">
        <f t="shared" si="36"/>
        <v>62040000</v>
      </c>
      <c r="K64" s="653">
        <f t="shared" si="38"/>
        <v>46530000</v>
      </c>
      <c r="L64" s="676">
        <f t="shared" si="39"/>
        <v>0</v>
      </c>
      <c r="M64" s="653">
        <f t="shared" si="40"/>
        <v>46530000</v>
      </c>
      <c r="N64" s="654">
        <f t="shared" si="37"/>
        <v>0.75</v>
      </c>
      <c r="O64" s="677"/>
      <c r="P64" s="656"/>
      <c r="Q64" s="251"/>
      <c r="R64" s="251"/>
      <c r="S64" s="251"/>
      <c r="T64" s="251"/>
      <c r="U64" s="251"/>
      <c r="V64" s="251"/>
      <c r="W64" s="251"/>
      <c r="X64" s="251"/>
      <c r="Y64" s="251"/>
      <c r="Z64" s="251"/>
      <c r="AA64" s="251"/>
      <c r="AB64" s="251"/>
      <c r="AC64" s="251"/>
      <c r="AD64" s="251"/>
      <c r="AE64" s="251"/>
      <c r="AF64" s="251"/>
      <c r="AG64" s="251"/>
      <c r="AH64" s="251"/>
      <c r="AI64" s="251"/>
      <c r="AJ64" s="251"/>
      <c r="AK64" s="251"/>
      <c r="AL64" s="251"/>
      <c r="AM64" s="251"/>
      <c r="AN64" s="251"/>
      <c r="AO64" s="251"/>
      <c r="AP64" s="251"/>
      <c r="AQ64" s="251"/>
      <c r="AR64" s="251"/>
      <c r="AS64" s="251"/>
      <c r="AT64" s="251"/>
      <c r="AU64" s="251"/>
      <c r="AV64" s="251"/>
      <c r="AW64" s="251"/>
      <c r="AX64" s="251"/>
      <c r="AY64" s="251"/>
      <c r="AZ64" s="251"/>
      <c r="BA64" s="251"/>
      <c r="BB64" s="251"/>
      <c r="BC64" s="251"/>
      <c r="BD64" s="251"/>
      <c r="BE64" s="251"/>
      <c r="BF64" s="251"/>
      <c r="BG64" s="251"/>
      <c r="BH64" s="251"/>
      <c r="BI64" s="251"/>
      <c r="BJ64" s="251"/>
      <c r="BK64" s="251"/>
      <c r="BL64" s="251"/>
      <c r="BM64" s="251"/>
      <c r="BN64" s="251"/>
      <c r="BO64" s="251"/>
      <c r="BP64" s="251"/>
      <c r="BQ64" s="251"/>
      <c r="BR64" s="251"/>
      <c r="BS64" s="251"/>
      <c r="BT64" s="251"/>
      <c r="BU64" s="251"/>
      <c r="BV64" s="251"/>
      <c r="BW64" s="251"/>
      <c r="BX64" s="251"/>
      <c r="BY64" s="251"/>
      <c r="BZ64" s="251"/>
      <c r="CA64" s="251"/>
      <c r="CB64" s="251"/>
      <c r="CC64" s="251"/>
      <c r="CD64" s="251"/>
      <c r="CE64" s="251"/>
      <c r="CF64" s="251"/>
      <c r="CG64" s="251"/>
      <c r="CH64" s="251"/>
      <c r="CI64" s="251"/>
      <c r="CJ64" s="251"/>
      <c r="CK64" s="251"/>
      <c r="CL64" s="251"/>
      <c r="CM64" s="251"/>
      <c r="CN64" s="251"/>
      <c r="CO64" s="251"/>
      <c r="CP64" s="251"/>
      <c r="CQ64" s="251"/>
      <c r="CR64" s="251"/>
      <c r="CS64" s="251"/>
      <c r="CT64" s="251"/>
      <c r="CU64" s="251"/>
      <c r="CV64" s="251"/>
      <c r="CW64" s="251"/>
      <c r="CX64" s="251"/>
      <c r="CY64" s="251"/>
      <c r="CZ64" s="251"/>
      <c r="DA64" s="251"/>
      <c r="DB64" s="251"/>
      <c r="DC64" s="251"/>
      <c r="DD64" s="251"/>
      <c r="DE64" s="251"/>
      <c r="DF64" s="251"/>
      <c r="DG64" s="251"/>
      <c r="DH64" s="251"/>
      <c r="DI64" s="251"/>
      <c r="DJ64" s="251"/>
      <c r="DK64" s="251"/>
      <c r="DL64" s="251"/>
      <c r="DM64" s="251"/>
      <c r="DN64" s="251"/>
      <c r="DO64" s="251"/>
      <c r="DP64" s="251"/>
      <c r="DQ64" s="251"/>
      <c r="DR64" s="251"/>
      <c r="DS64" s="251"/>
      <c r="DT64" s="251"/>
      <c r="DU64" s="251"/>
      <c r="DV64" s="251"/>
      <c r="DW64" s="251"/>
      <c r="DX64" s="251"/>
      <c r="DY64" s="251"/>
      <c r="DZ64" s="251"/>
      <c r="EA64" s="251"/>
      <c r="EB64" s="251"/>
      <c r="EC64" s="251"/>
      <c r="ED64" s="251"/>
      <c r="EE64" s="251"/>
      <c r="EF64" s="251"/>
      <c r="EG64" s="251"/>
      <c r="EH64" s="251"/>
      <c r="EI64" s="251"/>
      <c r="EJ64" s="251"/>
      <c r="EK64" s="251"/>
      <c r="EL64" s="251"/>
      <c r="EM64" s="251"/>
      <c r="EN64" s="251"/>
      <c r="EO64" s="251"/>
      <c r="EP64" s="251"/>
      <c r="EQ64" s="251"/>
      <c r="ER64" s="251"/>
      <c r="ES64" s="251"/>
      <c r="ET64" s="251"/>
      <c r="EU64" s="251"/>
      <c r="EV64" s="251"/>
      <c r="EW64" s="251"/>
      <c r="EX64" s="251"/>
      <c r="EY64" s="251"/>
      <c r="EZ64" s="251"/>
      <c r="FA64" s="251"/>
      <c r="FB64" s="251"/>
      <c r="FC64" s="251"/>
      <c r="FD64" s="251"/>
      <c r="FE64" s="251"/>
      <c r="FF64" s="251"/>
      <c r="FG64" s="251"/>
      <c r="FH64" s="251"/>
      <c r="FI64" s="251"/>
      <c r="FJ64" s="251"/>
      <c r="FK64" s="251"/>
      <c r="FL64" s="251"/>
      <c r="FM64" s="251"/>
      <c r="FN64" s="251"/>
      <c r="FO64" s="251"/>
      <c r="FP64" s="251"/>
      <c r="FQ64" s="251"/>
      <c r="FR64" s="251"/>
      <c r="FS64" s="251"/>
      <c r="FT64" s="251"/>
      <c r="FU64" s="251"/>
      <c r="FV64" s="251"/>
      <c r="FW64" s="251"/>
      <c r="FX64" s="251"/>
      <c r="FY64" s="251"/>
      <c r="FZ64" s="251"/>
      <c r="GA64" s="251"/>
      <c r="GB64" s="251"/>
      <c r="GC64" s="251"/>
      <c r="GD64" s="251"/>
      <c r="GE64" s="251"/>
      <c r="GF64" s="251"/>
      <c r="GG64" s="251"/>
      <c r="GH64" s="251"/>
      <c r="GI64" s="251"/>
      <c r="GJ64" s="251"/>
      <c r="GK64" s="251"/>
      <c r="GL64" s="251"/>
      <c r="GM64" s="251"/>
      <c r="GN64" s="251"/>
      <c r="GO64" s="251"/>
      <c r="GP64" s="251"/>
      <c r="GQ64" s="251"/>
      <c r="GR64" s="251"/>
      <c r="GS64" s="251"/>
      <c r="GT64" s="251"/>
    </row>
    <row r="65" spans="1:202">
      <c r="A65" s="658" t="s">
        <v>1358</v>
      </c>
      <c r="B65" s="1057" t="s">
        <v>1350</v>
      </c>
      <c r="C65" s="1021" t="s">
        <v>1264</v>
      </c>
      <c r="D65" s="1019">
        <v>2000</v>
      </c>
      <c r="E65" s="674">
        <v>0</v>
      </c>
      <c r="F65" s="674"/>
      <c r="G65" s="675">
        <f t="shared" si="34"/>
        <v>0</v>
      </c>
      <c r="H65" s="675">
        <f t="shared" si="35"/>
        <v>2000</v>
      </c>
      <c r="I65" s="1019">
        <v>10500</v>
      </c>
      <c r="J65" s="653">
        <f t="shared" si="36"/>
        <v>21000000</v>
      </c>
      <c r="K65" s="653">
        <f t="shared" si="38"/>
        <v>0</v>
      </c>
      <c r="L65" s="676">
        <f t="shared" si="39"/>
        <v>0</v>
      </c>
      <c r="M65" s="653">
        <f t="shared" si="40"/>
        <v>0</v>
      </c>
      <c r="N65" s="654">
        <f t="shared" si="37"/>
        <v>0</v>
      </c>
      <c r="O65" s="677"/>
      <c r="P65" s="656"/>
      <c r="Q65" s="251"/>
      <c r="R65" s="251"/>
      <c r="S65" s="251"/>
      <c r="T65" s="251"/>
      <c r="U65" s="251"/>
      <c r="V65" s="251"/>
      <c r="W65" s="251"/>
      <c r="X65" s="251"/>
      <c r="Y65" s="251"/>
      <c r="Z65" s="251"/>
      <c r="AA65" s="251"/>
      <c r="AB65" s="251"/>
      <c r="AC65" s="251"/>
      <c r="AD65" s="251"/>
      <c r="AE65" s="251"/>
      <c r="AF65" s="251"/>
      <c r="AG65" s="251"/>
      <c r="AH65" s="251"/>
      <c r="AI65" s="251"/>
      <c r="AJ65" s="251"/>
      <c r="AK65" s="251"/>
      <c r="AL65" s="251"/>
      <c r="AM65" s="251"/>
      <c r="AN65" s="251"/>
      <c r="AO65" s="251"/>
      <c r="AP65" s="251"/>
      <c r="AQ65" s="251"/>
      <c r="AR65" s="251"/>
      <c r="AS65" s="251"/>
      <c r="AT65" s="251"/>
      <c r="AU65" s="251"/>
      <c r="AV65" s="251"/>
      <c r="AW65" s="251"/>
      <c r="AX65" s="251"/>
      <c r="AY65" s="251"/>
      <c r="AZ65" s="251"/>
      <c r="BA65" s="251"/>
      <c r="BB65" s="251"/>
      <c r="BC65" s="251"/>
      <c r="BD65" s="251"/>
      <c r="BE65" s="251"/>
      <c r="BF65" s="251"/>
      <c r="BG65" s="251"/>
      <c r="BH65" s="251"/>
      <c r="BI65" s="251"/>
      <c r="BJ65" s="251"/>
      <c r="BK65" s="251"/>
      <c r="BL65" s="251"/>
      <c r="BM65" s="251"/>
      <c r="BN65" s="251"/>
      <c r="BO65" s="251"/>
      <c r="BP65" s="251"/>
      <c r="BQ65" s="251"/>
      <c r="BR65" s="251"/>
      <c r="BS65" s="251"/>
      <c r="BT65" s="251"/>
      <c r="BU65" s="251"/>
      <c r="BV65" s="251"/>
      <c r="BW65" s="251"/>
      <c r="BX65" s="251"/>
      <c r="BY65" s="251"/>
      <c r="BZ65" s="251"/>
      <c r="CA65" s="251"/>
      <c r="CB65" s="251"/>
      <c r="CC65" s="251"/>
      <c r="CD65" s="251"/>
      <c r="CE65" s="251"/>
      <c r="CF65" s="251"/>
      <c r="CG65" s="251"/>
      <c r="CH65" s="251"/>
      <c r="CI65" s="251"/>
      <c r="CJ65" s="251"/>
      <c r="CK65" s="251"/>
      <c r="CL65" s="251"/>
      <c r="CM65" s="251"/>
      <c r="CN65" s="251"/>
      <c r="CO65" s="251"/>
      <c r="CP65" s="251"/>
      <c r="CQ65" s="251"/>
      <c r="CR65" s="251"/>
      <c r="CS65" s="251"/>
      <c r="CT65" s="251"/>
      <c r="CU65" s="251"/>
      <c r="CV65" s="251"/>
      <c r="CW65" s="251"/>
      <c r="CX65" s="251"/>
      <c r="CY65" s="251"/>
      <c r="CZ65" s="251"/>
      <c r="DA65" s="251"/>
      <c r="DB65" s="251"/>
      <c r="DC65" s="251"/>
      <c r="DD65" s="251"/>
      <c r="DE65" s="251"/>
      <c r="DF65" s="251"/>
      <c r="DG65" s="251"/>
      <c r="DH65" s="251"/>
      <c r="DI65" s="251"/>
      <c r="DJ65" s="251"/>
      <c r="DK65" s="251"/>
      <c r="DL65" s="251"/>
      <c r="DM65" s="251"/>
      <c r="DN65" s="251"/>
      <c r="DO65" s="251"/>
      <c r="DP65" s="251"/>
      <c r="DQ65" s="251"/>
      <c r="DR65" s="251"/>
      <c r="DS65" s="251"/>
      <c r="DT65" s="251"/>
      <c r="DU65" s="251"/>
      <c r="DV65" s="251"/>
      <c r="DW65" s="251"/>
      <c r="DX65" s="251"/>
      <c r="DY65" s="251"/>
      <c r="DZ65" s="251"/>
      <c r="EA65" s="251"/>
      <c r="EB65" s="251"/>
      <c r="EC65" s="251"/>
      <c r="ED65" s="251"/>
      <c r="EE65" s="251"/>
      <c r="EF65" s="251"/>
      <c r="EG65" s="251"/>
      <c r="EH65" s="251"/>
      <c r="EI65" s="251"/>
      <c r="EJ65" s="251"/>
      <c r="EK65" s="251"/>
      <c r="EL65" s="251"/>
      <c r="EM65" s="251"/>
      <c r="EN65" s="251"/>
      <c r="EO65" s="251"/>
      <c r="EP65" s="251"/>
      <c r="EQ65" s="251"/>
      <c r="ER65" s="251"/>
      <c r="ES65" s="251"/>
      <c r="ET65" s="251"/>
      <c r="EU65" s="251"/>
      <c r="EV65" s="251"/>
      <c r="EW65" s="251"/>
      <c r="EX65" s="251"/>
      <c r="EY65" s="251"/>
      <c r="EZ65" s="251"/>
      <c r="FA65" s="251"/>
      <c r="FB65" s="251"/>
      <c r="FC65" s="251"/>
      <c r="FD65" s="251"/>
      <c r="FE65" s="251"/>
      <c r="FF65" s="251"/>
      <c r="FG65" s="251"/>
      <c r="FH65" s="251"/>
      <c r="FI65" s="251"/>
      <c r="FJ65" s="251"/>
      <c r="FK65" s="251"/>
      <c r="FL65" s="251"/>
      <c r="FM65" s="251"/>
      <c r="FN65" s="251"/>
      <c r="FO65" s="251"/>
      <c r="FP65" s="251"/>
      <c r="FQ65" s="251"/>
      <c r="FR65" s="251"/>
      <c r="FS65" s="251"/>
      <c r="FT65" s="251"/>
      <c r="FU65" s="251"/>
      <c r="FV65" s="251"/>
      <c r="FW65" s="251"/>
      <c r="FX65" s="251"/>
      <c r="FY65" s="251"/>
      <c r="FZ65" s="251"/>
      <c r="GA65" s="251"/>
      <c r="GB65" s="251"/>
      <c r="GC65" s="251"/>
      <c r="GD65" s="251"/>
      <c r="GE65" s="251"/>
      <c r="GF65" s="251"/>
      <c r="GG65" s="251"/>
      <c r="GH65" s="251"/>
      <c r="GI65" s="251"/>
      <c r="GJ65" s="251"/>
      <c r="GK65" s="251"/>
      <c r="GL65" s="251"/>
      <c r="GM65" s="251"/>
      <c r="GN65" s="251"/>
      <c r="GO65" s="251"/>
      <c r="GP65" s="251"/>
      <c r="GQ65" s="251"/>
      <c r="GR65" s="251"/>
      <c r="GS65" s="251"/>
      <c r="GT65" s="251"/>
    </row>
    <row r="66" spans="1:202">
      <c r="A66" s="658" t="s">
        <v>1359</v>
      </c>
      <c r="B66" s="1057" t="s">
        <v>1351</v>
      </c>
      <c r="C66" s="1021" t="s">
        <v>1264</v>
      </c>
      <c r="D66" s="1019">
        <v>5000</v>
      </c>
      <c r="E66" s="674">
        <v>776.3599999999999</v>
      </c>
      <c r="F66" s="674">
        <v>63.120000000000005</v>
      </c>
      <c r="G66" s="675">
        <f>F66+E66</f>
        <v>839.4799999999999</v>
      </c>
      <c r="H66" s="675">
        <f>D66-G66</f>
        <v>4160.5200000000004</v>
      </c>
      <c r="I66" s="1019">
        <v>15000</v>
      </c>
      <c r="J66" s="653">
        <f t="shared" si="36"/>
        <v>75000000</v>
      </c>
      <c r="K66" s="653">
        <f t="shared" si="38"/>
        <v>11645399.999999998</v>
      </c>
      <c r="L66" s="676">
        <f t="shared" si="39"/>
        <v>946800.00000000012</v>
      </c>
      <c r="M66" s="653">
        <f t="shared" si="40"/>
        <v>12592199.999999998</v>
      </c>
      <c r="N66" s="654">
        <f t="shared" si="37"/>
        <v>0.16789599999999996</v>
      </c>
      <c r="O66" s="677"/>
      <c r="P66" s="656"/>
      <c r="Q66" s="251"/>
      <c r="R66" s="251"/>
      <c r="S66" s="251"/>
      <c r="T66" s="251"/>
      <c r="U66" s="251"/>
      <c r="V66" s="251"/>
      <c r="W66" s="251"/>
      <c r="X66" s="251"/>
      <c r="Y66" s="251"/>
      <c r="Z66" s="251"/>
      <c r="AA66" s="251"/>
      <c r="AB66" s="251"/>
      <c r="AC66" s="251"/>
      <c r="AD66" s="251"/>
      <c r="AE66" s="251"/>
      <c r="AF66" s="251"/>
      <c r="AG66" s="251"/>
      <c r="AH66" s="251"/>
      <c r="AI66" s="251"/>
      <c r="AJ66" s="251"/>
      <c r="AK66" s="251"/>
      <c r="AL66" s="251"/>
      <c r="AM66" s="251"/>
      <c r="AN66" s="251"/>
      <c r="AO66" s="251"/>
      <c r="AP66" s="251"/>
      <c r="AQ66" s="251"/>
      <c r="AR66" s="251"/>
      <c r="AS66" s="251"/>
      <c r="AT66" s="251"/>
      <c r="AU66" s="251"/>
      <c r="AV66" s="251"/>
      <c r="AW66" s="251"/>
      <c r="AX66" s="251"/>
      <c r="AY66" s="251"/>
      <c r="AZ66" s="251"/>
      <c r="BA66" s="251"/>
      <c r="BB66" s="251"/>
      <c r="BC66" s="251"/>
      <c r="BD66" s="251"/>
      <c r="BE66" s="251"/>
      <c r="BF66" s="251"/>
      <c r="BG66" s="251"/>
      <c r="BH66" s="251"/>
      <c r="BI66" s="251"/>
      <c r="BJ66" s="251"/>
      <c r="BK66" s="251"/>
      <c r="BL66" s="251"/>
      <c r="BM66" s="251"/>
      <c r="BN66" s="251"/>
      <c r="BO66" s="251"/>
      <c r="BP66" s="251"/>
      <c r="BQ66" s="251"/>
      <c r="BR66" s="251"/>
      <c r="BS66" s="251"/>
      <c r="BT66" s="251"/>
      <c r="BU66" s="251"/>
      <c r="BV66" s="251"/>
      <c r="BW66" s="251"/>
      <c r="BX66" s="251"/>
      <c r="BY66" s="251"/>
      <c r="BZ66" s="251"/>
      <c r="CA66" s="251"/>
      <c r="CB66" s="251"/>
      <c r="CC66" s="251"/>
      <c r="CD66" s="251"/>
      <c r="CE66" s="251"/>
      <c r="CF66" s="251"/>
      <c r="CG66" s="251"/>
      <c r="CH66" s="251"/>
      <c r="CI66" s="251"/>
      <c r="CJ66" s="251"/>
      <c r="CK66" s="251"/>
      <c r="CL66" s="251"/>
      <c r="CM66" s="251"/>
      <c r="CN66" s="251"/>
      <c r="CO66" s="251"/>
      <c r="CP66" s="251"/>
      <c r="CQ66" s="251"/>
      <c r="CR66" s="251"/>
      <c r="CS66" s="251"/>
      <c r="CT66" s="251"/>
      <c r="CU66" s="251"/>
      <c r="CV66" s="251"/>
      <c r="CW66" s="251"/>
      <c r="CX66" s="251"/>
      <c r="CY66" s="251"/>
      <c r="CZ66" s="251"/>
      <c r="DA66" s="251"/>
      <c r="DB66" s="251"/>
      <c r="DC66" s="251"/>
      <c r="DD66" s="251"/>
      <c r="DE66" s="251"/>
      <c r="DF66" s="251"/>
      <c r="DG66" s="251"/>
      <c r="DH66" s="251"/>
      <c r="DI66" s="251"/>
      <c r="DJ66" s="251"/>
      <c r="DK66" s="251"/>
      <c r="DL66" s="251"/>
      <c r="DM66" s="251"/>
      <c r="DN66" s="251"/>
      <c r="DO66" s="251"/>
      <c r="DP66" s="251"/>
      <c r="DQ66" s="251"/>
      <c r="DR66" s="251"/>
      <c r="DS66" s="251"/>
      <c r="DT66" s="251"/>
      <c r="DU66" s="251"/>
      <c r="DV66" s="251"/>
      <c r="DW66" s="251"/>
      <c r="DX66" s="251"/>
      <c r="DY66" s="251"/>
      <c r="DZ66" s="251"/>
      <c r="EA66" s="251"/>
      <c r="EB66" s="251"/>
      <c r="EC66" s="251"/>
      <c r="ED66" s="251"/>
      <c r="EE66" s="251"/>
      <c r="EF66" s="251"/>
      <c r="EG66" s="251"/>
      <c r="EH66" s="251"/>
      <c r="EI66" s="251"/>
      <c r="EJ66" s="251"/>
      <c r="EK66" s="251"/>
      <c r="EL66" s="251"/>
      <c r="EM66" s="251"/>
      <c r="EN66" s="251"/>
      <c r="EO66" s="251"/>
      <c r="EP66" s="251"/>
      <c r="EQ66" s="251"/>
      <c r="ER66" s="251"/>
      <c r="ES66" s="251"/>
      <c r="ET66" s="251"/>
      <c r="EU66" s="251"/>
      <c r="EV66" s="251"/>
      <c r="EW66" s="251"/>
      <c r="EX66" s="251"/>
      <c r="EY66" s="251"/>
      <c r="EZ66" s="251"/>
      <c r="FA66" s="251"/>
      <c r="FB66" s="251"/>
      <c r="FC66" s="251"/>
      <c r="FD66" s="251"/>
      <c r="FE66" s="251"/>
      <c r="FF66" s="251"/>
      <c r="FG66" s="251"/>
      <c r="FH66" s="251"/>
      <c r="FI66" s="251"/>
      <c r="FJ66" s="251"/>
      <c r="FK66" s="251"/>
      <c r="FL66" s="251"/>
      <c r="FM66" s="251"/>
      <c r="FN66" s="251"/>
      <c r="FO66" s="251"/>
      <c r="FP66" s="251"/>
      <c r="FQ66" s="251"/>
      <c r="FR66" s="251"/>
      <c r="FS66" s="251"/>
      <c r="FT66" s="251"/>
      <c r="FU66" s="251"/>
      <c r="FV66" s="251"/>
      <c r="FW66" s="251"/>
      <c r="FX66" s="251"/>
      <c r="FY66" s="251"/>
      <c r="FZ66" s="251"/>
      <c r="GA66" s="251"/>
      <c r="GB66" s="251"/>
      <c r="GC66" s="251"/>
      <c r="GD66" s="251"/>
      <c r="GE66" s="251"/>
      <c r="GF66" s="251"/>
      <c r="GG66" s="251"/>
      <c r="GH66" s="251"/>
      <c r="GI66" s="251"/>
      <c r="GJ66" s="251"/>
      <c r="GK66" s="251"/>
      <c r="GL66" s="251"/>
      <c r="GM66" s="251"/>
      <c r="GN66" s="251"/>
      <c r="GO66" s="251"/>
      <c r="GP66" s="251"/>
      <c r="GQ66" s="251"/>
      <c r="GR66" s="251"/>
      <c r="GS66" s="251"/>
      <c r="GT66" s="251"/>
    </row>
    <row r="67" spans="1:202">
      <c r="A67" s="658" t="s">
        <v>1360</v>
      </c>
      <c r="B67" s="1057" t="s">
        <v>1352</v>
      </c>
      <c r="C67" s="1021" t="s">
        <v>1266</v>
      </c>
      <c r="D67" s="1019">
        <v>890</v>
      </c>
      <c r="E67" s="674">
        <v>230.24025441799992</v>
      </c>
      <c r="F67" s="674">
        <v>7.454818079999999</v>
      </c>
      <c r="G67" s="675">
        <f t="shared" ref="G67:G69" si="41">F67+E67</f>
        <v>237.69507249799992</v>
      </c>
      <c r="H67" s="675">
        <f t="shared" ref="H67:H69" si="42">D67-G67</f>
        <v>652.30492750200006</v>
      </c>
      <c r="I67" s="1019">
        <v>1180000</v>
      </c>
      <c r="J67" s="653">
        <f t="shared" ref="J67:J69" si="43">I67*D67</f>
        <v>1050200000</v>
      </c>
      <c r="K67" s="653">
        <f t="shared" si="38"/>
        <v>271683500.21323991</v>
      </c>
      <c r="L67" s="676">
        <f t="shared" si="39"/>
        <v>8796685.3343999982</v>
      </c>
      <c r="M67" s="653">
        <f t="shared" si="40"/>
        <v>280480185.54763991</v>
      </c>
      <c r="N67" s="654">
        <f t="shared" si="37"/>
        <v>0.26707311516629206</v>
      </c>
      <c r="O67" s="677"/>
      <c r="P67" s="656"/>
      <c r="Q67" s="251"/>
      <c r="R67" s="251"/>
      <c r="S67" s="251"/>
      <c r="T67" s="251"/>
      <c r="U67" s="251"/>
      <c r="V67" s="251"/>
      <c r="W67" s="251"/>
      <c r="X67" s="251"/>
      <c r="Y67" s="251"/>
      <c r="Z67" s="251"/>
      <c r="AA67" s="251"/>
      <c r="AB67" s="251"/>
      <c r="AC67" s="251"/>
      <c r="AD67" s="251"/>
      <c r="AE67" s="251"/>
      <c r="AF67" s="251"/>
      <c r="AG67" s="251"/>
      <c r="AH67" s="251"/>
      <c r="AI67" s="251"/>
      <c r="AJ67" s="251"/>
      <c r="AK67" s="251"/>
      <c r="AL67" s="251"/>
      <c r="AM67" s="251"/>
      <c r="AN67" s="251"/>
      <c r="AO67" s="251"/>
      <c r="AP67" s="251"/>
      <c r="AQ67" s="251"/>
      <c r="AR67" s="251"/>
      <c r="AS67" s="251"/>
      <c r="AT67" s="251"/>
      <c r="AU67" s="251"/>
      <c r="AV67" s="251"/>
      <c r="AW67" s="251"/>
      <c r="AX67" s="251"/>
      <c r="AY67" s="251"/>
      <c r="AZ67" s="251"/>
      <c r="BA67" s="251"/>
      <c r="BB67" s="251"/>
      <c r="BC67" s="251"/>
      <c r="BD67" s="251"/>
      <c r="BE67" s="251"/>
      <c r="BF67" s="251"/>
      <c r="BG67" s="251"/>
      <c r="BH67" s="251"/>
      <c r="BI67" s="251"/>
      <c r="BJ67" s="251"/>
      <c r="BK67" s="251"/>
      <c r="BL67" s="251"/>
      <c r="BM67" s="251"/>
      <c r="BN67" s="251"/>
      <c r="BO67" s="251"/>
      <c r="BP67" s="251"/>
      <c r="BQ67" s="251"/>
      <c r="BR67" s="251"/>
      <c r="BS67" s="251"/>
      <c r="BT67" s="251"/>
      <c r="BU67" s="251"/>
      <c r="BV67" s="251"/>
      <c r="BW67" s="251"/>
      <c r="BX67" s="251"/>
      <c r="BY67" s="251"/>
      <c r="BZ67" s="251"/>
      <c r="CA67" s="251"/>
      <c r="CB67" s="251"/>
      <c r="CC67" s="251"/>
      <c r="CD67" s="251"/>
      <c r="CE67" s="251"/>
      <c r="CF67" s="251"/>
      <c r="CG67" s="251"/>
      <c r="CH67" s="251"/>
      <c r="CI67" s="251"/>
      <c r="CJ67" s="251"/>
      <c r="CK67" s="251"/>
      <c r="CL67" s="251"/>
      <c r="CM67" s="251"/>
      <c r="CN67" s="251"/>
      <c r="CO67" s="251"/>
      <c r="CP67" s="251"/>
      <c r="CQ67" s="251"/>
      <c r="CR67" s="251"/>
      <c r="CS67" s="251"/>
      <c r="CT67" s="251"/>
      <c r="CU67" s="251"/>
      <c r="CV67" s="251"/>
      <c r="CW67" s="251"/>
      <c r="CX67" s="251"/>
      <c r="CY67" s="251"/>
      <c r="CZ67" s="251"/>
      <c r="DA67" s="251"/>
      <c r="DB67" s="251"/>
      <c r="DC67" s="251"/>
      <c r="DD67" s="251"/>
      <c r="DE67" s="251"/>
      <c r="DF67" s="251"/>
      <c r="DG67" s="251"/>
      <c r="DH67" s="251"/>
      <c r="DI67" s="251"/>
      <c r="DJ67" s="251"/>
      <c r="DK67" s="251"/>
      <c r="DL67" s="251"/>
      <c r="DM67" s="251"/>
      <c r="DN67" s="251"/>
      <c r="DO67" s="251"/>
      <c r="DP67" s="251"/>
      <c r="DQ67" s="251"/>
      <c r="DR67" s="251"/>
      <c r="DS67" s="251"/>
      <c r="DT67" s="251"/>
      <c r="DU67" s="251"/>
      <c r="DV67" s="251"/>
      <c r="DW67" s="251"/>
      <c r="DX67" s="251"/>
      <c r="DY67" s="251"/>
      <c r="DZ67" s="251"/>
      <c r="EA67" s="251"/>
      <c r="EB67" s="251"/>
      <c r="EC67" s="251"/>
      <c r="ED67" s="251"/>
      <c r="EE67" s="251"/>
      <c r="EF67" s="251"/>
      <c r="EG67" s="251"/>
      <c r="EH67" s="251"/>
      <c r="EI67" s="251"/>
      <c r="EJ67" s="251"/>
      <c r="EK67" s="251"/>
      <c r="EL67" s="251"/>
      <c r="EM67" s="251"/>
      <c r="EN67" s="251"/>
      <c r="EO67" s="251"/>
      <c r="EP67" s="251"/>
      <c r="EQ67" s="251"/>
      <c r="ER67" s="251"/>
      <c r="ES67" s="251"/>
      <c r="ET67" s="251"/>
      <c r="EU67" s="251"/>
      <c r="EV67" s="251"/>
      <c r="EW67" s="251"/>
      <c r="EX67" s="251"/>
      <c r="EY67" s="251"/>
      <c r="EZ67" s="251"/>
      <c r="FA67" s="251"/>
      <c r="FB67" s="251"/>
      <c r="FC67" s="251"/>
      <c r="FD67" s="251"/>
      <c r="FE67" s="251"/>
      <c r="FF67" s="251"/>
      <c r="FG67" s="251"/>
      <c r="FH67" s="251"/>
      <c r="FI67" s="251"/>
      <c r="FJ67" s="251"/>
      <c r="FK67" s="251"/>
      <c r="FL67" s="251"/>
      <c r="FM67" s="251"/>
      <c r="FN67" s="251"/>
      <c r="FO67" s="251"/>
      <c r="FP67" s="251"/>
      <c r="FQ67" s="251"/>
      <c r="FR67" s="251"/>
      <c r="FS67" s="251"/>
      <c r="FT67" s="251"/>
      <c r="FU67" s="251"/>
      <c r="FV67" s="251"/>
      <c r="FW67" s="251"/>
      <c r="FX67" s="251"/>
      <c r="FY67" s="251"/>
      <c r="FZ67" s="251"/>
      <c r="GA67" s="251"/>
      <c r="GB67" s="251"/>
      <c r="GC67" s="251"/>
      <c r="GD67" s="251"/>
      <c r="GE67" s="251"/>
      <c r="GF67" s="251"/>
      <c r="GG67" s="251"/>
      <c r="GH67" s="251"/>
      <c r="GI67" s="251"/>
      <c r="GJ67" s="251"/>
      <c r="GK67" s="251"/>
      <c r="GL67" s="251"/>
      <c r="GM67" s="251"/>
      <c r="GN67" s="251"/>
      <c r="GO67" s="251"/>
      <c r="GP67" s="251"/>
      <c r="GQ67" s="251"/>
      <c r="GR67" s="251"/>
      <c r="GS67" s="251"/>
      <c r="GT67" s="251"/>
    </row>
    <row r="68" spans="1:202" ht="25">
      <c r="A68" s="658" t="s">
        <v>1361</v>
      </c>
      <c r="B68" s="1057" t="s">
        <v>1353</v>
      </c>
      <c r="C68" s="1021" t="s">
        <v>1126</v>
      </c>
      <c r="D68" s="1019">
        <v>564</v>
      </c>
      <c r="E68" s="674">
        <v>0</v>
      </c>
      <c r="F68" s="674"/>
      <c r="G68" s="675">
        <f t="shared" si="41"/>
        <v>0</v>
      </c>
      <c r="H68" s="675">
        <f t="shared" si="42"/>
        <v>564</v>
      </c>
      <c r="I68" s="1019">
        <v>63000</v>
      </c>
      <c r="J68" s="653">
        <f t="shared" si="43"/>
        <v>35532000</v>
      </c>
      <c r="K68" s="653">
        <f t="shared" si="38"/>
        <v>0</v>
      </c>
      <c r="L68" s="676">
        <f t="shared" si="39"/>
        <v>0</v>
      </c>
      <c r="M68" s="653">
        <f t="shared" si="40"/>
        <v>0</v>
      </c>
      <c r="N68" s="654">
        <f t="shared" si="37"/>
        <v>0</v>
      </c>
      <c r="O68" s="677"/>
      <c r="P68" s="656"/>
      <c r="Q68" s="251"/>
      <c r="R68" s="251"/>
      <c r="S68" s="251"/>
      <c r="T68" s="251"/>
      <c r="U68" s="251"/>
      <c r="V68" s="251"/>
      <c r="W68" s="251"/>
      <c r="X68" s="251"/>
      <c r="Y68" s="251"/>
      <c r="Z68" s="251"/>
      <c r="AA68" s="251"/>
      <c r="AB68" s="251"/>
      <c r="AC68" s="251"/>
      <c r="AD68" s="251"/>
      <c r="AE68" s="251"/>
      <c r="AF68" s="251"/>
      <c r="AG68" s="251"/>
      <c r="AH68" s="251"/>
      <c r="AI68" s="251"/>
      <c r="AJ68" s="251"/>
      <c r="AK68" s="251"/>
      <c r="AL68" s="251"/>
      <c r="AM68" s="251"/>
      <c r="AN68" s="251"/>
      <c r="AO68" s="251"/>
      <c r="AP68" s="251"/>
      <c r="AQ68" s="251"/>
      <c r="AR68" s="251"/>
      <c r="AS68" s="251"/>
      <c r="AT68" s="251"/>
      <c r="AU68" s="251"/>
      <c r="AV68" s="251"/>
      <c r="AW68" s="251"/>
      <c r="AX68" s="251"/>
      <c r="AY68" s="251"/>
      <c r="AZ68" s="251"/>
      <c r="BA68" s="251"/>
      <c r="BB68" s="251"/>
      <c r="BC68" s="251"/>
      <c r="BD68" s="251"/>
      <c r="BE68" s="251"/>
      <c r="BF68" s="251"/>
      <c r="BG68" s="251"/>
      <c r="BH68" s="251"/>
      <c r="BI68" s="251"/>
      <c r="BJ68" s="251"/>
      <c r="BK68" s="251"/>
      <c r="BL68" s="251"/>
      <c r="BM68" s="251"/>
      <c r="BN68" s="251"/>
      <c r="BO68" s="251"/>
      <c r="BP68" s="251"/>
      <c r="BQ68" s="251"/>
      <c r="BR68" s="251"/>
      <c r="BS68" s="251"/>
      <c r="BT68" s="251"/>
      <c r="BU68" s="251"/>
      <c r="BV68" s="251"/>
      <c r="BW68" s="251"/>
      <c r="BX68" s="251"/>
      <c r="BY68" s="251"/>
      <c r="BZ68" s="251"/>
      <c r="CA68" s="251"/>
      <c r="CB68" s="251"/>
      <c r="CC68" s="251"/>
      <c r="CD68" s="251"/>
      <c r="CE68" s="251"/>
      <c r="CF68" s="251"/>
      <c r="CG68" s="251"/>
      <c r="CH68" s="251"/>
      <c r="CI68" s="251"/>
      <c r="CJ68" s="251"/>
      <c r="CK68" s="251"/>
      <c r="CL68" s="251"/>
      <c r="CM68" s="251"/>
      <c r="CN68" s="251"/>
      <c r="CO68" s="251"/>
      <c r="CP68" s="251"/>
      <c r="CQ68" s="251"/>
      <c r="CR68" s="251"/>
      <c r="CS68" s="251"/>
      <c r="CT68" s="251"/>
      <c r="CU68" s="251"/>
      <c r="CV68" s="251"/>
      <c r="CW68" s="251"/>
      <c r="CX68" s="251"/>
      <c r="CY68" s="251"/>
      <c r="CZ68" s="251"/>
      <c r="DA68" s="251"/>
      <c r="DB68" s="251"/>
      <c r="DC68" s="251"/>
      <c r="DD68" s="251"/>
      <c r="DE68" s="251"/>
      <c r="DF68" s="251"/>
      <c r="DG68" s="251"/>
      <c r="DH68" s="251"/>
      <c r="DI68" s="251"/>
      <c r="DJ68" s="251"/>
      <c r="DK68" s="251"/>
      <c r="DL68" s="251"/>
      <c r="DM68" s="251"/>
      <c r="DN68" s="251"/>
      <c r="DO68" s="251"/>
      <c r="DP68" s="251"/>
      <c r="DQ68" s="251"/>
      <c r="DR68" s="251"/>
      <c r="DS68" s="251"/>
      <c r="DT68" s="251"/>
      <c r="DU68" s="251"/>
      <c r="DV68" s="251"/>
      <c r="DW68" s="251"/>
      <c r="DX68" s="251"/>
      <c r="DY68" s="251"/>
      <c r="DZ68" s="251"/>
      <c r="EA68" s="251"/>
      <c r="EB68" s="251"/>
      <c r="EC68" s="251"/>
      <c r="ED68" s="251"/>
      <c r="EE68" s="251"/>
      <c r="EF68" s="251"/>
      <c r="EG68" s="251"/>
      <c r="EH68" s="251"/>
      <c r="EI68" s="251"/>
      <c r="EJ68" s="251"/>
      <c r="EK68" s="251"/>
      <c r="EL68" s="251"/>
      <c r="EM68" s="251"/>
      <c r="EN68" s="251"/>
      <c r="EO68" s="251"/>
      <c r="EP68" s="251"/>
      <c r="EQ68" s="251"/>
      <c r="ER68" s="251"/>
      <c r="ES68" s="251"/>
      <c r="ET68" s="251"/>
      <c r="EU68" s="251"/>
      <c r="EV68" s="251"/>
      <c r="EW68" s="251"/>
      <c r="EX68" s="251"/>
      <c r="EY68" s="251"/>
      <c r="EZ68" s="251"/>
      <c r="FA68" s="251"/>
      <c r="FB68" s="251"/>
      <c r="FC68" s="251"/>
      <c r="FD68" s="251"/>
      <c r="FE68" s="251"/>
      <c r="FF68" s="251"/>
      <c r="FG68" s="251"/>
      <c r="FH68" s="251"/>
      <c r="FI68" s="251"/>
      <c r="FJ68" s="251"/>
      <c r="FK68" s="251"/>
      <c r="FL68" s="251"/>
      <c r="FM68" s="251"/>
      <c r="FN68" s="251"/>
      <c r="FO68" s="251"/>
      <c r="FP68" s="251"/>
      <c r="FQ68" s="251"/>
      <c r="FR68" s="251"/>
      <c r="FS68" s="251"/>
      <c r="FT68" s="251"/>
      <c r="FU68" s="251"/>
      <c r="FV68" s="251"/>
      <c r="FW68" s="251"/>
      <c r="FX68" s="251"/>
      <c r="FY68" s="251"/>
      <c r="FZ68" s="251"/>
      <c r="GA68" s="251"/>
      <c r="GB68" s="251"/>
      <c r="GC68" s="251"/>
      <c r="GD68" s="251"/>
      <c r="GE68" s="251"/>
      <c r="GF68" s="251"/>
      <c r="GG68" s="251"/>
      <c r="GH68" s="251"/>
      <c r="GI68" s="251"/>
      <c r="GJ68" s="251"/>
      <c r="GK68" s="251"/>
      <c r="GL68" s="251"/>
      <c r="GM68" s="251"/>
      <c r="GN68" s="251"/>
      <c r="GO68" s="251"/>
      <c r="GP68" s="251"/>
      <c r="GQ68" s="251"/>
      <c r="GR68" s="251"/>
      <c r="GS68" s="251"/>
      <c r="GT68" s="251"/>
    </row>
    <row r="69" spans="1:202">
      <c r="A69" s="658" t="s">
        <v>1375</v>
      </c>
      <c r="B69" s="1057" t="s">
        <v>1354</v>
      </c>
      <c r="C69" s="1021" t="s">
        <v>1265</v>
      </c>
      <c r="D69" s="1019">
        <v>8.76</v>
      </c>
      <c r="E69" s="674"/>
      <c r="F69" s="674"/>
      <c r="G69" s="675">
        <f t="shared" si="41"/>
        <v>0</v>
      </c>
      <c r="H69" s="675">
        <f t="shared" si="42"/>
        <v>8.76</v>
      </c>
      <c r="I69" s="1019">
        <v>178000</v>
      </c>
      <c r="J69" s="653">
        <f t="shared" si="43"/>
        <v>1559280</v>
      </c>
      <c r="K69" s="653">
        <f t="shared" si="38"/>
        <v>0</v>
      </c>
      <c r="L69" s="676">
        <f t="shared" si="39"/>
        <v>0</v>
      </c>
      <c r="M69" s="653">
        <f t="shared" si="40"/>
        <v>0</v>
      </c>
      <c r="N69" s="654">
        <f t="shared" si="37"/>
        <v>0</v>
      </c>
      <c r="O69" s="677"/>
      <c r="P69" s="656"/>
      <c r="Q69" s="251"/>
      <c r="R69" s="251"/>
      <c r="S69" s="251"/>
      <c r="T69" s="251"/>
      <c r="U69" s="251"/>
      <c r="V69" s="251"/>
      <c r="W69" s="251"/>
      <c r="X69" s="251"/>
      <c r="Y69" s="251"/>
      <c r="Z69" s="251"/>
      <c r="AA69" s="251"/>
      <c r="AB69" s="251"/>
      <c r="AC69" s="251"/>
      <c r="AD69" s="251"/>
      <c r="AE69" s="251"/>
      <c r="AF69" s="251"/>
      <c r="AG69" s="251"/>
      <c r="AH69" s="251"/>
      <c r="AI69" s="251"/>
      <c r="AJ69" s="251"/>
      <c r="AK69" s="251"/>
      <c r="AL69" s="251"/>
      <c r="AM69" s="251"/>
      <c r="AN69" s="251"/>
      <c r="AO69" s="251"/>
      <c r="AP69" s="251"/>
      <c r="AQ69" s="251"/>
      <c r="AR69" s="251"/>
      <c r="AS69" s="251"/>
      <c r="AT69" s="251"/>
      <c r="AU69" s="251"/>
      <c r="AV69" s="251"/>
      <c r="AW69" s="251"/>
      <c r="AX69" s="251"/>
      <c r="AY69" s="251"/>
      <c r="AZ69" s="251"/>
      <c r="BA69" s="251"/>
      <c r="BB69" s="251"/>
      <c r="BC69" s="251"/>
      <c r="BD69" s="251"/>
      <c r="BE69" s="251"/>
      <c r="BF69" s="251"/>
      <c r="BG69" s="251"/>
      <c r="BH69" s="251"/>
      <c r="BI69" s="251"/>
      <c r="BJ69" s="251"/>
      <c r="BK69" s="251"/>
      <c r="BL69" s="251"/>
      <c r="BM69" s="251"/>
      <c r="BN69" s="251"/>
      <c r="BO69" s="251"/>
      <c r="BP69" s="251"/>
      <c r="BQ69" s="251"/>
      <c r="BR69" s="251"/>
      <c r="BS69" s="251"/>
      <c r="BT69" s="251"/>
      <c r="BU69" s="251"/>
      <c r="BV69" s="251"/>
      <c r="BW69" s="251"/>
      <c r="BX69" s="251"/>
      <c r="BY69" s="251"/>
      <c r="BZ69" s="251"/>
      <c r="CA69" s="251"/>
      <c r="CB69" s="251"/>
      <c r="CC69" s="251"/>
      <c r="CD69" s="251"/>
      <c r="CE69" s="251"/>
      <c r="CF69" s="251"/>
      <c r="CG69" s="251"/>
      <c r="CH69" s="251"/>
      <c r="CI69" s="251"/>
      <c r="CJ69" s="251"/>
      <c r="CK69" s="251"/>
      <c r="CL69" s="251"/>
      <c r="CM69" s="251"/>
      <c r="CN69" s="251"/>
      <c r="CO69" s="251"/>
      <c r="CP69" s="251"/>
      <c r="CQ69" s="251"/>
      <c r="CR69" s="251"/>
      <c r="CS69" s="251"/>
      <c r="CT69" s="251"/>
      <c r="CU69" s="251"/>
      <c r="CV69" s="251"/>
      <c r="CW69" s="251"/>
      <c r="CX69" s="251"/>
      <c r="CY69" s="251"/>
      <c r="CZ69" s="251"/>
      <c r="DA69" s="251"/>
      <c r="DB69" s="251"/>
      <c r="DC69" s="251"/>
      <c r="DD69" s="251"/>
      <c r="DE69" s="251"/>
      <c r="DF69" s="251"/>
      <c r="DG69" s="251"/>
      <c r="DH69" s="251"/>
      <c r="DI69" s="251"/>
      <c r="DJ69" s="251"/>
      <c r="DK69" s="251"/>
      <c r="DL69" s="251"/>
      <c r="DM69" s="251"/>
      <c r="DN69" s="251"/>
      <c r="DO69" s="251"/>
      <c r="DP69" s="251"/>
      <c r="DQ69" s="251"/>
      <c r="DR69" s="251"/>
      <c r="DS69" s="251"/>
      <c r="DT69" s="251"/>
      <c r="DU69" s="251"/>
      <c r="DV69" s="251"/>
      <c r="DW69" s="251"/>
      <c r="DX69" s="251"/>
      <c r="DY69" s="251"/>
      <c r="DZ69" s="251"/>
      <c r="EA69" s="251"/>
      <c r="EB69" s="251"/>
      <c r="EC69" s="251"/>
      <c r="ED69" s="251"/>
      <c r="EE69" s="251"/>
      <c r="EF69" s="251"/>
      <c r="EG69" s="251"/>
      <c r="EH69" s="251"/>
      <c r="EI69" s="251"/>
      <c r="EJ69" s="251"/>
      <c r="EK69" s="251"/>
      <c r="EL69" s="251"/>
      <c r="EM69" s="251"/>
      <c r="EN69" s="251"/>
      <c r="EO69" s="251"/>
      <c r="EP69" s="251"/>
      <c r="EQ69" s="251"/>
      <c r="ER69" s="251"/>
      <c r="ES69" s="251"/>
      <c r="ET69" s="251"/>
      <c r="EU69" s="251"/>
      <c r="EV69" s="251"/>
      <c r="EW69" s="251"/>
      <c r="EX69" s="251"/>
      <c r="EY69" s="251"/>
      <c r="EZ69" s="251"/>
      <c r="FA69" s="251"/>
      <c r="FB69" s="251"/>
      <c r="FC69" s="251"/>
      <c r="FD69" s="251"/>
      <c r="FE69" s="251"/>
      <c r="FF69" s="251"/>
      <c r="FG69" s="251"/>
      <c r="FH69" s="251"/>
      <c r="FI69" s="251"/>
      <c r="FJ69" s="251"/>
      <c r="FK69" s="251"/>
      <c r="FL69" s="251"/>
      <c r="FM69" s="251"/>
      <c r="FN69" s="251"/>
      <c r="FO69" s="251"/>
      <c r="FP69" s="251"/>
      <c r="FQ69" s="251"/>
      <c r="FR69" s="251"/>
      <c r="FS69" s="251"/>
      <c r="FT69" s="251"/>
      <c r="FU69" s="251"/>
      <c r="FV69" s="251"/>
      <c r="FW69" s="251"/>
      <c r="FX69" s="251"/>
      <c r="FY69" s="251"/>
      <c r="FZ69" s="251"/>
      <c r="GA69" s="251"/>
      <c r="GB69" s="251"/>
      <c r="GC69" s="251"/>
      <c r="GD69" s="251"/>
      <c r="GE69" s="251"/>
      <c r="GF69" s="251"/>
      <c r="GG69" s="251"/>
      <c r="GH69" s="251"/>
      <c r="GI69" s="251"/>
      <c r="GJ69" s="251"/>
      <c r="GK69" s="251"/>
      <c r="GL69" s="251"/>
      <c r="GM69" s="251"/>
      <c r="GN69" s="251"/>
      <c r="GO69" s="251"/>
      <c r="GP69" s="251"/>
      <c r="GQ69" s="251"/>
      <c r="GR69" s="251"/>
      <c r="GS69" s="251"/>
      <c r="GT69" s="251"/>
    </row>
    <row r="70" spans="1:202" ht="15" customHeight="1">
      <c r="A70" s="659"/>
      <c r="B70" s="1067"/>
      <c r="C70" s="658"/>
      <c r="D70" s="954"/>
      <c r="E70" s="674"/>
      <c r="F70" s="674"/>
      <c r="G70" s="675"/>
      <c r="H70" s="675"/>
      <c r="I70" s="651"/>
      <c r="J70" s="653"/>
      <c r="K70" s="653"/>
      <c r="L70" s="676"/>
      <c r="M70" s="653"/>
      <c r="N70" s="654"/>
      <c r="O70" s="655"/>
      <c r="P70" s="656"/>
      <c r="Q70" s="251"/>
      <c r="R70" s="251"/>
      <c r="S70" s="251"/>
      <c r="T70" s="251"/>
      <c r="U70" s="251"/>
      <c r="V70" s="251"/>
      <c r="W70" s="251"/>
      <c r="X70" s="251"/>
      <c r="Y70" s="251"/>
      <c r="Z70" s="251"/>
      <c r="AA70" s="251"/>
      <c r="AB70" s="251"/>
      <c r="AC70" s="251"/>
      <c r="AD70" s="251"/>
      <c r="AE70" s="251"/>
      <c r="AF70" s="251"/>
      <c r="AG70" s="251"/>
      <c r="AH70" s="251"/>
      <c r="AI70" s="251"/>
      <c r="AJ70" s="251"/>
      <c r="AK70" s="251"/>
      <c r="AL70" s="251"/>
      <c r="AM70" s="251"/>
      <c r="AN70" s="251"/>
      <c r="AO70" s="251"/>
      <c r="AP70" s="251"/>
      <c r="AQ70" s="251"/>
      <c r="AR70" s="251"/>
      <c r="AS70" s="251"/>
      <c r="AT70" s="251"/>
      <c r="AU70" s="251"/>
      <c r="AV70" s="251"/>
      <c r="AW70" s="251"/>
      <c r="AX70" s="251"/>
      <c r="AY70" s="251"/>
      <c r="AZ70" s="251"/>
      <c r="BA70" s="251"/>
      <c r="BB70" s="251"/>
      <c r="BC70" s="251"/>
      <c r="BD70" s="251"/>
      <c r="BE70" s="251"/>
      <c r="BF70" s="251"/>
      <c r="BG70" s="251"/>
      <c r="BH70" s="251"/>
      <c r="BI70" s="251"/>
      <c r="BJ70" s="251"/>
      <c r="BK70" s="251"/>
      <c r="BL70" s="251"/>
      <c r="BM70" s="251"/>
      <c r="BN70" s="251"/>
      <c r="BO70" s="251"/>
      <c r="BP70" s="251"/>
      <c r="BQ70" s="251"/>
      <c r="BR70" s="251"/>
      <c r="BS70" s="251"/>
      <c r="BT70" s="251"/>
      <c r="BU70" s="251"/>
      <c r="BV70" s="251"/>
      <c r="BW70" s="251"/>
      <c r="BX70" s="251"/>
      <c r="BY70" s="251"/>
      <c r="BZ70" s="251"/>
      <c r="CA70" s="251"/>
      <c r="CB70" s="251"/>
      <c r="CC70" s="251"/>
      <c r="CD70" s="251"/>
      <c r="CE70" s="251"/>
      <c r="CF70" s="251"/>
      <c r="CG70" s="251"/>
      <c r="CH70" s="251"/>
      <c r="CI70" s="251"/>
      <c r="CJ70" s="251"/>
      <c r="CK70" s="251"/>
      <c r="CL70" s="251"/>
      <c r="CM70" s="251"/>
      <c r="CN70" s="251"/>
      <c r="CO70" s="251"/>
      <c r="CP70" s="251"/>
      <c r="CQ70" s="251"/>
      <c r="CR70" s="251"/>
      <c r="CS70" s="251"/>
      <c r="CT70" s="251"/>
      <c r="CU70" s="251"/>
      <c r="CV70" s="251"/>
      <c r="CW70" s="251"/>
      <c r="CX70" s="251"/>
      <c r="CY70" s="251"/>
      <c r="CZ70" s="251"/>
      <c r="DA70" s="251"/>
      <c r="DB70" s="251"/>
      <c r="DC70" s="251"/>
      <c r="DD70" s="251"/>
      <c r="DE70" s="251"/>
      <c r="DF70" s="251"/>
      <c r="DG70" s="251"/>
      <c r="DH70" s="251"/>
      <c r="DI70" s="251"/>
      <c r="DJ70" s="251"/>
      <c r="DK70" s="251"/>
      <c r="DL70" s="251"/>
      <c r="DM70" s="251"/>
      <c r="DN70" s="251"/>
      <c r="DO70" s="251"/>
      <c r="DP70" s="251"/>
      <c r="DQ70" s="251"/>
      <c r="DR70" s="251"/>
      <c r="DS70" s="251"/>
      <c r="DT70" s="251"/>
      <c r="DU70" s="251"/>
      <c r="DV70" s="251"/>
      <c r="DW70" s="251"/>
      <c r="DX70" s="251"/>
      <c r="DY70" s="251"/>
      <c r="DZ70" s="251"/>
      <c r="EA70" s="251"/>
      <c r="EB70" s="251"/>
      <c r="EC70" s="251"/>
      <c r="ED70" s="251"/>
      <c r="EE70" s="251"/>
      <c r="EF70" s="251"/>
      <c r="EG70" s="251"/>
      <c r="EH70" s="251"/>
      <c r="EI70" s="251"/>
      <c r="EJ70" s="251"/>
      <c r="EK70" s="251"/>
      <c r="EL70" s="251"/>
      <c r="EM70" s="251"/>
      <c r="EN70" s="251"/>
      <c r="EO70" s="251"/>
      <c r="EP70" s="251"/>
      <c r="EQ70" s="251"/>
      <c r="ER70" s="251"/>
      <c r="ES70" s="251"/>
      <c r="ET70" s="251"/>
      <c r="EU70" s="251"/>
      <c r="EV70" s="251"/>
      <c r="EW70" s="251"/>
      <c r="EX70" s="251"/>
      <c r="EY70" s="251"/>
      <c r="EZ70" s="251"/>
      <c r="FA70" s="251"/>
      <c r="FB70" s="251"/>
      <c r="FC70" s="251"/>
      <c r="FD70" s="251"/>
      <c r="FE70" s="251"/>
      <c r="FF70" s="251"/>
      <c r="FG70" s="251"/>
      <c r="FH70" s="251"/>
      <c r="FI70" s="251"/>
      <c r="FJ70" s="251"/>
      <c r="FK70" s="251"/>
      <c r="FL70" s="251"/>
      <c r="FM70" s="251"/>
      <c r="FN70" s="251"/>
      <c r="FO70" s="251"/>
      <c r="FP70" s="251"/>
      <c r="FQ70" s="251"/>
      <c r="FR70" s="251"/>
      <c r="FS70" s="251"/>
      <c r="FT70" s="251"/>
      <c r="FU70" s="251"/>
      <c r="FV70" s="251"/>
      <c r="FW70" s="251"/>
      <c r="FX70" s="251"/>
      <c r="FY70" s="251"/>
      <c r="FZ70" s="251"/>
      <c r="GA70" s="251"/>
      <c r="GB70" s="251"/>
      <c r="GC70" s="251"/>
      <c r="GD70" s="251"/>
      <c r="GE70" s="251"/>
      <c r="GF70" s="251"/>
      <c r="GG70" s="251"/>
      <c r="GH70" s="251"/>
      <c r="GI70" s="251"/>
      <c r="GJ70" s="251"/>
      <c r="GK70" s="251"/>
      <c r="GL70" s="251"/>
      <c r="GM70" s="251"/>
      <c r="GN70" s="251"/>
      <c r="GO70" s="251"/>
      <c r="GP70" s="251"/>
      <c r="GQ70" s="251"/>
      <c r="GR70" s="251"/>
      <c r="GS70" s="251"/>
      <c r="GT70" s="251"/>
    </row>
    <row r="71" spans="1:202" ht="15" customHeight="1">
      <c r="A71" s="606"/>
      <c r="B71" s="607"/>
      <c r="C71" s="608"/>
      <c r="D71" s="958"/>
      <c r="E71" s="679"/>
      <c r="F71" s="679"/>
      <c r="G71" s="680"/>
      <c r="H71" s="675"/>
      <c r="I71" s="681"/>
      <c r="J71" s="682"/>
      <c r="K71" s="653"/>
      <c r="L71" s="683"/>
      <c r="M71" s="682"/>
      <c r="N71" s="684"/>
      <c r="O71" s="655"/>
      <c r="P71" s="656"/>
      <c r="Q71" s="251"/>
      <c r="R71" s="251"/>
      <c r="S71" s="251"/>
      <c r="T71" s="251"/>
      <c r="U71" s="251"/>
      <c r="V71" s="251"/>
      <c r="W71" s="251"/>
      <c r="X71" s="251"/>
      <c r="Y71" s="251"/>
      <c r="Z71" s="251"/>
      <c r="AA71" s="251"/>
      <c r="AB71" s="251"/>
      <c r="AC71" s="251"/>
      <c r="AD71" s="251"/>
      <c r="AE71" s="251"/>
      <c r="AF71" s="251"/>
      <c r="AG71" s="251"/>
      <c r="AH71" s="251"/>
      <c r="AI71" s="251"/>
      <c r="AJ71" s="251"/>
      <c r="AK71" s="251"/>
      <c r="AL71" s="251"/>
      <c r="AM71" s="251"/>
      <c r="AN71" s="251"/>
      <c r="AO71" s="251"/>
      <c r="AP71" s="251"/>
      <c r="AQ71" s="251"/>
      <c r="AR71" s="251"/>
      <c r="AS71" s="251"/>
      <c r="AT71" s="251"/>
      <c r="AU71" s="251"/>
      <c r="AV71" s="251"/>
      <c r="AW71" s="251"/>
      <c r="AX71" s="251"/>
      <c r="AY71" s="251"/>
      <c r="AZ71" s="251"/>
      <c r="BA71" s="251"/>
      <c r="BB71" s="251"/>
      <c r="BC71" s="251"/>
      <c r="BD71" s="251"/>
      <c r="BE71" s="251"/>
      <c r="BF71" s="251"/>
      <c r="BG71" s="251"/>
      <c r="BH71" s="251"/>
      <c r="BI71" s="251"/>
      <c r="BJ71" s="251"/>
      <c r="BK71" s="251"/>
      <c r="BL71" s="251"/>
      <c r="BM71" s="251"/>
      <c r="BN71" s="251"/>
      <c r="BO71" s="251"/>
      <c r="BP71" s="251"/>
      <c r="BQ71" s="251"/>
      <c r="BR71" s="251"/>
      <c r="BS71" s="251"/>
      <c r="BT71" s="251"/>
      <c r="BU71" s="251"/>
      <c r="BV71" s="251"/>
      <c r="BW71" s="251"/>
      <c r="BX71" s="251"/>
      <c r="BY71" s="251"/>
      <c r="BZ71" s="251"/>
      <c r="CA71" s="251"/>
      <c r="CB71" s="251"/>
      <c r="CC71" s="251"/>
      <c r="CD71" s="251"/>
      <c r="CE71" s="251"/>
      <c r="CF71" s="251"/>
      <c r="CG71" s="251"/>
      <c r="CH71" s="251"/>
      <c r="CI71" s="251"/>
      <c r="CJ71" s="251"/>
      <c r="CK71" s="251"/>
      <c r="CL71" s="251"/>
      <c r="CM71" s="251"/>
      <c r="CN71" s="251"/>
      <c r="CO71" s="251"/>
      <c r="CP71" s="251"/>
      <c r="CQ71" s="251"/>
      <c r="CR71" s="251"/>
      <c r="CS71" s="251"/>
      <c r="CT71" s="251"/>
      <c r="CU71" s="251"/>
      <c r="CV71" s="251"/>
      <c r="CW71" s="251"/>
      <c r="CX71" s="251"/>
      <c r="CY71" s="251"/>
      <c r="CZ71" s="251"/>
      <c r="DA71" s="251"/>
      <c r="DB71" s="251"/>
      <c r="DC71" s="251"/>
      <c r="DD71" s="251"/>
      <c r="DE71" s="251"/>
      <c r="DF71" s="251"/>
      <c r="DG71" s="251"/>
      <c r="DH71" s="251"/>
      <c r="DI71" s="251"/>
      <c r="DJ71" s="251"/>
      <c r="DK71" s="251"/>
      <c r="DL71" s="251"/>
      <c r="DM71" s="251"/>
      <c r="DN71" s="251"/>
      <c r="DO71" s="251"/>
      <c r="DP71" s="251"/>
      <c r="DQ71" s="251"/>
      <c r="DR71" s="251"/>
      <c r="DS71" s="251"/>
      <c r="DT71" s="251"/>
      <c r="DU71" s="251"/>
      <c r="DV71" s="251"/>
      <c r="DW71" s="251"/>
      <c r="DX71" s="251"/>
      <c r="DY71" s="251"/>
      <c r="DZ71" s="251"/>
      <c r="EA71" s="251"/>
      <c r="EB71" s="251"/>
      <c r="EC71" s="251"/>
      <c r="ED71" s="251"/>
      <c r="EE71" s="251"/>
      <c r="EF71" s="251"/>
      <c r="EG71" s="251"/>
      <c r="EH71" s="251"/>
      <c r="EI71" s="251"/>
      <c r="EJ71" s="251"/>
      <c r="EK71" s="251"/>
      <c r="EL71" s="251"/>
      <c r="EM71" s="251"/>
      <c r="EN71" s="251"/>
      <c r="EO71" s="251"/>
      <c r="EP71" s="251"/>
      <c r="EQ71" s="251"/>
      <c r="ER71" s="251"/>
      <c r="ES71" s="251"/>
      <c r="ET71" s="251"/>
      <c r="EU71" s="251"/>
      <c r="EV71" s="251"/>
      <c r="EW71" s="251"/>
      <c r="EX71" s="251"/>
      <c r="EY71" s="251"/>
      <c r="EZ71" s="251"/>
      <c r="FA71" s="251"/>
      <c r="FB71" s="251"/>
      <c r="FC71" s="251"/>
      <c r="FD71" s="251"/>
      <c r="FE71" s="251"/>
      <c r="FF71" s="251"/>
      <c r="FG71" s="251"/>
      <c r="FH71" s="251"/>
      <c r="FI71" s="251"/>
      <c r="FJ71" s="251"/>
      <c r="FK71" s="251"/>
      <c r="FL71" s="251"/>
      <c r="FM71" s="251"/>
      <c r="FN71" s="251"/>
      <c r="FO71" s="251"/>
      <c r="FP71" s="251"/>
      <c r="FQ71" s="251"/>
      <c r="FR71" s="251"/>
      <c r="FS71" s="251"/>
      <c r="FT71" s="251"/>
      <c r="FU71" s="251"/>
      <c r="FV71" s="251"/>
      <c r="FW71" s="251"/>
      <c r="FX71" s="251"/>
      <c r="FY71" s="251"/>
      <c r="FZ71" s="251"/>
      <c r="GA71" s="251"/>
      <c r="GB71" s="251"/>
      <c r="GC71" s="251"/>
      <c r="GD71" s="251"/>
      <c r="GE71" s="251"/>
      <c r="GF71" s="251"/>
      <c r="GG71" s="251"/>
      <c r="GH71" s="251"/>
      <c r="GI71" s="251"/>
      <c r="GJ71" s="251"/>
      <c r="GK71" s="251"/>
      <c r="GL71" s="251"/>
      <c r="GM71" s="251"/>
      <c r="GN71" s="251"/>
      <c r="GO71" s="251"/>
      <c r="GP71" s="251"/>
      <c r="GQ71" s="251"/>
      <c r="GR71" s="251"/>
      <c r="GS71" s="251"/>
      <c r="GT71" s="251"/>
    </row>
    <row r="72" spans="1:202" ht="21" customHeight="1">
      <c r="A72" s="249" t="s">
        <v>1252</v>
      </c>
      <c r="B72" s="685"/>
      <c r="C72" s="686"/>
      <c r="D72" s="959"/>
      <c r="E72" s="665"/>
      <c r="F72" s="687"/>
      <c r="G72" s="665"/>
      <c r="H72" s="665"/>
      <c r="I72" s="256"/>
      <c r="J72" s="665">
        <f>SUM(J60:J71)</f>
        <v>2095531280</v>
      </c>
      <c r="K72" s="665">
        <f>SUM(K60:K71)</f>
        <v>550583900.21323991</v>
      </c>
      <c r="L72" s="665">
        <f>SUM(L60:L71)</f>
        <v>17843485.334399998</v>
      </c>
      <c r="M72" s="665">
        <f>SUM(M60:M71)</f>
        <v>568427385.54763985</v>
      </c>
      <c r="N72" s="666">
        <f>IF(J72=0,0,M72/J72)</f>
        <v>0.27125693182095562</v>
      </c>
      <c r="O72" s="655"/>
      <c r="P72" s="656"/>
      <c r="Q72" s="251"/>
      <c r="R72" s="251"/>
      <c r="S72" s="251"/>
      <c r="T72" s="251"/>
      <c r="U72" s="251"/>
      <c r="V72" s="251"/>
      <c r="W72" s="251"/>
      <c r="X72" s="251"/>
      <c r="Y72" s="251"/>
      <c r="Z72" s="251"/>
      <c r="AA72" s="251"/>
      <c r="AB72" s="251"/>
      <c r="AC72" s="251"/>
      <c r="AD72" s="251"/>
      <c r="AE72" s="251"/>
      <c r="AF72" s="251"/>
      <c r="AG72" s="251"/>
      <c r="AH72" s="251"/>
      <c r="AI72" s="251"/>
      <c r="AJ72" s="251"/>
      <c r="AK72" s="251"/>
      <c r="AL72" s="251"/>
      <c r="AM72" s="251"/>
      <c r="AN72" s="251"/>
      <c r="AO72" s="251"/>
      <c r="AP72" s="251"/>
      <c r="AQ72" s="251"/>
      <c r="AR72" s="251"/>
      <c r="AS72" s="251"/>
      <c r="AT72" s="251"/>
      <c r="AU72" s="251"/>
      <c r="AV72" s="251"/>
      <c r="AW72" s="251"/>
      <c r="AX72" s="251"/>
      <c r="AY72" s="251"/>
      <c r="AZ72" s="251"/>
      <c r="BA72" s="251"/>
      <c r="BB72" s="251"/>
      <c r="BC72" s="251"/>
      <c r="BD72" s="251"/>
      <c r="BE72" s="251"/>
      <c r="BF72" s="251"/>
      <c r="BG72" s="251"/>
      <c r="BH72" s="251"/>
      <c r="BI72" s="251"/>
      <c r="BJ72" s="251"/>
      <c r="BK72" s="251"/>
      <c r="BL72" s="251"/>
      <c r="BM72" s="251"/>
      <c r="BN72" s="251"/>
      <c r="BO72" s="251"/>
      <c r="BP72" s="251"/>
      <c r="BQ72" s="251"/>
      <c r="BR72" s="251"/>
      <c r="BS72" s="251"/>
      <c r="BT72" s="251"/>
      <c r="BU72" s="251"/>
      <c r="BV72" s="251"/>
      <c r="BW72" s="251"/>
      <c r="BX72" s="251"/>
      <c r="BY72" s="251"/>
      <c r="BZ72" s="251"/>
      <c r="CA72" s="251"/>
      <c r="CB72" s="251"/>
      <c r="CC72" s="251"/>
      <c r="CD72" s="251"/>
      <c r="CE72" s="251"/>
      <c r="CF72" s="251"/>
      <c r="CG72" s="251"/>
      <c r="CH72" s="251"/>
      <c r="CI72" s="251"/>
      <c r="CJ72" s="251"/>
      <c r="CK72" s="251"/>
      <c r="CL72" s="251"/>
      <c r="CM72" s="251"/>
      <c r="CN72" s="251"/>
      <c r="CO72" s="251"/>
      <c r="CP72" s="251"/>
      <c r="CQ72" s="251"/>
      <c r="CR72" s="251"/>
      <c r="CS72" s="251"/>
      <c r="CT72" s="251"/>
      <c r="CU72" s="251"/>
      <c r="CV72" s="251"/>
      <c r="CW72" s="251"/>
      <c r="CX72" s="251"/>
      <c r="CY72" s="251"/>
      <c r="CZ72" s="251"/>
      <c r="DA72" s="251"/>
      <c r="DB72" s="251"/>
      <c r="DC72" s="251"/>
      <c r="DD72" s="251"/>
      <c r="DE72" s="251"/>
      <c r="DF72" s="251"/>
      <c r="DG72" s="251"/>
      <c r="DH72" s="251"/>
      <c r="DI72" s="251"/>
      <c r="DJ72" s="251"/>
      <c r="DK72" s="251"/>
      <c r="DL72" s="251"/>
      <c r="DM72" s="251"/>
      <c r="DN72" s="251"/>
      <c r="DO72" s="251"/>
      <c r="DP72" s="251"/>
      <c r="DQ72" s="251"/>
      <c r="DR72" s="251"/>
      <c r="DS72" s="251"/>
      <c r="DT72" s="251"/>
      <c r="DU72" s="251"/>
      <c r="DV72" s="251"/>
      <c r="DW72" s="251"/>
      <c r="DX72" s="251"/>
      <c r="DY72" s="251"/>
      <c r="DZ72" s="251"/>
      <c r="EA72" s="251"/>
      <c r="EB72" s="251"/>
      <c r="EC72" s="251"/>
      <c r="ED72" s="251"/>
      <c r="EE72" s="251"/>
      <c r="EF72" s="251"/>
      <c r="EG72" s="251"/>
      <c r="EH72" s="251"/>
      <c r="EI72" s="251"/>
      <c r="EJ72" s="251"/>
      <c r="EK72" s="251"/>
      <c r="EL72" s="251"/>
      <c r="EM72" s="251"/>
      <c r="EN72" s="251"/>
      <c r="EO72" s="251"/>
      <c r="EP72" s="251"/>
      <c r="EQ72" s="251"/>
      <c r="ER72" s="251"/>
      <c r="ES72" s="251"/>
      <c r="ET72" s="251"/>
      <c r="EU72" s="251"/>
      <c r="EV72" s="251"/>
      <c r="EW72" s="251"/>
      <c r="EX72" s="251"/>
      <c r="EY72" s="251"/>
      <c r="EZ72" s="251"/>
      <c r="FA72" s="251"/>
      <c r="FB72" s="251"/>
      <c r="FC72" s="251"/>
      <c r="FD72" s="251"/>
      <c r="FE72" s="251"/>
      <c r="FF72" s="251"/>
      <c r="FG72" s="251"/>
      <c r="FH72" s="251"/>
      <c r="FI72" s="251"/>
      <c r="FJ72" s="251"/>
      <c r="FK72" s="251"/>
      <c r="FL72" s="251"/>
      <c r="FM72" s="251"/>
      <c r="FN72" s="251"/>
      <c r="FO72" s="251"/>
      <c r="FP72" s="251"/>
      <c r="FQ72" s="251"/>
      <c r="FR72" s="251"/>
      <c r="FS72" s="251"/>
      <c r="FT72" s="251"/>
      <c r="FU72" s="251"/>
      <c r="FV72" s="251"/>
      <c r="FW72" s="251"/>
      <c r="FX72" s="251"/>
      <c r="FY72" s="251"/>
      <c r="FZ72" s="251"/>
      <c r="GA72" s="251"/>
      <c r="GB72" s="251"/>
      <c r="GC72" s="251"/>
      <c r="GD72" s="251"/>
      <c r="GE72" s="251"/>
      <c r="GF72" s="251"/>
      <c r="GG72" s="251"/>
      <c r="GH72" s="251"/>
      <c r="GI72" s="251"/>
      <c r="GJ72" s="251"/>
      <c r="GK72" s="251"/>
      <c r="GL72" s="251"/>
      <c r="GM72" s="251"/>
      <c r="GN72" s="251"/>
      <c r="GO72" s="251"/>
      <c r="GP72" s="251"/>
      <c r="GQ72" s="251"/>
      <c r="GR72" s="251"/>
      <c r="GS72" s="251"/>
      <c r="GT72" s="251"/>
    </row>
    <row r="73" spans="1:202" ht="21" customHeight="1">
      <c r="A73" s="426"/>
      <c r="B73" s="973"/>
      <c r="C73" s="998"/>
      <c r="D73" s="960"/>
      <c r="E73" s="975"/>
      <c r="F73" s="976"/>
      <c r="G73" s="975"/>
      <c r="H73" s="975"/>
      <c r="I73" s="974"/>
      <c r="J73" s="975"/>
      <c r="K73" s="975"/>
      <c r="L73" s="976"/>
      <c r="M73" s="975"/>
      <c r="N73" s="977"/>
      <c r="O73" s="655"/>
      <c r="P73" s="656"/>
      <c r="Q73" s="251"/>
      <c r="R73" s="251"/>
      <c r="S73" s="251"/>
      <c r="T73" s="251"/>
      <c r="U73" s="251"/>
      <c r="V73" s="251"/>
      <c r="W73" s="251"/>
      <c r="X73" s="251"/>
      <c r="Y73" s="251"/>
      <c r="Z73" s="251"/>
      <c r="AA73" s="251"/>
      <c r="AB73" s="251"/>
      <c r="AC73" s="251"/>
      <c r="AD73" s="251"/>
      <c r="AE73" s="251"/>
      <c r="AF73" s="251"/>
      <c r="AG73" s="251"/>
      <c r="AH73" s="251"/>
      <c r="AI73" s="251"/>
      <c r="AJ73" s="251"/>
      <c r="AK73" s="251"/>
      <c r="AL73" s="251"/>
      <c r="AM73" s="251"/>
      <c r="AN73" s="251"/>
      <c r="AO73" s="251"/>
      <c r="AP73" s="251"/>
      <c r="AQ73" s="251"/>
      <c r="AR73" s="251"/>
      <c r="AS73" s="251"/>
      <c r="AT73" s="251"/>
      <c r="AU73" s="251"/>
      <c r="AV73" s="251"/>
      <c r="AW73" s="251"/>
      <c r="AX73" s="251"/>
      <c r="AY73" s="251"/>
      <c r="AZ73" s="251"/>
      <c r="BA73" s="251"/>
      <c r="BB73" s="251"/>
      <c r="BC73" s="251"/>
      <c r="BD73" s="251"/>
      <c r="BE73" s="251"/>
      <c r="BF73" s="251"/>
      <c r="BG73" s="251"/>
      <c r="BH73" s="251"/>
      <c r="BI73" s="251"/>
      <c r="BJ73" s="251"/>
      <c r="BK73" s="251"/>
      <c r="BL73" s="251"/>
      <c r="BM73" s="251"/>
      <c r="BN73" s="251"/>
      <c r="BO73" s="251"/>
      <c r="BP73" s="251"/>
      <c r="BQ73" s="251"/>
      <c r="BR73" s="251"/>
      <c r="BS73" s="251"/>
      <c r="BT73" s="251"/>
      <c r="BU73" s="251"/>
      <c r="BV73" s="251"/>
      <c r="BW73" s="251"/>
      <c r="BX73" s="251"/>
      <c r="BY73" s="251"/>
      <c r="BZ73" s="251"/>
      <c r="CA73" s="251"/>
      <c r="CB73" s="251"/>
      <c r="CC73" s="251"/>
      <c r="CD73" s="251"/>
      <c r="CE73" s="251"/>
      <c r="CF73" s="251"/>
      <c r="CG73" s="251"/>
      <c r="CH73" s="251"/>
      <c r="CI73" s="251"/>
      <c r="CJ73" s="251"/>
      <c r="CK73" s="251"/>
      <c r="CL73" s="251"/>
      <c r="CM73" s="251"/>
      <c r="CN73" s="251"/>
      <c r="CO73" s="251"/>
      <c r="CP73" s="251"/>
      <c r="CQ73" s="251"/>
      <c r="CR73" s="251"/>
      <c r="CS73" s="251"/>
      <c r="CT73" s="251"/>
      <c r="CU73" s="251"/>
      <c r="CV73" s="251"/>
      <c r="CW73" s="251"/>
      <c r="CX73" s="251"/>
      <c r="CY73" s="251"/>
      <c r="CZ73" s="251"/>
      <c r="DA73" s="251"/>
      <c r="DB73" s="251"/>
      <c r="DC73" s="251"/>
      <c r="DD73" s="251"/>
      <c r="DE73" s="251"/>
      <c r="DF73" s="251"/>
      <c r="DG73" s="251"/>
      <c r="DH73" s="251"/>
      <c r="DI73" s="251"/>
      <c r="DJ73" s="251"/>
      <c r="DK73" s="251"/>
      <c r="DL73" s="251"/>
      <c r="DM73" s="251"/>
      <c r="DN73" s="251"/>
      <c r="DO73" s="251"/>
      <c r="DP73" s="251"/>
      <c r="DQ73" s="251"/>
      <c r="DR73" s="251"/>
      <c r="DS73" s="251"/>
      <c r="DT73" s="251"/>
      <c r="DU73" s="251"/>
      <c r="DV73" s="251"/>
      <c r="DW73" s="251"/>
      <c r="DX73" s="251"/>
      <c r="DY73" s="251"/>
      <c r="DZ73" s="251"/>
      <c r="EA73" s="251"/>
      <c r="EB73" s="251"/>
      <c r="EC73" s="251"/>
      <c r="ED73" s="251"/>
      <c r="EE73" s="251"/>
      <c r="EF73" s="251"/>
      <c r="EG73" s="251"/>
      <c r="EH73" s="251"/>
      <c r="EI73" s="251"/>
      <c r="EJ73" s="251"/>
      <c r="EK73" s="251"/>
      <c r="EL73" s="251"/>
      <c r="EM73" s="251"/>
      <c r="EN73" s="251"/>
      <c r="EO73" s="251"/>
      <c r="EP73" s="251"/>
      <c r="EQ73" s="251"/>
      <c r="ER73" s="251"/>
      <c r="ES73" s="251"/>
      <c r="ET73" s="251"/>
      <c r="EU73" s="251"/>
      <c r="EV73" s="251"/>
      <c r="EW73" s="251"/>
      <c r="EX73" s="251"/>
      <c r="EY73" s="251"/>
      <c r="EZ73" s="251"/>
      <c r="FA73" s="251"/>
      <c r="FB73" s="251"/>
      <c r="FC73" s="251"/>
      <c r="FD73" s="251"/>
      <c r="FE73" s="251"/>
      <c r="FF73" s="251"/>
      <c r="FG73" s="251"/>
      <c r="FH73" s="251"/>
      <c r="FI73" s="251"/>
      <c r="FJ73" s="251"/>
      <c r="FK73" s="251"/>
      <c r="FL73" s="251"/>
      <c r="FM73" s="251"/>
      <c r="FN73" s="251"/>
      <c r="FO73" s="251"/>
      <c r="FP73" s="251"/>
      <c r="FQ73" s="251"/>
      <c r="FR73" s="251"/>
      <c r="FS73" s="251"/>
      <c r="FT73" s="251"/>
      <c r="FU73" s="251"/>
      <c r="FV73" s="251"/>
      <c r="FW73" s="251"/>
      <c r="FX73" s="251"/>
      <c r="FY73" s="251"/>
      <c r="FZ73" s="251"/>
      <c r="GA73" s="251"/>
      <c r="GB73" s="251"/>
      <c r="GC73" s="251"/>
      <c r="GD73" s="251"/>
      <c r="GE73" s="251"/>
      <c r="GF73" s="251"/>
      <c r="GG73" s="251"/>
      <c r="GH73" s="251"/>
      <c r="GI73" s="251"/>
      <c r="GJ73" s="251"/>
      <c r="GK73" s="251"/>
      <c r="GL73" s="251"/>
      <c r="GM73" s="251"/>
      <c r="GN73" s="251"/>
      <c r="GO73" s="251"/>
      <c r="GP73" s="251"/>
      <c r="GQ73" s="251"/>
      <c r="GR73" s="251"/>
      <c r="GS73" s="251"/>
      <c r="GT73" s="251"/>
    </row>
    <row r="74" spans="1:202" s="412" customFormat="1" ht="15" customHeight="1">
      <c r="A74" s="1112" t="s">
        <v>1070</v>
      </c>
      <c r="B74" s="1114" t="s">
        <v>133</v>
      </c>
      <c r="C74" s="1120" t="s">
        <v>933</v>
      </c>
      <c r="D74" s="1118" t="s">
        <v>1046</v>
      </c>
      <c r="E74" s="1110" t="s">
        <v>843</v>
      </c>
      <c r="F74" s="1110" t="s">
        <v>1049</v>
      </c>
      <c r="G74" s="1110" t="s">
        <v>1050</v>
      </c>
      <c r="H74" s="1110" t="s">
        <v>1243</v>
      </c>
      <c r="I74" s="1120" t="s">
        <v>1242</v>
      </c>
      <c r="J74" s="1110" t="s">
        <v>1048</v>
      </c>
      <c r="K74" s="1110" t="s">
        <v>844</v>
      </c>
      <c r="L74" s="1110" t="s">
        <v>1051</v>
      </c>
      <c r="M74" s="1110" t="s">
        <v>1152</v>
      </c>
      <c r="N74" s="1110" t="s">
        <v>42</v>
      </c>
      <c r="O74" s="655"/>
      <c r="P74" s="656"/>
      <c r="Q74" s="251"/>
      <c r="R74" s="251"/>
      <c r="S74" s="251"/>
      <c r="T74" s="251"/>
      <c r="U74" s="251"/>
      <c r="V74" s="251"/>
      <c r="W74" s="251"/>
      <c r="X74" s="251"/>
      <c r="Y74" s="251"/>
      <c r="Z74" s="251"/>
      <c r="AA74" s="251"/>
      <c r="AB74" s="251"/>
      <c r="AC74" s="251"/>
      <c r="AD74" s="251"/>
      <c r="AE74" s="251"/>
      <c r="AF74" s="251"/>
      <c r="AG74" s="251"/>
      <c r="AH74" s="251"/>
      <c r="AI74" s="251"/>
      <c r="AJ74" s="251"/>
      <c r="AK74" s="251"/>
      <c r="AL74" s="251"/>
      <c r="AM74" s="251"/>
      <c r="AN74" s="251"/>
      <c r="AO74" s="251"/>
      <c r="AP74" s="251"/>
      <c r="AQ74" s="251"/>
      <c r="AR74" s="251"/>
      <c r="AS74" s="251"/>
      <c r="AT74" s="251"/>
      <c r="AU74" s="251"/>
      <c r="AV74" s="251"/>
      <c r="AW74" s="251"/>
      <c r="AX74" s="251"/>
      <c r="AY74" s="251"/>
      <c r="AZ74" s="251"/>
      <c r="BA74" s="251"/>
      <c r="BB74" s="251"/>
      <c r="BC74" s="251"/>
      <c r="BD74" s="251"/>
      <c r="BE74" s="251"/>
      <c r="BF74" s="251"/>
      <c r="BG74" s="251"/>
      <c r="BH74" s="251"/>
      <c r="BI74" s="251"/>
      <c r="BJ74" s="251"/>
      <c r="BK74" s="251"/>
      <c r="BL74" s="251"/>
      <c r="BM74" s="251"/>
      <c r="BN74" s="251"/>
      <c r="BO74" s="251"/>
      <c r="BP74" s="251"/>
      <c r="BQ74" s="251"/>
      <c r="BR74" s="251"/>
      <c r="BS74" s="251"/>
      <c r="BT74" s="251"/>
      <c r="BU74" s="251"/>
      <c r="BV74" s="251"/>
      <c r="BW74" s="251"/>
      <c r="BX74" s="251"/>
      <c r="BY74" s="251"/>
      <c r="BZ74" s="251"/>
      <c r="CA74" s="251"/>
      <c r="CB74" s="251"/>
      <c r="CC74" s="251"/>
      <c r="CD74" s="251"/>
      <c r="CE74" s="251"/>
      <c r="CF74" s="251"/>
      <c r="CG74" s="251"/>
      <c r="CH74" s="251"/>
      <c r="CI74" s="251"/>
      <c r="CJ74" s="251"/>
      <c r="CK74" s="251"/>
      <c r="CL74" s="251"/>
      <c r="CM74" s="251"/>
      <c r="CN74" s="251"/>
      <c r="CO74" s="251"/>
      <c r="CP74" s="251"/>
      <c r="CQ74" s="251"/>
      <c r="CR74" s="251"/>
      <c r="CS74" s="251"/>
      <c r="CT74" s="251"/>
      <c r="CU74" s="251"/>
      <c r="CV74" s="251"/>
      <c r="CW74" s="251"/>
      <c r="CX74" s="251"/>
      <c r="CY74" s="251"/>
      <c r="CZ74" s="251"/>
      <c r="DA74" s="251"/>
      <c r="DB74" s="251"/>
      <c r="DC74" s="251"/>
      <c r="DD74" s="251"/>
      <c r="DE74" s="251"/>
      <c r="DF74" s="251"/>
      <c r="DG74" s="251"/>
      <c r="DH74" s="251"/>
      <c r="DI74" s="251"/>
      <c r="DJ74" s="251"/>
      <c r="DK74" s="251"/>
      <c r="DL74" s="251"/>
      <c r="DM74" s="251"/>
      <c r="DN74" s="251"/>
      <c r="DO74" s="251"/>
      <c r="DP74" s="251"/>
      <c r="DQ74" s="251"/>
      <c r="DR74" s="251"/>
      <c r="DS74" s="251"/>
      <c r="DT74" s="251"/>
      <c r="DU74" s="251"/>
      <c r="DV74" s="251"/>
      <c r="DW74" s="251"/>
      <c r="DX74" s="251"/>
      <c r="DY74" s="251"/>
      <c r="DZ74" s="251"/>
      <c r="EA74" s="251"/>
      <c r="EB74" s="251"/>
      <c r="EC74" s="251"/>
      <c r="ED74" s="251"/>
      <c r="EE74" s="251"/>
      <c r="EF74" s="251"/>
      <c r="EG74" s="251"/>
      <c r="EH74" s="251"/>
      <c r="EI74" s="251"/>
      <c r="EJ74" s="251"/>
      <c r="EK74" s="251"/>
      <c r="EL74" s="251"/>
      <c r="EM74" s="251"/>
      <c r="EN74" s="251"/>
      <c r="EO74" s="251"/>
      <c r="EP74" s="251"/>
      <c r="EQ74" s="251"/>
      <c r="ER74" s="251"/>
      <c r="ES74" s="251"/>
      <c r="ET74" s="251"/>
      <c r="EU74" s="251"/>
      <c r="EV74" s="251"/>
      <c r="EW74" s="251"/>
      <c r="EX74" s="251"/>
      <c r="EY74" s="251"/>
      <c r="EZ74" s="251"/>
      <c r="FA74" s="251"/>
      <c r="FB74" s="251"/>
      <c r="FC74" s="251"/>
      <c r="FD74" s="251"/>
      <c r="FE74" s="251"/>
      <c r="FF74" s="251"/>
      <c r="FG74" s="251"/>
      <c r="FH74" s="251"/>
      <c r="FI74" s="251"/>
      <c r="FJ74" s="251"/>
      <c r="FK74" s="251"/>
      <c r="FL74" s="251"/>
      <c r="FM74" s="251"/>
      <c r="FN74" s="251"/>
      <c r="FO74" s="251"/>
      <c r="FP74" s="251"/>
      <c r="FQ74" s="251"/>
      <c r="FR74" s="251"/>
      <c r="FS74" s="251"/>
      <c r="FT74" s="251"/>
      <c r="FU74" s="251"/>
      <c r="FV74" s="251"/>
      <c r="FW74" s="251"/>
      <c r="FX74" s="251"/>
      <c r="FY74" s="251"/>
      <c r="FZ74" s="251"/>
      <c r="GA74" s="251"/>
      <c r="GB74" s="251"/>
      <c r="GC74" s="251"/>
      <c r="GD74" s="251"/>
      <c r="GE74" s="251"/>
      <c r="GF74" s="251"/>
      <c r="GG74" s="251"/>
      <c r="GH74" s="251"/>
      <c r="GI74" s="251"/>
      <c r="GJ74" s="251"/>
      <c r="GK74" s="251"/>
      <c r="GL74" s="251"/>
      <c r="GM74" s="251"/>
      <c r="GN74" s="251"/>
      <c r="GO74" s="251"/>
      <c r="GP74" s="251"/>
      <c r="GQ74" s="251"/>
      <c r="GR74" s="251"/>
      <c r="GS74" s="251"/>
      <c r="GT74" s="251"/>
    </row>
    <row r="75" spans="1:202">
      <c r="A75" s="1113"/>
      <c r="B75" s="1115"/>
      <c r="C75" s="1121"/>
      <c r="D75" s="1119"/>
      <c r="E75" s="1111"/>
      <c r="F75" s="1111"/>
      <c r="G75" s="1111"/>
      <c r="H75" s="1111"/>
      <c r="I75" s="1121"/>
      <c r="J75" s="1111"/>
      <c r="K75" s="1111"/>
      <c r="L75" s="1111"/>
      <c r="M75" s="1111"/>
      <c r="N75" s="1111"/>
      <c r="O75" s="655"/>
      <c r="P75" s="656"/>
      <c r="Q75" s="251"/>
      <c r="R75" s="251"/>
      <c r="S75" s="251"/>
      <c r="T75" s="251"/>
      <c r="U75" s="251"/>
      <c r="V75" s="251"/>
      <c r="W75" s="251"/>
      <c r="X75" s="251"/>
      <c r="Y75" s="251"/>
      <c r="Z75" s="251"/>
      <c r="AA75" s="251"/>
      <c r="AB75" s="251"/>
      <c r="AC75" s="251"/>
      <c r="AD75" s="251"/>
      <c r="AE75" s="251"/>
      <c r="AF75" s="251"/>
      <c r="AG75" s="251"/>
      <c r="AH75" s="251"/>
      <c r="AI75" s="251"/>
      <c r="AJ75" s="251"/>
      <c r="AK75" s="251"/>
      <c r="AL75" s="251"/>
      <c r="AM75" s="251"/>
      <c r="AN75" s="251"/>
      <c r="AO75" s="251"/>
      <c r="AP75" s="251"/>
      <c r="AQ75" s="251"/>
      <c r="AR75" s="251"/>
      <c r="AS75" s="251"/>
      <c r="AT75" s="251"/>
      <c r="AU75" s="251"/>
      <c r="AV75" s="251"/>
      <c r="AW75" s="251"/>
      <c r="AX75" s="251"/>
      <c r="AY75" s="251"/>
      <c r="AZ75" s="251"/>
      <c r="BA75" s="251"/>
      <c r="BB75" s="251"/>
      <c r="BC75" s="251"/>
      <c r="BD75" s="251"/>
      <c r="BE75" s="251"/>
      <c r="BF75" s="251"/>
      <c r="BG75" s="251"/>
      <c r="BH75" s="251"/>
      <c r="BI75" s="251"/>
      <c r="BJ75" s="251"/>
      <c r="BK75" s="251"/>
      <c r="BL75" s="251"/>
      <c r="BM75" s="251"/>
      <c r="BN75" s="251"/>
      <c r="BO75" s="251"/>
      <c r="BP75" s="251"/>
      <c r="BQ75" s="251"/>
      <c r="BR75" s="251"/>
      <c r="BS75" s="251"/>
      <c r="BT75" s="251"/>
      <c r="BU75" s="251"/>
      <c r="BV75" s="251"/>
      <c r="BW75" s="251"/>
      <c r="BX75" s="251"/>
      <c r="BY75" s="251"/>
      <c r="BZ75" s="251"/>
      <c r="CA75" s="251"/>
      <c r="CB75" s="251"/>
      <c r="CC75" s="251"/>
      <c r="CD75" s="251"/>
      <c r="CE75" s="251"/>
      <c r="CF75" s="251"/>
      <c r="CG75" s="251"/>
      <c r="CH75" s="251"/>
      <c r="CI75" s="251"/>
      <c r="CJ75" s="251"/>
      <c r="CK75" s="251"/>
      <c r="CL75" s="251"/>
      <c r="CM75" s="251"/>
      <c r="CN75" s="251"/>
      <c r="CO75" s="251"/>
      <c r="CP75" s="251"/>
      <c r="CQ75" s="251"/>
      <c r="CR75" s="251"/>
      <c r="CS75" s="251"/>
      <c r="CT75" s="251"/>
      <c r="CU75" s="251"/>
      <c r="CV75" s="251"/>
      <c r="CW75" s="251"/>
      <c r="CX75" s="251"/>
      <c r="CY75" s="251"/>
      <c r="CZ75" s="251"/>
      <c r="DA75" s="251"/>
      <c r="DB75" s="251"/>
      <c r="DC75" s="251"/>
      <c r="DD75" s="251"/>
      <c r="DE75" s="251"/>
      <c r="DF75" s="251"/>
      <c r="DG75" s="251"/>
      <c r="DH75" s="251"/>
      <c r="DI75" s="251"/>
      <c r="DJ75" s="251"/>
      <c r="DK75" s="251"/>
      <c r="DL75" s="251"/>
      <c r="DM75" s="251"/>
      <c r="DN75" s="251"/>
      <c r="DO75" s="251"/>
      <c r="DP75" s="251"/>
      <c r="DQ75" s="251"/>
      <c r="DR75" s="251"/>
      <c r="DS75" s="251"/>
      <c r="DT75" s="251"/>
      <c r="DU75" s="251"/>
      <c r="DV75" s="251"/>
      <c r="DW75" s="251"/>
      <c r="DX75" s="251"/>
      <c r="DY75" s="251"/>
      <c r="DZ75" s="251"/>
      <c r="EA75" s="251"/>
      <c r="EB75" s="251"/>
      <c r="EC75" s="251"/>
      <c r="ED75" s="251"/>
      <c r="EE75" s="251"/>
      <c r="EF75" s="251"/>
      <c r="EG75" s="251"/>
      <c r="EH75" s="251"/>
      <c r="EI75" s="251"/>
      <c r="EJ75" s="251"/>
      <c r="EK75" s="251"/>
      <c r="EL75" s="251"/>
      <c r="EM75" s="251"/>
      <c r="EN75" s="251"/>
      <c r="EO75" s="251"/>
      <c r="EP75" s="251"/>
      <c r="EQ75" s="251"/>
      <c r="ER75" s="251"/>
      <c r="ES75" s="251"/>
      <c r="ET75" s="251"/>
      <c r="EU75" s="251"/>
      <c r="EV75" s="251"/>
      <c r="EW75" s="251"/>
      <c r="EX75" s="251"/>
      <c r="EY75" s="251"/>
      <c r="EZ75" s="251"/>
      <c r="FA75" s="251"/>
      <c r="FB75" s="251"/>
      <c r="FC75" s="251"/>
      <c r="FD75" s="251"/>
      <c r="FE75" s="251"/>
      <c r="FF75" s="251"/>
      <c r="FG75" s="251"/>
      <c r="FH75" s="251"/>
      <c r="FI75" s="251"/>
      <c r="FJ75" s="251"/>
      <c r="FK75" s="251"/>
      <c r="FL75" s="251"/>
      <c r="FM75" s="251"/>
      <c r="FN75" s="251"/>
      <c r="FO75" s="251"/>
      <c r="FP75" s="251"/>
      <c r="FQ75" s="251"/>
      <c r="FR75" s="251"/>
      <c r="FS75" s="251"/>
      <c r="FT75" s="251"/>
      <c r="FU75" s="251"/>
      <c r="FV75" s="251"/>
      <c r="FW75" s="251"/>
      <c r="FX75" s="251"/>
      <c r="FY75" s="251"/>
      <c r="FZ75" s="251"/>
      <c r="GA75" s="251"/>
      <c r="GB75" s="251"/>
      <c r="GC75" s="251"/>
      <c r="GD75" s="251"/>
      <c r="GE75" s="251"/>
      <c r="GF75" s="251"/>
      <c r="GG75" s="251"/>
      <c r="GH75" s="251"/>
      <c r="GI75" s="251"/>
      <c r="GJ75" s="251"/>
      <c r="GK75" s="251"/>
      <c r="GL75" s="251"/>
      <c r="GM75" s="251"/>
      <c r="GN75" s="251"/>
      <c r="GO75" s="251"/>
      <c r="GP75" s="251"/>
      <c r="GQ75" s="251"/>
      <c r="GR75" s="251"/>
      <c r="GS75" s="251"/>
      <c r="GT75" s="251"/>
    </row>
    <row r="76" spans="1:202" ht="24" customHeight="1">
      <c r="A76" s="609">
        <v>5.4</v>
      </c>
      <c r="B76" s="763" t="s">
        <v>1362</v>
      </c>
      <c r="C76" s="668"/>
      <c r="D76" s="957"/>
      <c r="E76" s="669"/>
      <c r="F76" s="670"/>
      <c r="G76" s="255"/>
      <c r="H76" s="255"/>
      <c r="I76" s="669"/>
      <c r="J76" s="671"/>
      <c r="K76" s="671"/>
      <c r="L76" s="672"/>
      <c r="M76" s="671"/>
      <c r="N76" s="673"/>
      <c r="O76" s="655"/>
      <c r="P76" s="656"/>
      <c r="Q76" s="251"/>
      <c r="R76" s="251"/>
      <c r="S76" s="251"/>
      <c r="T76" s="251"/>
      <c r="U76" s="251"/>
      <c r="V76" s="251"/>
      <c r="W76" s="251"/>
      <c r="X76" s="251"/>
      <c r="Y76" s="251"/>
      <c r="Z76" s="251"/>
      <c r="AA76" s="251"/>
      <c r="AB76" s="251"/>
      <c r="AC76" s="251"/>
      <c r="AD76" s="251"/>
      <c r="AE76" s="251"/>
      <c r="AF76" s="251"/>
      <c r="AG76" s="251"/>
      <c r="AH76" s="251"/>
      <c r="AI76" s="251"/>
      <c r="AJ76" s="251"/>
      <c r="AK76" s="251"/>
      <c r="AL76" s="251"/>
      <c r="AM76" s="251"/>
      <c r="AN76" s="251"/>
      <c r="AO76" s="251"/>
      <c r="AP76" s="251"/>
      <c r="AQ76" s="251"/>
      <c r="AR76" s="251"/>
      <c r="AS76" s="251"/>
      <c r="AT76" s="251"/>
      <c r="AU76" s="251"/>
      <c r="AV76" s="251"/>
      <c r="AW76" s="251"/>
      <c r="AX76" s="251"/>
      <c r="AY76" s="251"/>
      <c r="AZ76" s="251"/>
      <c r="BA76" s="251"/>
      <c r="BB76" s="251"/>
      <c r="BC76" s="251"/>
      <c r="BD76" s="251"/>
      <c r="BE76" s="251"/>
      <c r="BF76" s="251"/>
      <c r="BG76" s="251"/>
      <c r="BH76" s="251"/>
      <c r="BI76" s="251"/>
      <c r="BJ76" s="251"/>
      <c r="BK76" s="251"/>
      <c r="BL76" s="251"/>
      <c r="BM76" s="251"/>
      <c r="BN76" s="251"/>
      <c r="BO76" s="251"/>
      <c r="BP76" s="251"/>
      <c r="BQ76" s="251"/>
      <c r="BR76" s="251"/>
      <c r="BS76" s="251"/>
      <c r="BT76" s="251"/>
      <c r="BU76" s="251"/>
      <c r="BV76" s="251"/>
      <c r="BW76" s="251"/>
      <c r="BX76" s="251"/>
      <c r="BY76" s="251"/>
      <c r="BZ76" s="251"/>
      <c r="CA76" s="251"/>
      <c r="CB76" s="251"/>
      <c r="CC76" s="251"/>
      <c r="CD76" s="251"/>
      <c r="CE76" s="251"/>
      <c r="CF76" s="251"/>
      <c r="CG76" s="251"/>
      <c r="CH76" s="251"/>
      <c r="CI76" s="251"/>
      <c r="CJ76" s="251"/>
      <c r="CK76" s="251"/>
      <c r="CL76" s="251"/>
      <c r="CM76" s="251"/>
      <c r="CN76" s="251"/>
      <c r="CO76" s="251"/>
      <c r="CP76" s="251"/>
      <c r="CQ76" s="251"/>
      <c r="CR76" s="251"/>
      <c r="CS76" s="251"/>
      <c r="CT76" s="251"/>
      <c r="CU76" s="251"/>
      <c r="CV76" s="251"/>
      <c r="CW76" s="251"/>
      <c r="CX76" s="251"/>
      <c r="CY76" s="251"/>
      <c r="CZ76" s="251"/>
      <c r="DA76" s="251"/>
      <c r="DB76" s="251"/>
      <c r="DC76" s="251"/>
      <c r="DD76" s="251"/>
      <c r="DE76" s="251"/>
      <c r="DF76" s="251"/>
      <c r="DG76" s="251"/>
      <c r="DH76" s="251"/>
      <c r="DI76" s="251"/>
      <c r="DJ76" s="251"/>
      <c r="DK76" s="251"/>
      <c r="DL76" s="251"/>
      <c r="DM76" s="251"/>
      <c r="DN76" s="251"/>
      <c r="DO76" s="251"/>
      <c r="DP76" s="251"/>
      <c r="DQ76" s="251"/>
      <c r="DR76" s="251"/>
      <c r="DS76" s="251"/>
      <c r="DT76" s="251"/>
      <c r="DU76" s="251"/>
      <c r="DV76" s="251"/>
      <c r="DW76" s="251"/>
      <c r="DX76" s="251"/>
      <c r="DY76" s="251"/>
      <c r="DZ76" s="251"/>
      <c r="EA76" s="251"/>
      <c r="EB76" s="251"/>
      <c r="EC76" s="251"/>
      <c r="ED76" s="251"/>
      <c r="EE76" s="251"/>
      <c r="EF76" s="251"/>
      <c r="EG76" s="251"/>
      <c r="EH76" s="251"/>
      <c r="EI76" s="251"/>
      <c r="EJ76" s="251"/>
      <c r="EK76" s="251"/>
      <c r="EL76" s="251"/>
      <c r="EM76" s="251"/>
      <c r="EN76" s="251"/>
      <c r="EO76" s="251"/>
      <c r="EP76" s="251"/>
      <c r="EQ76" s="251"/>
      <c r="ER76" s="251"/>
      <c r="ES76" s="251"/>
      <c r="ET76" s="251"/>
      <c r="EU76" s="251"/>
      <c r="EV76" s="251"/>
      <c r="EW76" s="251"/>
      <c r="EX76" s="251"/>
      <c r="EY76" s="251"/>
      <c r="EZ76" s="251"/>
      <c r="FA76" s="251"/>
      <c r="FB76" s="251"/>
      <c r="FC76" s="251"/>
      <c r="FD76" s="251"/>
      <c r="FE76" s="251"/>
      <c r="FF76" s="251"/>
      <c r="FG76" s="251"/>
      <c r="FH76" s="251"/>
      <c r="FI76" s="251"/>
      <c r="FJ76" s="251"/>
      <c r="FK76" s="251"/>
      <c r="FL76" s="251"/>
      <c r="FM76" s="251"/>
      <c r="FN76" s="251"/>
      <c r="FO76" s="251"/>
      <c r="FP76" s="251"/>
      <c r="FQ76" s="251"/>
      <c r="FR76" s="251"/>
      <c r="FS76" s="251"/>
      <c r="FT76" s="251"/>
      <c r="FU76" s="251"/>
      <c r="FV76" s="251"/>
      <c r="FW76" s="251"/>
      <c r="FX76" s="251"/>
      <c r="FY76" s="251"/>
      <c r="FZ76" s="251"/>
      <c r="GA76" s="251"/>
      <c r="GB76" s="251"/>
      <c r="GC76" s="251"/>
      <c r="GD76" s="251"/>
      <c r="GE76" s="251"/>
      <c r="GF76" s="251"/>
      <c r="GG76" s="251"/>
      <c r="GH76" s="251"/>
      <c r="GI76" s="251"/>
      <c r="GJ76" s="251"/>
      <c r="GK76" s="251"/>
      <c r="GL76" s="251"/>
      <c r="GM76" s="251"/>
      <c r="GN76" s="251"/>
      <c r="GO76" s="251"/>
      <c r="GP76" s="251"/>
      <c r="GQ76" s="251"/>
      <c r="GR76" s="251"/>
      <c r="GS76" s="251"/>
      <c r="GT76" s="251"/>
    </row>
    <row r="77" spans="1:202" ht="25">
      <c r="A77" s="658" t="s">
        <v>1363</v>
      </c>
      <c r="B77" s="1060" t="s">
        <v>1369</v>
      </c>
      <c r="C77" s="658" t="s">
        <v>1153</v>
      </c>
      <c r="D77" s="1050">
        <v>0</v>
      </c>
      <c r="E77" s="674"/>
      <c r="F77" s="674">
        <v>0</v>
      </c>
      <c r="G77" s="675">
        <f t="shared" ref="G77:G82" si="44">F77+E77</f>
        <v>0</v>
      </c>
      <c r="H77" s="675">
        <f t="shared" ref="H77:H82" si="45">D77-G77</f>
        <v>0</v>
      </c>
      <c r="I77" s="1019">
        <v>1200</v>
      </c>
      <c r="J77" s="653">
        <f t="shared" ref="J77:J82" si="46">I77*D77</f>
        <v>0</v>
      </c>
      <c r="K77" s="653">
        <f t="shared" ref="K77:K82" si="47">E77*I77</f>
        <v>0</v>
      </c>
      <c r="L77" s="676">
        <f t="shared" ref="L77:L82" si="48">F77*I77</f>
        <v>0</v>
      </c>
      <c r="M77" s="653">
        <f t="shared" ref="M77:M82" si="49">SUM(K77,L77)</f>
        <v>0</v>
      </c>
      <c r="N77" s="654">
        <f t="shared" ref="N77:N82" si="50">IF(J77=0,0,M77/J77)</f>
        <v>0</v>
      </c>
      <c r="O77" s="677"/>
      <c r="P77" s="656"/>
      <c r="Q77" s="251"/>
      <c r="R77" s="251"/>
      <c r="S77" s="251"/>
      <c r="T77" s="251"/>
      <c r="U77" s="251"/>
      <c r="V77" s="251"/>
      <c r="W77" s="251"/>
      <c r="X77" s="251"/>
      <c r="Y77" s="251"/>
      <c r="Z77" s="251"/>
      <c r="AA77" s="251"/>
      <c r="AB77" s="251"/>
      <c r="AC77" s="251"/>
      <c r="AD77" s="251"/>
      <c r="AE77" s="251"/>
      <c r="AF77" s="251"/>
      <c r="AG77" s="251"/>
      <c r="AH77" s="251"/>
      <c r="AI77" s="251"/>
      <c r="AJ77" s="251"/>
      <c r="AK77" s="251"/>
      <c r="AL77" s="251"/>
      <c r="AM77" s="251"/>
      <c r="AN77" s="251"/>
      <c r="AO77" s="251"/>
      <c r="AP77" s="251"/>
      <c r="AQ77" s="251"/>
      <c r="AR77" s="251"/>
      <c r="AS77" s="251"/>
      <c r="AT77" s="251"/>
      <c r="AU77" s="251"/>
      <c r="AV77" s="251"/>
      <c r="AW77" s="251"/>
      <c r="AX77" s="251"/>
      <c r="AY77" s="251"/>
      <c r="AZ77" s="251"/>
      <c r="BA77" s="251"/>
      <c r="BB77" s="251"/>
      <c r="BC77" s="251"/>
      <c r="BD77" s="251"/>
      <c r="BE77" s="251"/>
      <c r="BF77" s="251"/>
      <c r="BG77" s="251"/>
      <c r="BH77" s="251"/>
      <c r="BI77" s="251"/>
      <c r="BJ77" s="251"/>
      <c r="BK77" s="251"/>
      <c r="BL77" s="251"/>
      <c r="BM77" s="251"/>
      <c r="BN77" s="251"/>
      <c r="BO77" s="251"/>
      <c r="BP77" s="251"/>
      <c r="BQ77" s="251"/>
      <c r="BR77" s="251"/>
      <c r="BS77" s="251"/>
      <c r="BT77" s="251"/>
      <c r="BU77" s="251"/>
      <c r="BV77" s="251"/>
      <c r="BW77" s="251"/>
      <c r="BX77" s="251"/>
      <c r="BY77" s="251"/>
      <c r="BZ77" s="251"/>
      <c r="CA77" s="251"/>
      <c r="CB77" s="251"/>
      <c r="CC77" s="251"/>
      <c r="CD77" s="251"/>
      <c r="CE77" s="251"/>
      <c r="CF77" s="251"/>
      <c r="CG77" s="251"/>
      <c r="CH77" s="251"/>
      <c r="CI77" s="251"/>
      <c r="CJ77" s="251"/>
      <c r="CK77" s="251"/>
      <c r="CL77" s="251"/>
      <c r="CM77" s="251"/>
      <c r="CN77" s="251"/>
      <c r="CO77" s="251"/>
      <c r="CP77" s="251"/>
      <c r="CQ77" s="251"/>
      <c r="CR77" s="251"/>
      <c r="CS77" s="251"/>
      <c r="CT77" s="251"/>
      <c r="CU77" s="251"/>
      <c r="CV77" s="251"/>
      <c r="CW77" s="251"/>
      <c r="CX77" s="251"/>
      <c r="CY77" s="251"/>
      <c r="CZ77" s="251"/>
      <c r="DA77" s="251"/>
      <c r="DB77" s="251"/>
      <c r="DC77" s="251"/>
      <c r="DD77" s="251"/>
      <c r="DE77" s="251"/>
      <c r="DF77" s="251"/>
      <c r="DG77" s="251"/>
      <c r="DH77" s="251"/>
      <c r="DI77" s="251"/>
      <c r="DJ77" s="251"/>
      <c r="DK77" s="251"/>
      <c r="DL77" s="251"/>
      <c r="DM77" s="251"/>
      <c r="DN77" s="251"/>
      <c r="DO77" s="251"/>
      <c r="DP77" s="251"/>
      <c r="DQ77" s="251"/>
      <c r="DR77" s="251"/>
      <c r="DS77" s="251"/>
      <c r="DT77" s="251"/>
      <c r="DU77" s="251"/>
      <c r="DV77" s="251"/>
      <c r="DW77" s="251"/>
      <c r="DX77" s="251"/>
      <c r="DY77" s="251"/>
      <c r="DZ77" s="251"/>
      <c r="EA77" s="251"/>
      <c r="EB77" s="251"/>
      <c r="EC77" s="251"/>
      <c r="ED77" s="251"/>
      <c r="EE77" s="251"/>
      <c r="EF77" s="251"/>
      <c r="EG77" s="251"/>
      <c r="EH77" s="251"/>
      <c r="EI77" s="251"/>
      <c r="EJ77" s="251"/>
      <c r="EK77" s="251"/>
      <c r="EL77" s="251"/>
      <c r="EM77" s="251"/>
      <c r="EN77" s="251"/>
      <c r="EO77" s="251"/>
      <c r="EP77" s="251"/>
      <c r="EQ77" s="251"/>
      <c r="ER77" s="251"/>
      <c r="ES77" s="251"/>
      <c r="ET77" s="251"/>
      <c r="EU77" s="251"/>
      <c r="EV77" s="251"/>
      <c r="EW77" s="251"/>
      <c r="EX77" s="251"/>
      <c r="EY77" s="251"/>
      <c r="EZ77" s="251"/>
      <c r="FA77" s="251"/>
      <c r="FB77" s="251"/>
      <c r="FC77" s="251"/>
      <c r="FD77" s="251"/>
      <c r="FE77" s="251"/>
      <c r="FF77" s="251"/>
      <c r="FG77" s="251"/>
      <c r="FH77" s="251"/>
      <c r="FI77" s="251"/>
      <c r="FJ77" s="251"/>
      <c r="FK77" s="251"/>
      <c r="FL77" s="251"/>
      <c r="FM77" s="251"/>
      <c r="FN77" s="251"/>
      <c r="FO77" s="251"/>
      <c r="FP77" s="251"/>
      <c r="FQ77" s="251"/>
      <c r="FR77" s="251"/>
      <c r="FS77" s="251"/>
      <c r="FT77" s="251"/>
      <c r="FU77" s="251"/>
      <c r="FV77" s="251"/>
      <c r="FW77" s="251"/>
      <c r="FX77" s="251"/>
      <c r="FY77" s="251"/>
      <c r="FZ77" s="251"/>
      <c r="GA77" s="251"/>
      <c r="GB77" s="251"/>
      <c r="GC77" s="251"/>
      <c r="GD77" s="251"/>
      <c r="GE77" s="251"/>
      <c r="GF77" s="251"/>
      <c r="GG77" s="251"/>
      <c r="GH77" s="251"/>
      <c r="GI77" s="251"/>
      <c r="GJ77" s="251"/>
      <c r="GK77" s="251"/>
      <c r="GL77" s="251"/>
      <c r="GM77" s="251"/>
      <c r="GN77" s="251"/>
      <c r="GO77" s="251"/>
      <c r="GP77" s="251"/>
      <c r="GQ77" s="251"/>
      <c r="GR77" s="251"/>
      <c r="GS77" s="251"/>
      <c r="GT77" s="251"/>
    </row>
    <row r="78" spans="1:202" ht="16.5">
      <c r="A78" s="658" t="s">
        <v>1364</v>
      </c>
      <c r="B78" s="1057" t="s">
        <v>1370</v>
      </c>
      <c r="C78" s="658" t="s">
        <v>1153</v>
      </c>
      <c r="D78" s="1054">
        <v>0</v>
      </c>
      <c r="E78" s="674"/>
      <c r="F78" s="674"/>
      <c r="G78" s="675"/>
      <c r="H78" s="675"/>
      <c r="I78" s="1019">
        <v>350</v>
      </c>
      <c r="J78" s="653"/>
      <c r="K78" s="653"/>
      <c r="L78" s="676"/>
      <c r="M78" s="653"/>
      <c r="N78" s="654"/>
      <c r="O78" s="677"/>
      <c r="P78" s="656"/>
      <c r="Q78" s="251"/>
      <c r="R78" s="251"/>
      <c r="S78" s="251"/>
      <c r="T78" s="251"/>
      <c r="U78" s="251"/>
      <c r="V78" s="251"/>
      <c r="W78" s="251"/>
      <c r="X78" s="251"/>
      <c r="Y78" s="251"/>
      <c r="Z78" s="251"/>
      <c r="AA78" s="251"/>
      <c r="AB78" s="251"/>
      <c r="AC78" s="251"/>
      <c r="AD78" s="251"/>
      <c r="AE78" s="251"/>
      <c r="AF78" s="251"/>
      <c r="AG78" s="251"/>
      <c r="AH78" s="251"/>
      <c r="AI78" s="251"/>
      <c r="AJ78" s="251"/>
      <c r="AK78" s="251"/>
      <c r="AL78" s="251"/>
      <c r="AM78" s="251"/>
      <c r="AN78" s="251"/>
      <c r="AO78" s="251"/>
      <c r="AP78" s="251"/>
      <c r="AQ78" s="251"/>
      <c r="AR78" s="251"/>
      <c r="AS78" s="251"/>
      <c r="AT78" s="251"/>
      <c r="AU78" s="251"/>
      <c r="AV78" s="251"/>
      <c r="AW78" s="251"/>
      <c r="AX78" s="251"/>
      <c r="AY78" s="251"/>
      <c r="AZ78" s="251"/>
      <c r="BA78" s="251"/>
      <c r="BB78" s="251"/>
      <c r="BC78" s="251"/>
      <c r="BD78" s="251"/>
      <c r="BE78" s="251"/>
      <c r="BF78" s="251"/>
      <c r="BG78" s="251"/>
      <c r="BH78" s="251"/>
      <c r="BI78" s="251"/>
      <c r="BJ78" s="251"/>
      <c r="BK78" s="251"/>
      <c r="BL78" s="251"/>
      <c r="BM78" s="251"/>
      <c r="BN78" s="251"/>
      <c r="BO78" s="251"/>
      <c r="BP78" s="251"/>
      <c r="BQ78" s="251"/>
      <c r="BR78" s="251"/>
      <c r="BS78" s="251"/>
      <c r="BT78" s="251"/>
      <c r="BU78" s="251"/>
      <c r="BV78" s="251"/>
      <c r="BW78" s="251"/>
      <c r="BX78" s="251"/>
      <c r="BY78" s="251"/>
      <c r="BZ78" s="251"/>
      <c r="CA78" s="251"/>
      <c r="CB78" s="251"/>
      <c r="CC78" s="251"/>
      <c r="CD78" s="251"/>
      <c r="CE78" s="251"/>
      <c r="CF78" s="251"/>
      <c r="CG78" s="251"/>
      <c r="CH78" s="251"/>
      <c r="CI78" s="251"/>
      <c r="CJ78" s="251"/>
      <c r="CK78" s="251"/>
      <c r="CL78" s="251"/>
      <c r="CM78" s="251"/>
      <c r="CN78" s="251"/>
      <c r="CO78" s="251"/>
      <c r="CP78" s="251"/>
      <c r="CQ78" s="251"/>
      <c r="CR78" s="251"/>
      <c r="CS78" s="251"/>
      <c r="CT78" s="251"/>
      <c r="CU78" s="251"/>
      <c r="CV78" s="251"/>
      <c r="CW78" s="251"/>
      <c r="CX78" s="251"/>
      <c r="CY78" s="251"/>
      <c r="CZ78" s="251"/>
      <c r="DA78" s="251"/>
      <c r="DB78" s="251"/>
      <c r="DC78" s="251"/>
      <c r="DD78" s="251"/>
      <c r="DE78" s="251"/>
      <c r="DF78" s="251"/>
      <c r="DG78" s="251"/>
      <c r="DH78" s="251"/>
      <c r="DI78" s="251"/>
      <c r="DJ78" s="251"/>
      <c r="DK78" s="251"/>
      <c r="DL78" s="251"/>
      <c r="DM78" s="251"/>
      <c r="DN78" s="251"/>
      <c r="DO78" s="251"/>
      <c r="DP78" s="251"/>
      <c r="DQ78" s="251"/>
      <c r="DR78" s="251"/>
      <c r="DS78" s="251"/>
      <c r="DT78" s="251"/>
      <c r="DU78" s="251"/>
      <c r="DV78" s="251"/>
      <c r="DW78" s="251"/>
      <c r="DX78" s="251"/>
      <c r="DY78" s="251"/>
      <c r="DZ78" s="251"/>
      <c r="EA78" s="251"/>
      <c r="EB78" s="251"/>
      <c r="EC78" s="251"/>
      <c r="ED78" s="251"/>
      <c r="EE78" s="251"/>
      <c r="EF78" s="251"/>
      <c r="EG78" s="251"/>
      <c r="EH78" s="251"/>
      <c r="EI78" s="251"/>
      <c r="EJ78" s="251"/>
      <c r="EK78" s="251"/>
      <c r="EL78" s="251"/>
      <c r="EM78" s="251"/>
      <c r="EN78" s="251"/>
      <c r="EO78" s="251"/>
      <c r="EP78" s="251"/>
      <c r="EQ78" s="251"/>
      <c r="ER78" s="251"/>
      <c r="ES78" s="251"/>
      <c r="ET78" s="251"/>
      <c r="EU78" s="251"/>
      <c r="EV78" s="251"/>
      <c r="EW78" s="251"/>
      <c r="EX78" s="251"/>
      <c r="EY78" s="251"/>
      <c r="EZ78" s="251"/>
      <c r="FA78" s="251"/>
      <c r="FB78" s="251"/>
      <c r="FC78" s="251"/>
      <c r="FD78" s="251"/>
      <c r="FE78" s="251"/>
      <c r="FF78" s="251"/>
      <c r="FG78" s="251"/>
      <c r="FH78" s="251"/>
      <c r="FI78" s="251"/>
      <c r="FJ78" s="251"/>
      <c r="FK78" s="251"/>
      <c r="FL78" s="251"/>
      <c r="FM78" s="251"/>
      <c r="FN78" s="251"/>
      <c r="FO78" s="251"/>
      <c r="FP78" s="251"/>
      <c r="FQ78" s="251"/>
      <c r="FR78" s="251"/>
      <c r="FS78" s="251"/>
      <c r="FT78" s="251"/>
      <c r="FU78" s="251"/>
      <c r="FV78" s="251"/>
      <c r="FW78" s="251"/>
      <c r="FX78" s="251"/>
      <c r="FY78" s="251"/>
      <c r="FZ78" s="251"/>
      <c r="GA78" s="251"/>
      <c r="GB78" s="251"/>
      <c r="GC78" s="251"/>
      <c r="GD78" s="251"/>
      <c r="GE78" s="251"/>
      <c r="GF78" s="251"/>
      <c r="GG78" s="251"/>
      <c r="GH78" s="251"/>
      <c r="GI78" s="251"/>
      <c r="GJ78" s="251"/>
      <c r="GK78" s="251"/>
      <c r="GL78" s="251"/>
      <c r="GM78" s="251"/>
      <c r="GN78" s="251"/>
      <c r="GO78" s="251"/>
      <c r="GP78" s="251"/>
      <c r="GQ78" s="251"/>
      <c r="GR78" s="251"/>
      <c r="GS78" s="251"/>
      <c r="GT78" s="251"/>
    </row>
    <row r="79" spans="1:202" ht="37.5">
      <c r="A79" s="658" t="s">
        <v>1365</v>
      </c>
      <c r="B79" s="1057" t="s">
        <v>1371</v>
      </c>
      <c r="C79" s="658" t="s">
        <v>1376</v>
      </c>
      <c r="D79" s="1054">
        <v>0</v>
      </c>
      <c r="E79" s="674"/>
      <c r="F79" s="674"/>
      <c r="G79" s="675"/>
      <c r="H79" s="675"/>
      <c r="I79" s="1019">
        <v>6800</v>
      </c>
      <c r="J79" s="653"/>
      <c r="K79" s="653"/>
      <c r="L79" s="676"/>
      <c r="M79" s="653"/>
      <c r="N79" s="654"/>
      <c r="O79" s="677"/>
      <c r="P79" s="656"/>
      <c r="Q79" s="251"/>
      <c r="R79" s="251"/>
      <c r="S79" s="251"/>
      <c r="T79" s="251"/>
      <c r="U79" s="251"/>
      <c r="V79" s="251"/>
      <c r="W79" s="251"/>
      <c r="X79" s="251"/>
      <c r="Y79" s="251"/>
      <c r="Z79" s="251"/>
      <c r="AA79" s="251"/>
      <c r="AB79" s="251"/>
      <c r="AC79" s="251"/>
      <c r="AD79" s="251"/>
      <c r="AE79" s="251"/>
      <c r="AF79" s="251"/>
      <c r="AG79" s="251"/>
      <c r="AH79" s="251"/>
      <c r="AI79" s="251"/>
      <c r="AJ79" s="251"/>
      <c r="AK79" s="251"/>
      <c r="AL79" s="251"/>
      <c r="AM79" s="251"/>
      <c r="AN79" s="251"/>
      <c r="AO79" s="251"/>
      <c r="AP79" s="251"/>
      <c r="AQ79" s="251"/>
      <c r="AR79" s="251"/>
      <c r="AS79" s="251"/>
      <c r="AT79" s="251"/>
      <c r="AU79" s="251"/>
      <c r="AV79" s="251"/>
      <c r="AW79" s="251"/>
      <c r="AX79" s="251"/>
      <c r="AY79" s="251"/>
      <c r="AZ79" s="251"/>
      <c r="BA79" s="251"/>
      <c r="BB79" s="251"/>
      <c r="BC79" s="251"/>
      <c r="BD79" s="251"/>
      <c r="BE79" s="251"/>
      <c r="BF79" s="251"/>
      <c r="BG79" s="251"/>
      <c r="BH79" s="251"/>
      <c r="BI79" s="251"/>
      <c r="BJ79" s="251"/>
      <c r="BK79" s="251"/>
      <c r="BL79" s="251"/>
      <c r="BM79" s="251"/>
      <c r="BN79" s="251"/>
      <c r="BO79" s="251"/>
      <c r="BP79" s="251"/>
      <c r="BQ79" s="251"/>
      <c r="BR79" s="251"/>
      <c r="BS79" s="251"/>
      <c r="BT79" s="251"/>
      <c r="BU79" s="251"/>
      <c r="BV79" s="251"/>
      <c r="BW79" s="251"/>
      <c r="BX79" s="251"/>
      <c r="BY79" s="251"/>
      <c r="BZ79" s="251"/>
      <c r="CA79" s="251"/>
      <c r="CB79" s="251"/>
      <c r="CC79" s="251"/>
      <c r="CD79" s="251"/>
      <c r="CE79" s="251"/>
      <c r="CF79" s="251"/>
      <c r="CG79" s="251"/>
      <c r="CH79" s="251"/>
      <c r="CI79" s="251"/>
      <c r="CJ79" s="251"/>
      <c r="CK79" s="251"/>
      <c r="CL79" s="251"/>
      <c r="CM79" s="251"/>
      <c r="CN79" s="251"/>
      <c r="CO79" s="251"/>
      <c r="CP79" s="251"/>
      <c r="CQ79" s="251"/>
      <c r="CR79" s="251"/>
      <c r="CS79" s="251"/>
      <c r="CT79" s="251"/>
      <c r="CU79" s="251"/>
      <c r="CV79" s="251"/>
      <c r="CW79" s="251"/>
      <c r="CX79" s="251"/>
      <c r="CY79" s="251"/>
      <c r="CZ79" s="251"/>
      <c r="DA79" s="251"/>
      <c r="DB79" s="251"/>
      <c r="DC79" s="251"/>
      <c r="DD79" s="251"/>
      <c r="DE79" s="251"/>
      <c r="DF79" s="251"/>
      <c r="DG79" s="251"/>
      <c r="DH79" s="251"/>
      <c r="DI79" s="251"/>
      <c r="DJ79" s="251"/>
      <c r="DK79" s="251"/>
      <c r="DL79" s="251"/>
      <c r="DM79" s="251"/>
      <c r="DN79" s="251"/>
      <c r="DO79" s="251"/>
      <c r="DP79" s="251"/>
      <c r="DQ79" s="251"/>
      <c r="DR79" s="251"/>
      <c r="DS79" s="251"/>
      <c r="DT79" s="251"/>
      <c r="DU79" s="251"/>
      <c r="DV79" s="251"/>
      <c r="DW79" s="251"/>
      <c r="DX79" s="251"/>
      <c r="DY79" s="251"/>
      <c r="DZ79" s="251"/>
      <c r="EA79" s="251"/>
      <c r="EB79" s="251"/>
      <c r="EC79" s="251"/>
      <c r="ED79" s="251"/>
      <c r="EE79" s="251"/>
      <c r="EF79" s="251"/>
      <c r="EG79" s="251"/>
      <c r="EH79" s="251"/>
      <c r="EI79" s="251"/>
      <c r="EJ79" s="251"/>
      <c r="EK79" s="251"/>
      <c r="EL79" s="251"/>
      <c r="EM79" s="251"/>
      <c r="EN79" s="251"/>
      <c r="EO79" s="251"/>
      <c r="EP79" s="251"/>
      <c r="EQ79" s="251"/>
      <c r="ER79" s="251"/>
      <c r="ES79" s="251"/>
      <c r="ET79" s="251"/>
      <c r="EU79" s="251"/>
      <c r="EV79" s="251"/>
      <c r="EW79" s="251"/>
      <c r="EX79" s="251"/>
      <c r="EY79" s="251"/>
      <c r="EZ79" s="251"/>
      <c r="FA79" s="251"/>
      <c r="FB79" s="251"/>
      <c r="FC79" s="251"/>
      <c r="FD79" s="251"/>
      <c r="FE79" s="251"/>
      <c r="FF79" s="251"/>
      <c r="FG79" s="251"/>
      <c r="FH79" s="251"/>
      <c r="FI79" s="251"/>
      <c r="FJ79" s="251"/>
      <c r="FK79" s="251"/>
      <c r="FL79" s="251"/>
      <c r="FM79" s="251"/>
      <c r="FN79" s="251"/>
      <c r="FO79" s="251"/>
      <c r="FP79" s="251"/>
      <c r="FQ79" s="251"/>
      <c r="FR79" s="251"/>
      <c r="FS79" s="251"/>
      <c r="FT79" s="251"/>
      <c r="FU79" s="251"/>
      <c r="FV79" s="251"/>
      <c r="FW79" s="251"/>
      <c r="FX79" s="251"/>
      <c r="FY79" s="251"/>
      <c r="FZ79" s="251"/>
      <c r="GA79" s="251"/>
      <c r="GB79" s="251"/>
      <c r="GC79" s="251"/>
      <c r="GD79" s="251"/>
      <c r="GE79" s="251"/>
      <c r="GF79" s="251"/>
      <c r="GG79" s="251"/>
      <c r="GH79" s="251"/>
      <c r="GI79" s="251"/>
      <c r="GJ79" s="251"/>
      <c r="GK79" s="251"/>
      <c r="GL79" s="251"/>
      <c r="GM79" s="251"/>
      <c r="GN79" s="251"/>
      <c r="GO79" s="251"/>
      <c r="GP79" s="251"/>
      <c r="GQ79" s="251"/>
      <c r="GR79" s="251"/>
      <c r="GS79" s="251"/>
      <c r="GT79" s="251"/>
    </row>
    <row r="80" spans="1:202" ht="25">
      <c r="A80" s="658" t="s">
        <v>1366</v>
      </c>
      <c r="B80" s="1057" t="s">
        <v>1372</v>
      </c>
      <c r="C80" s="658" t="s">
        <v>1376</v>
      </c>
      <c r="D80" s="1054">
        <v>0</v>
      </c>
      <c r="E80" s="674"/>
      <c r="F80" s="674"/>
      <c r="G80" s="675">
        <f t="shared" si="44"/>
        <v>0</v>
      </c>
      <c r="H80" s="675">
        <f t="shared" si="45"/>
        <v>0</v>
      </c>
      <c r="I80" s="1019">
        <v>40500</v>
      </c>
      <c r="J80" s="653">
        <f t="shared" si="46"/>
        <v>0</v>
      </c>
      <c r="K80" s="653">
        <f t="shared" si="47"/>
        <v>0</v>
      </c>
      <c r="L80" s="676">
        <f t="shared" si="48"/>
        <v>0</v>
      </c>
      <c r="M80" s="653">
        <f t="shared" si="49"/>
        <v>0</v>
      </c>
      <c r="N80" s="654">
        <f t="shared" si="50"/>
        <v>0</v>
      </c>
      <c r="O80" s="677"/>
      <c r="P80" s="656"/>
      <c r="Q80" s="251"/>
      <c r="R80" s="251"/>
      <c r="S80" s="251"/>
      <c r="T80" s="251"/>
      <c r="U80" s="251"/>
      <c r="V80" s="251"/>
      <c r="W80" s="251"/>
      <c r="X80" s="251"/>
      <c r="Y80" s="251"/>
      <c r="Z80" s="251"/>
      <c r="AA80" s="251"/>
      <c r="AB80" s="251"/>
      <c r="AC80" s="251"/>
      <c r="AD80" s="251"/>
      <c r="AE80" s="251"/>
      <c r="AF80" s="251"/>
      <c r="AG80" s="251"/>
      <c r="AH80" s="251"/>
      <c r="AI80" s="251"/>
      <c r="AJ80" s="251"/>
      <c r="AK80" s="251"/>
      <c r="AL80" s="251"/>
      <c r="AM80" s="251"/>
      <c r="AN80" s="251"/>
      <c r="AO80" s="251"/>
      <c r="AP80" s="251"/>
      <c r="AQ80" s="251"/>
      <c r="AR80" s="251"/>
      <c r="AS80" s="251"/>
      <c r="AT80" s="251"/>
      <c r="AU80" s="251"/>
      <c r="AV80" s="251"/>
      <c r="AW80" s="251"/>
      <c r="AX80" s="251"/>
      <c r="AY80" s="251"/>
      <c r="AZ80" s="251"/>
      <c r="BA80" s="251"/>
      <c r="BB80" s="251"/>
      <c r="BC80" s="251"/>
      <c r="BD80" s="251"/>
      <c r="BE80" s="251"/>
      <c r="BF80" s="251"/>
      <c r="BG80" s="251"/>
      <c r="BH80" s="251"/>
      <c r="BI80" s="251"/>
      <c r="BJ80" s="251"/>
      <c r="BK80" s="251"/>
      <c r="BL80" s="251"/>
      <c r="BM80" s="251"/>
      <c r="BN80" s="251"/>
      <c r="BO80" s="251"/>
      <c r="BP80" s="251"/>
      <c r="BQ80" s="251"/>
      <c r="BR80" s="251"/>
      <c r="BS80" s="251"/>
      <c r="BT80" s="251"/>
      <c r="BU80" s="251"/>
      <c r="BV80" s="251"/>
      <c r="BW80" s="251"/>
      <c r="BX80" s="251"/>
      <c r="BY80" s="251"/>
      <c r="BZ80" s="251"/>
      <c r="CA80" s="251"/>
      <c r="CB80" s="251"/>
      <c r="CC80" s="251"/>
      <c r="CD80" s="251"/>
      <c r="CE80" s="251"/>
      <c r="CF80" s="251"/>
      <c r="CG80" s="251"/>
      <c r="CH80" s="251"/>
      <c r="CI80" s="251"/>
      <c r="CJ80" s="251"/>
      <c r="CK80" s="251"/>
      <c r="CL80" s="251"/>
      <c r="CM80" s="251"/>
      <c r="CN80" s="251"/>
      <c r="CO80" s="251"/>
      <c r="CP80" s="251"/>
      <c r="CQ80" s="251"/>
      <c r="CR80" s="251"/>
      <c r="CS80" s="251"/>
      <c r="CT80" s="251"/>
      <c r="CU80" s="251"/>
      <c r="CV80" s="251"/>
      <c r="CW80" s="251"/>
      <c r="CX80" s="251"/>
      <c r="CY80" s="251"/>
      <c r="CZ80" s="251"/>
      <c r="DA80" s="251"/>
      <c r="DB80" s="251"/>
      <c r="DC80" s="251"/>
      <c r="DD80" s="251"/>
      <c r="DE80" s="251"/>
      <c r="DF80" s="251"/>
      <c r="DG80" s="251"/>
      <c r="DH80" s="251"/>
      <c r="DI80" s="251"/>
      <c r="DJ80" s="251"/>
      <c r="DK80" s="251"/>
      <c r="DL80" s="251"/>
      <c r="DM80" s="251"/>
      <c r="DN80" s="251"/>
      <c r="DO80" s="251"/>
      <c r="DP80" s="251"/>
      <c r="DQ80" s="251"/>
      <c r="DR80" s="251"/>
      <c r="DS80" s="251"/>
      <c r="DT80" s="251"/>
      <c r="DU80" s="251"/>
      <c r="DV80" s="251"/>
      <c r="DW80" s="251"/>
      <c r="DX80" s="251"/>
      <c r="DY80" s="251"/>
      <c r="DZ80" s="251"/>
      <c r="EA80" s="251"/>
      <c r="EB80" s="251"/>
      <c r="EC80" s="251"/>
      <c r="ED80" s="251"/>
      <c r="EE80" s="251"/>
      <c r="EF80" s="251"/>
      <c r="EG80" s="251"/>
      <c r="EH80" s="251"/>
      <c r="EI80" s="251"/>
      <c r="EJ80" s="251"/>
      <c r="EK80" s="251"/>
      <c r="EL80" s="251"/>
      <c r="EM80" s="251"/>
      <c r="EN80" s="251"/>
      <c r="EO80" s="251"/>
      <c r="EP80" s="251"/>
      <c r="EQ80" s="251"/>
      <c r="ER80" s="251"/>
      <c r="ES80" s="251"/>
      <c r="ET80" s="251"/>
      <c r="EU80" s="251"/>
      <c r="EV80" s="251"/>
      <c r="EW80" s="251"/>
      <c r="EX80" s="251"/>
      <c r="EY80" s="251"/>
      <c r="EZ80" s="251"/>
      <c r="FA80" s="251"/>
      <c r="FB80" s="251"/>
      <c r="FC80" s="251"/>
      <c r="FD80" s="251"/>
      <c r="FE80" s="251"/>
      <c r="FF80" s="251"/>
      <c r="FG80" s="251"/>
      <c r="FH80" s="251"/>
      <c r="FI80" s="251"/>
      <c r="FJ80" s="251"/>
      <c r="FK80" s="251"/>
      <c r="FL80" s="251"/>
      <c r="FM80" s="251"/>
      <c r="FN80" s="251"/>
      <c r="FO80" s="251"/>
      <c r="FP80" s="251"/>
      <c r="FQ80" s="251"/>
      <c r="FR80" s="251"/>
      <c r="FS80" s="251"/>
      <c r="FT80" s="251"/>
      <c r="FU80" s="251"/>
      <c r="FV80" s="251"/>
      <c r="FW80" s="251"/>
      <c r="FX80" s="251"/>
      <c r="FY80" s="251"/>
      <c r="FZ80" s="251"/>
      <c r="GA80" s="251"/>
      <c r="GB80" s="251"/>
      <c r="GC80" s="251"/>
      <c r="GD80" s="251"/>
      <c r="GE80" s="251"/>
      <c r="GF80" s="251"/>
      <c r="GG80" s="251"/>
      <c r="GH80" s="251"/>
      <c r="GI80" s="251"/>
      <c r="GJ80" s="251"/>
      <c r="GK80" s="251"/>
      <c r="GL80" s="251"/>
      <c r="GM80" s="251"/>
      <c r="GN80" s="251"/>
      <c r="GO80" s="251"/>
      <c r="GP80" s="251"/>
      <c r="GQ80" s="251"/>
      <c r="GR80" s="251"/>
      <c r="GS80" s="251"/>
      <c r="GT80" s="251"/>
    </row>
    <row r="81" spans="1:202" ht="25">
      <c r="A81" s="658" t="s">
        <v>1367</v>
      </c>
      <c r="B81" s="1057" t="s">
        <v>1373</v>
      </c>
      <c r="C81" s="658" t="s">
        <v>1268</v>
      </c>
      <c r="D81" s="1054">
        <v>0</v>
      </c>
      <c r="E81" s="674"/>
      <c r="F81" s="674"/>
      <c r="G81" s="675">
        <f t="shared" si="44"/>
        <v>0</v>
      </c>
      <c r="H81" s="675">
        <f t="shared" si="45"/>
        <v>0</v>
      </c>
      <c r="I81" s="1019">
        <v>2500</v>
      </c>
      <c r="J81" s="653">
        <f t="shared" si="46"/>
        <v>0</v>
      </c>
      <c r="K81" s="653">
        <f t="shared" si="47"/>
        <v>0</v>
      </c>
      <c r="L81" s="676">
        <f t="shared" si="48"/>
        <v>0</v>
      </c>
      <c r="M81" s="653">
        <f t="shared" si="49"/>
        <v>0</v>
      </c>
      <c r="N81" s="654">
        <f t="shared" si="50"/>
        <v>0</v>
      </c>
      <c r="O81" s="677"/>
      <c r="P81" s="656"/>
      <c r="Q81" s="251"/>
      <c r="R81" s="251"/>
      <c r="S81" s="251"/>
      <c r="T81" s="251"/>
      <c r="U81" s="251"/>
      <c r="V81" s="251"/>
      <c r="W81" s="251"/>
      <c r="X81" s="251"/>
      <c r="Y81" s="251"/>
      <c r="Z81" s="251"/>
      <c r="AA81" s="251"/>
      <c r="AB81" s="251"/>
      <c r="AC81" s="251"/>
      <c r="AD81" s="251"/>
      <c r="AE81" s="251"/>
      <c r="AF81" s="251"/>
      <c r="AG81" s="251"/>
      <c r="AH81" s="251"/>
      <c r="AI81" s="251"/>
      <c r="AJ81" s="251"/>
      <c r="AK81" s="251"/>
      <c r="AL81" s="251"/>
      <c r="AM81" s="251"/>
      <c r="AN81" s="251"/>
      <c r="AO81" s="251"/>
      <c r="AP81" s="251"/>
      <c r="AQ81" s="251"/>
      <c r="AR81" s="251"/>
      <c r="AS81" s="251"/>
      <c r="AT81" s="251"/>
      <c r="AU81" s="251"/>
      <c r="AV81" s="251"/>
      <c r="AW81" s="251"/>
      <c r="AX81" s="251"/>
      <c r="AY81" s="251"/>
      <c r="AZ81" s="251"/>
      <c r="BA81" s="251"/>
      <c r="BB81" s="251"/>
      <c r="BC81" s="251"/>
      <c r="BD81" s="251"/>
      <c r="BE81" s="251"/>
      <c r="BF81" s="251"/>
      <c r="BG81" s="251"/>
      <c r="BH81" s="251"/>
      <c r="BI81" s="251"/>
      <c r="BJ81" s="251"/>
      <c r="BK81" s="251"/>
      <c r="BL81" s="251"/>
      <c r="BM81" s="251"/>
      <c r="BN81" s="251"/>
      <c r="BO81" s="251"/>
      <c r="BP81" s="251"/>
      <c r="BQ81" s="251"/>
      <c r="BR81" s="251"/>
      <c r="BS81" s="251"/>
      <c r="BT81" s="251"/>
      <c r="BU81" s="251"/>
      <c r="BV81" s="251"/>
      <c r="BW81" s="251"/>
      <c r="BX81" s="251"/>
      <c r="BY81" s="251"/>
      <c r="BZ81" s="251"/>
      <c r="CA81" s="251"/>
      <c r="CB81" s="251"/>
      <c r="CC81" s="251"/>
      <c r="CD81" s="251"/>
      <c r="CE81" s="251"/>
      <c r="CF81" s="251"/>
      <c r="CG81" s="251"/>
      <c r="CH81" s="251"/>
      <c r="CI81" s="251"/>
      <c r="CJ81" s="251"/>
      <c r="CK81" s="251"/>
      <c r="CL81" s="251"/>
      <c r="CM81" s="251"/>
      <c r="CN81" s="251"/>
      <c r="CO81" s="251"/>
      <c r="CP81" s="251"/>
      <c r="CQ81" s="251"/>
      <c r="CR81" s="251"/>
      <c r="CS81" s="251"/>
      <c r="CT81" s="251"/>
      <c r="CU81" s="251"/>
      <c r="CV81" s="251"/>
      <c r="CW81" s="251"/>
      <c r="CX81" s="251"/>
      <c r="CY81" s="251"/>
      <c r="CZ81" s="251"/>
      <c r="DA81" s="251"/>
      <c r="DB81" s="251"/>
      <c r="DC81" s="251"/>
      <c r="DD81" s="251"/>
      <c r="DE81" s="251"/>
      <c r="DF81" s="251"/>
      <c r="DG81" s="251"/>
      <c r="DH81" s="251"/>
      <c r="DI81" s="251"/>
      <c r="DJ81" s="251"/>
      <c r="DK81" s="251"/>
      <c r="DL81" s="251"/>
      <c r="DM81" s="251"/>
      <c r="DN81" s="251"/>
      <c r="DO81" s="251"/>
      <c r="DP81" s="251"/>
      <c r="DQ81" s="251"/>
      <c r="DR81" s="251"/>
      <c r="DS81" s="251"/>
      <c r="DT81" s="251"/>
      <c r="DU81" s="251"/>
      <c r="DV81" s="251"/>
      <c r="DW81" s="251"/>
      <c r="DX81" s="251"/>
      <c r="DY81" s="251"/>
      <c r="DZ81" s="251"/>
      <c r="EA81" s="251"/>
      <c r="EB81" s="251"/>
      <c r="EC81" s="251"/>
      <c r="ED81" s="251"/>
      <c r="EE81" s="251"/>
      <c r="EF81" s="251"/>
      <c r="EG81" s="251"/>
      <c r="EH81" s="251"/>
      <c r="EI81" s="251"/>
      <c r="EJ81" s="251"/>
      <c r="EK81" s="251"/>
      <c r="EL81" s="251"/>
      <c r="EM81" s="251"/>
      <c r="EN81" s="251"/>
      <c r="EO81" s="251"/>
      <c r="EP81" s="251"/>
      <c r="EQ81" s="251"/>
      <c r="ER81" s="251"/>
      <c r="ES81" s="251"/>
      <c r="ET81" s="251"/>
      <c r="EU81" s="251"/>
      <c r="EV81" s="251"/>
      <c r="EW81" s="251"/>
      <c r="EX81" s="251"/>
      <c r="EY81" s="251"/>
      <c r="EZ81" s="251"/>
      <c r="FA81" s="251"/>
      <c r="FB81" s="251"/>
      <c r="FC81" s="251"/>
      <c r="FD81" s="251"/>
      <c r="FE81" s="251"/>
      <c r="FF81" s="251"/>
      <c r="FG81" s="251"/>
      <c r="FH81" s="251"/>
      <c r="FI81" s="251"/>
      <c r="FJ81" s="251"/>
      <c r="FK81" s="251"/>
      <c r="FL81" s="251"/>
      <c r="FM81" s="251"/>
      <c r="FN81" s="251"/>
      <c r="FO81" s="251"/>
      <c r="FP81" s="251"/>
      <c r="FQ81" s="251"/>
      <c r="FR81" s="251"/>
      <c r="FS81" s="251"/>
      <c r="FT81" s="251"/>
      <c r="FU81" s="251"/>
      <c r="FV81" s="251"/>
      <c r="FW81" s="251"/>
      <c r="FX81" s="251"/>
      <c r="FY81" s="251"/>
      <c r="FZ81" s="251"/>
      <c r="GA81" s="251"/>
      <c r="GB81" s="251"/>
      <c r="GC81" s="251"/>
      <c r="GD81" s="251"/>
      <c r="GE81" s="251"/>
      <c r="GF81" s="251"/>
      <c r="GG81" s="251"/>
      <c r="GH81" s="251"/>
      <c r="GI81" s="251"/>
      <c r="GJ81" s="251"/>
      <c r="GK81" s="251"/>
      <c r="GL81" s="251"/>
      <c r="GM81" s="251"/>
      <c r="GN81" s="251"/>
      <c r="GO81" s="251"/>
      <c r="GP81" s="251"/>
      <c r="GQ81" s="251"/>
      <c r="GR81" s="251"/>
      <c r="GS81" s="251"/>
      <c r="GT81" s="251"/>
    </row>
    <row r="82" spans="1:202" ht="16.5">
      <c r="A82" s="658" t="s">
        <v>1368</v>
      </c>
      <c r="B82" s="1057" t="s">
        <v>1374</v>
      </c>
      <c r="C82" s="1002" t="s">
        <v>1269</v>
      </c>
      <c r="D82" s="1054">
        <v>0</v>
      </c>
      <c r="E82" s="674"/>
      <c r="F82" s="674"/>
      <c r="G82" s="675">
        <f t="shared" si="44"/>
        <v>0</v>
      </c>
      <c r="H82" s="675">
        <f t="shared" si="45"/>
        <v>0</v>
      </c>
      <c r="I82" s="1019">
        <v>23200</v>
      </c>
      <c r="J82" s="653">
        <f t="shared" si="46"/>
        <v>0</v>
      </c>
      <c r="K82" s="653">
        <f t="shared" si="47"/>
        <v>0</v>
      </c>
      <c r="L82" s="676">
        <f t="shared" si="48"/>
        <v>0</v>
      </c>
      <c r="M82" s="653">
        <f t="shared" si="49"/>
        <v>0</v>
      </c>
      <c r="N82" s="654">
        <f t="shared" si="50"/>
        <v>0</v>
      </c>
      <c r="O82" s="677"/>
      <c r="P82" s="656"/>
      <c r="Q82" s="251"/>
      <c r="R82" s="251"/>
      <c r="S82" s="251"/>
      <c r="T82" s="251"/>
      <c r="U82" s="251"/>
      <c r="V82" s="251"/>
      <c r="W82" s="251"/>
      <c r="X82" s="251"/>
      <c r="Y82" s="251"/>
      <c r="Z82" s="251"/>
      <c r="AA82" s="251"/>
      <c r="AB82" s="251"/>
      <c r="AC82" s="251"/>
      <c r="AD82" s="251"/>
      <c r="AE82" s="251"/>
      <c r="AF82" s="251"/>
      <c r="AG82" s="251"/>
      <c r="AH82" s="251"/>
      <c r="AI82" s="251"/>
      <c r="AJ82" s="251"/>
      <c r="AK82" s="251"/>
      <c r="AL82" s="251"/>
      <c r="AM82" s="251"/>
      <c r="AN82" s="251"/>
      <c r="AO82" s="251"/>
      <c r="AP82" s="251"/>
      <c r="AQ82" s="251"/>
      <c r="AR82" s="251"/>
      <c r="AS82" s="251"/>
      <c r="AT82" s="251"/>
      <c r="AU82" s="251"/>
      <c r="AV82" s="251"/>
      <c r="AW82" s="251"/>
      <c r="AX82" s="251"/>
      <c r="AY82" s="251"/>
      <c r="AZ82" s="251"/>
      <c r="BA82" s="251"/>
      <c r="BB82" s="251"/>
      <c r="BC82" s="251"/>
      <c r="BD82" s="251"/>
      <c r="BE82" s="251"/>
      <c r="BF82" s="251"/>
      <c r="BG82" s="251"/>
      <c r="BH82" s="251"/>
      <c r="BI82" s="251"/>
      <c r="BJ82" s="251"/>
      <c r="BK82" s="251"/>
      <c r="BL82" s="251"/>
      <c r="BM82" s="251"/>
      <c r="BN82" s="251"/>
      <c r="BO82" s="251"/>
      <c r="BP82" s="251"/>
      <c r="BQ82" s="251"/>
      <c r="BR82" s="251"/>
      <c r="BS82" s="251"/>
      <c r="BT82" s="251"/>
      <c r="BU82" s="251"/>
      <c r="BV82" s="251"/>
      <c r="BW82" s="251"/>
      <c r="BX82" s="251"/>
      <c r="BY82" s="251"/>
      <c r="BZ82" s="251"/>
      <c r="CA82" s="251"/>
      <c r="CB82" s="251"/>
      <c r="CC82" s="251"/>
      <c r="CD82" s="251"/>
      <c r="CE82" s="251"/>
      <c r="CF82" s="251"/>
      <c r="CG82" s="251"/>
      <c r="CH82" s="251"/>
      <c r="CI82" s="251"/>
      <c r="CJ82" s="251"/>
      <c r="CK82" s="251"/>
      <c r="CL82" s="251"/>
      <c r="CM82" s="251"/>
      <c r="CN82" s="251"/>
      <c r="CO82" s="251"/>
      <c r="CP82" s="251"/>
      <c r="CQ82" s="251"/>
      <c r="CR82" s="251"/>
      <c r="CS82" s="251"/>
      <c r="CT82" s="251"/>
      <c r="CU82" s="251"/>
      <c r="CV82" s="251"/>
      <c r="CW82" s="251"/>
      <c r="CX82" s="251"/>
      <c r="CY82" s="251"/>
      <c r="CZ82" s="251"/>
      <c r="DA82" s="251"/>
      <c r="DB82" s="251"/>
      <c r="DC82" s="251"/>
      <c r="DD82" s="251"/>
      <c r="DE82" s="251"/>
      <c r="DF82" s="251"/>
      <c r="DG82" s="251"/>
      <c r="DH82" s="251"/>
      <c r="DI82" s="251"/>
      <c r="DJ82" s="251"/>
      <c r="DK82" s="251"/>
      <c r="DL82" s="251"/>
      <c r="DM82" s="251"/>
      <c r="DN82" s="251"/>
      <c r="DO82" s="251"/>
      <c r="DP82" s="251"/>
      <c r="DQ82" s="251"/>
      <c r="DR82" s="251"/>
      <c r="DS82" s="251"/>
      <c r="DT82" s="251"/>
      <c r="DU82" s="251"/>
      <c r="DV82" s="251"/>
      <c r="DW82" s="251"/>
      <c r="DX82" s="251"/>
      <c r="DY82" s="251"/>
      <c r="DZ82" s="251"/>
      <c r="EA82" s="251"/>
      <c r="EB82" s="251"/>
      <c r="EC82" s="251"/>
      <c r="ED82" s="251"/>
      <c r="EE82" s="251"/>
      <c r="EF82" s="251"/>
      <c r="EG82" s="251"/>
      <c r="EH82" s="251"/>
      <c r="EI82" s="251"/>
      <c r="EJ82" s="251"/>
      <c r="EK82" s="251"/>
      <c r="EL82" s="251"/>
      <c r="EM82" s="251"/>
      <c r="EN82" s="251"/>
      <c r="EO82" s="251"/>
      <c r="EP82" s="251"/>
      <c r="EQ82" s="251"/>
      <c r="ER82" s="251"/>
      <c r="ES82" s="251"/>
      <c r="ET82" s="251"/>
      <c r="EU82" s="251"/>
      <c r="EV82" s="251"/>
      <c r="EW82" s="251"/>
      <c r="EX82" s="251"/>
      <c r="EY82" s="251"/>
      <c r="EZ82" s="251"/>
      <c r="FA82" s="251"/>
      <c r="FB82" s="251"/>
      <c r="FC82" s="251"/>
      <c r="FD82" s="251"/>
      <c r="FE82" s="251"/>
      <c r="FF82" s="251"/>
      <c r="FG82" s="251"/>
      <c r="FH82" s="251"/>
      <c r="FI82" s="251"/>
      <c r="FJ82" s="251"/>
      <c r="FK82" s="251"/>
      <c r="FL82" s="251"/>
      <c r="FM82" s="251"/>
      <c r="FN82" s="251"/>
      <c r="FO82" s="251"/>
      <c r="FP82" s="251"/>
      <c r="FQ82" s="251"/>
      <c r="FR82" s="251"/>
      <c r="FS82" s="251"/>
      <c r="FT82" s="251"/>
      <c r="FU82" s="251"/>
      <c r="FV82" s="251"/>
      <c r="FW82" s="251"/>
      <c r="FX82" s="251"/>
      <c r="FY82" s="251"/>
      <c r="FZ82" s="251"/>
      <c r="GA82" s="251"/>
      <c r="GB82" s="251"/>
      <c r="GC82" s="251"/>
      <c r="GD82" s="251"/>
      <c r="GE82" s="251"/>
      <c r="GF82" s="251"/>
      <c r="GG82" s="251"/>
      <c r="GH82" s="251"/>
      <c r="GI82" s="251"/>
      <c r="GJ82" s="251"/>
      <c r="GK82" s="251"/>
      <c r="GL82" s="251"/>
      <c r="GM82" s="251"/>
      <c r="GN82" s="251"/>
      <c r="GO82" s="251"/>
      <c r="GP82" s="251"/>
      <c r="GQ82" s="251"/>
      <c r="GR82" s="251"/>
      <c r="GS82" s="251"/>
      <c r="GT82" s="251"/>
    </row>
    <row r="83" spans="1:202" ht="15" customHeight="1">
      <c r="A83" s="606"/>
      <c r="B83" s="1058"/>
      <c r="C83" s="1059"/>
      <c r="D83" s="1061"/>
      <c r="E83" s="679"/>
      <c r="F83" s="679"/>
      <c r="G83" s="680"/>
      <c r="H83" s="675"/>
      <c r="I83" s="681"/>
      <c r="J83" s="682"/>
      <c r="K83" s="653"/>
      <c r="L83" s="683"/>
      <c r="M83" s="682"/>
      <c r="N83" s="684"/>
      <c r="O83" s="655"/>
      <c r="P83" s="656"/>
      <c r="Q83" s="251"/>
      <c r="R83" s="251"/>
      <c r="S83" s="251"/>
      <c r="T83" s="251"/>
      <c r="U83" s="251"/>
      <c r="V83" s="251"/>
      <c r="W83" s="251"/>
      <c r="X83" s="251"/>
      <c r="Y83" s="251"/>
      <c r="Z83" s="251"/>
      <c r="AA83" s="251"/>
      <c r="AB83" s="251"/>
      <c r="AC83" s="251"/>
      <c r="AD83" s="251"/>
      <c r="AE83" s="251"/>
      <c r="AF83" s="251"/>
      <c r="AG83" s="251"/>
      <c r="AH83" s="251"/>
      <c r="AI83" s="251"/>
      <c r="AJ83" s="251"/>
      <c r="AK83" s="251"/>
      <c r="AL83" s="251"/>
      <c r="AM83" s="251"/>
      <c r="AN83" s="251"/>
      <c r="AO83" s="251"/>
      <c r="AP83" s="251"/>
      <c r="AQ83" s="251"/>
      <c r="AR83" s="251"/>
      <c r="AS83" s="251"/>
      <c r="AT83" s="251"/>
      <c r="AU83" s="251"/>
      <c r="AV83" s="251"/>
      <c r="AW83" s="251"/>
      <c r="AX83" s="251"/>
      <c r="AY83" s="251"/>
      <c r="AZ83" s="251"/>
      <c r="BA83" s="251"/>
      <c r="BB83" s="251"/>
      <c r="BC83" s="251"/>
      <c r="BD83" s="251"/>
      <c r="BE83" s="251"/>
      <c r="BF83" s="251"/>
      <c r="BG83" s="251"/>
      <c r="BH83" s="251"/>
      <c r="BI83" s="251"/>
      <c r="BJ83" s="251"/>
      <c r="BK83" s="251"/>
      <c r="BL83" s="251"/>
      <c r="BM83" s="251"/>
      <c r="BN83" s="251"/>
      <c r="BO83" s="251"/>
      <c r="BP83" s="251"/>
      <c r="BQ83" s="251"/>
      <c r="BR83" s="251"/>
      <c r="BS83" s="251"/>
      <c r="BT83" s="251"/>
      <c r="BU83" s="251"/>
      <c r="BV83" s="251"/>
      <c r="BW83" s="251"/>
      <c r="BX83" s="251"/>
      <c r="BY83" s="251"/>
      <c r="BZ83" s="251"/>
      <c r="CA83" s="251"/>
      <c r="CB83" s="251"/>
      <c r="CC83" s="251"/>
      <c r="CD83" s="251"/>
      <c r="CE83" s="251"/>
      <c r="CF83" s="251"/>
      <c r="CG83" s="251"/>
      <c r="CH83" s="251"/>
      <c r="CI83" s="251"/>
      <c r="CJ83" s="251"/>
      <c r="CK83" s="251"/>
      <c r="CL83" s="251"/>
      <c r="CM83" s="251"/>
      <c r="CN83" s="251"/>
      <c r="CO83" s="251"/>
      <c r="CP83" s="251"/>
      <c r="CQ83" s="251"/>
      <c r="CR83" s="251"/>
      <c r="CS83" s="251"/>
      <c r="CT83" s="251"/>
      <c r="CU83" s="251"/>
      <c r="CV83" s="251"/>
      <c r="CW83" s="251"/>
      <c r="CX83" s="251"/>
      <c r="CY83" s="251"/>
      <c r="CZ83" s="251"/>
      <c r="DA83" s="251"/>
      <c r="DB83" s="251"/>
      <c r="DC83" s="251"/>
      <c r="DD83" s="251"/>
      <c r="DE83" s="251"/>
      <c r="DF83" s="251"/>
      <c r="DG83" s="251"/>
      <c r="DH83" s="251"/>
      <c r="DI83" s="251"/>
      <c r="DJ83" s="251"/>
      <c r="DK83" s="251"/>
      <c r="DL83" s="251"/>
      <c r="DM83" s="251"/>
      <c r="DN83" s="251"/>
      <c r="DO83" s="251"/>
      <c r="DP83" s="251"/>
      <c r="DQ83" s="251"/>
      <c r="DR83" s="251"/>
      <c r="DS83" s="251"/>
      <c r="DT83" s="251"/>
      <c r="DU83" s="251"/>
      <c r="DV83" s="251"/>
      <c r="DW83" s="251"/>
      <c r="DX83" s="251"/>
      <c r="DY83" s="251"/>
      <c r="DZ83" s="251"/>
      <c r="EA83" s="251"/>
      <c r="EB83" s="251"/>
      <c r="EC83" s="251"/>
      <c r="ED83" s="251"/>
      <c r="EE83" s="251"/>
      <c r="EF83" s="251"/>
      <c r="EG83" s="251"/>
      <c r="EH83" s="251"/>
      <c r="EI83" s="251"/>
      <c r="EJ83" s="251"/>
      <c r="EK83" s="251"/>
      <c r="EL83" s="251"/>
      <c r="EM83" s="251"/>
      <c r="EN83" s="251"/>
      <c r="EO83" s="251"/>
      <c r="EP83" s="251"/>
      <c r="EQ83" s="251"/>
      <c r="ER83" s="251"/>
      <c r="ES83" s="251"/>
      <c r="ET83" s="251"/>
      <c r="EU83" s="251"/>
      <c r="EV83" s="251"/>
      <c r="EW83" s="251"/>
      <c r="EX83" s="251"/>
      <c r="EY83" s="251"/>
      <c r="EZ83" s="251"/>
      <c r="FA83" s="251"/>
      <c r="FB83" s="251"/>
      <c r="FC83" s="251"/>
      <c r="FD83" s="251"/>
      <c r="FE83" s="251"/>
      <c r="FF83" s="251"/>
      <c r="FG83" s="251"/>
      <c r="FH83" s="251"/>
      <c r="FI83" s="251"/>
      <c r="FJ83" s="251"/>
      <c r="FK83" s="251"/>
      <c r="FL83" s="251"/>
      <c r="FM83" s="251"/>
      <c r="FN83" s="251"/>
      <c r="FO83" s="251"/>
      <c r="FP83" s="251"/>
      <c r="FQ83" s="251"/>
      <c r="FR83" s="251"/>
      <c r="FS83" s="251"/>
      <c r="FT83" s="251"/>
      <c r="FU83" s="251"/>
      <c r="FV83" s="251"/>
      <c r="FW83" s="251"/>
      <c r="FX83" s="251"/>
      <c r="FY83" s="251"/>
      <c r="FZ83" s="251"/>
      <c r="GA83" s="251"/>
      <c r="GB83" s="251"/>
      <c r="GC83" s="251"/>
      <c r="GD83" s="251"/>
      <c r="GE83" s="251"/>
      <c r="GF83" s="251"/>
      <c r="GG83" s="251"/>
      <c r="GH83" s="251"/>
      <c r="GI83" s="251"/>
      <c r="GJ83" s="251"/>
      <c r="GK83" s="251"/>
      <c r="GL83" s="251"/>
      <c r="GM83" s="251"/>
      <c r="GN83" s="251"/>
      <c r="GO83" s="251"/>
      <c r="GP83" s="251"/>
      <c r="GQ83" s="251"/>
      <c r="GR83" s="251"/>
      <c r="GS83" s="251"/>
      <c r="GT83" s="251"/>
    </row>
    <row r="84" spans="1:202" ht="21" customHeight="1">
      <c r="A84" s="249" t="s">
        <v>1262</v>
      </c>
      <c r="B84" s="685"/>
      <c r="C84" s="686"/>
      <c r="D84" s="959"/>
      <c r="E84" s="665"/>
      <c r="F84" s="687"/>
      <c r="G84" s="665"/>
      <c r="H84" s="665"/>
      <c r="I84" s="256"/>
      <c r="J84" s="665">
        <f>SUM(J77:J83)</f>
        <v>0</v>
      </c>
      <c r="K84" s="665">
        <f>SUM(K77:K83)</f>
        <v>0</v>
      </c>
      <c r="L84" s="665">
        <f>SUM(L77:L83)</f>
        <v>0</v>
      </c>
      <c r="M84" s="665">
        <f>SUM(M77:M83)</f>
        <v>0</v>
      </c>
      <c r="N84" s="666">
        <f>IF(J84=0,0,M84/J84)</f>
        <v>0</v>
      </c>
      <c r="O84" s="655"/>
      <c r="P84" s="656"/>
      <c r="Q84" s="251"/>
      <c r="R84" s="251"/>
      <c r="S84" s="251"/>
      <c r="T84" s="251"/>
      <c r="U84" s="251"/>
      <c r="V84" s="251"/>
      <c r="W84" s="251"/>
      <c r="X84" s="251"/>
      <c r="Y84" s="251"/>
      <c r="Z84" s="251"/>
      <c r="AA84" s="251"/>
      <c r="AB84" s="251"/>
      <c r="AC84" s="251"/>
      <c r="AD84" s="251"/>
      <c r="AE84" s="251"/>
      <c r="AF84" s="251"/>
      <c r="AG84" s="251"/>
      <c r="AH84" s="251"/>
      <c r="AI84" s="251"/>
      <c r="AJ84" s="251"/>
      <c r="AK84" s="251"/>
      <c r="AL84" s="251"/>
      <c r="AM84" s="251"/>
      <c r="AN84" s="251"/>
      <c r="AO84" s="251"/>
      <c r="AP84" s="251"/>
      <c r="AQ84" s="251"/>
      <c r="AR84" s="251"/>
      <c r="AS84" s="251"/>
      <c r="AT84" s="251"/>
      <c r="AU84" s="251"/>
      <c r="AV84" s="251"/>
      <c r="AW84" s="251"/>
      <c r="AX84" s="251"/>
      <c r="AY84" s="251"/>
      <c r="AZ84" s="251"/>
      <c r="BA84" s="251"/>
      <c r="BB84" s="251"/>
      <c r="BC84" s="251"/>
      <c r="BD84" s="251"/>
      <c r="BE84" s="251"/>
      <c r="BF84" s="251"/>
      <c r="BG84" s="251"/>
      <c r="BH84" s="251"/>
      <c r="BI84" s="251"/>
      <c r="BJ84" s="251"/>
      <c r="BK84" s="251"/>
      <c r="BL84" s="251"/>
      <c r="BM84" s="251"/>
      <c r="BN84" s="251"/>
      <c r="BO84" s="251"/>
      <c r="BP84" s="251"/>
      <c r="BQ84" s="251"/>
      <c r="BR84" s="251"/>
      <c r="BS84" s="251"/>
      <c r="BT84" s="251"/>
      <c r="BU84" s="251"/>
      <c r="BV84" s="251"/>
      <c r="BW84" s="251"/>
      <c r="BX84" s="251"/>
      <c r="BY84" s="251"/>
      <c r="BZ84" s="251"/>
      <c r="CA84" s="251"/>
      <c r="CB84" s="251"/>
      <c r="CC84" s="251"/>
      <c r="CD84" s="251"/>
      <c r="CE84" s="251"/>
      <c r="CF84" s="251"/>
      <c r="CG84" s="251"/>
      <c r="CH84" s="251"/>
      <c r="CI84" s="251"/>
      <c r="CJ84" s="251"/>
      <c r="CK84" s="251"/>
      <c r="CL84" s="251"/>
      <c r="CM84" s="251"/>
      <c r="CN84" s="251"/>
      <c r="CO84" s="251"/>
      <c r="CP84" s="251"/>
      <c r="CQ84" s="251"/>
      <c r="CR84" s="251"/>
      <c r="CS84" s="251"/>
      <c r="CT84" s="251"/>
      <c r="CU84" s="251"/>
      <c r="CV84" s="251"/>
      <c r="CW84" s="251"/>
      <c r="CX84" s="251"/>
      <c r="CY84" s="251"/>
      <c r="CZ84" s="251"/>
      <c r="DA84" s="251"/>
      <c r="DB84" s="251"/>
      <c r="DC84" s="251"/>
      <c r="DD84" s="251"/>
      <c r="DE84" s="251"/>
      <c r="DF84" s="251"/>
      <c r="DG84" s="251"/>
      <c r="DH84" s="251"/>
      <c r="DI84" s="251"/>
      <c r="DJ84" s="251"/>
      <c r="DK84" s="251"/>
      <c r="DL84" s="251"/>
      <c r="DM84" s="251"/>
      <c r="DN84" s="251"/>
      <c r="DO84" s="251"/>
      <c r="DP84" s="251"/>
      <c r="DQ84" s="251"/>
      <c r="DR84" s="251"/>
      <c r="DS84" s="251"/>
      <c r="DT84" s="251"/>
      <c r="DU84" s="251"/>
      <c r="DV84" s="251"/>
      <c r="DW84" s="251"/>
      <c r="DX84" s="251"/>
      <c r="DY84" s="251"/>
      <c r="DZ84" s="251"/>
      <c r="EA84" s="251"/>
      <c r="EB84" s="251"/>
      <c r="EC84" s="251"/>
      <c r="ED84" s="251"/>
      <c r="EE84" s="251"/>
      <c r="EF84" s="251"/>
      <c r="EG84" s="251"/>
      <c r="EH84" s="251"/>
      <c r="EI84" s="251"/>
      <c r="EJ84" s="251"/>
      <c r="EK84" s="251"/>
      <c r="EL84" s="251"/>
      <c r="EM84" s="251"/>
      <c r="EN84" s="251"/>
      <c r="EO84" s="251"/>
      <c r="EP84" s="251"/>
      <c r="EQ84" s="251"/>
      <c r="ER84" s="251"/>
      <c r="ES84" s="251"/>
      <c r="ET84" s="251"/>
      <c r="EU84" s="251"/>
      <c r="EV84" s="251"/>
      <c r="EW84" s="251"/>
      <c r="EX84" s="251"/>
      <c r="EY84" s="251"/>
      <c r="EZ84" s="251"/>
      <c r="FA84" s="251"/>
      <c r="FB84" s="251"/>
      <c r="FC84" s="251"/>
      <c r="FD84" s="251"/>
      <c r="FE84" s="251"/>
      <c r="FF84" s="251"/>
      <c r="FG84" s="251"/>
      <c r="FH84" s="251"/>
      <c r="FI84" s="251"/>
      <c r="FJ84" s="251"/>
      <c r="FK84" s="251"/>
      <c r="FL84" s="251"/>
      <c r="FM84" s="251"/>
      <c r="FN84" s="251"/>
      <c r="FO84" s="251"/>
      <c r="FP84" s="251"/>
      <c r="FQ84" s="251"/>
      <c r="FR84" s="251"/>
      <c r="FS84" s="251"/>
      <c r="FT84" s="251"/>
      <c r="FU84" s="251"/>
      <c r="FV84" s="251"/>
      <c r="FW84" s="251"/>
      <c r="FX84" s="251"/>
      <c r="FY84" s="251"/>
      <c r="FZ84" s="251"/>
      <c r="GA84" s="251"/>
      <c r="GB84" s="251"/>
      <c r="GC84" s="251"/>
      <c r="GD84" s="251"/>
      <c r="GE84" s="251"/>
      <c r="GF84" s="251"/>
      <c r="GG84" s="251"/>
      <c r="GH84" s="251"/>
      <c r="GI84" s="251"/>
      <c r="GJ84" s="251"/>
      <c r="GK84" s="251"/>
      <c r="GL84" s="251"/>
      <c r="GM84" s="251"/>
      <c r="GN84" s="251"/>
      <c r="GO84" s="251"/>
      <c r="GP84" s="251"/>
      <c r="GQ84" s="251"/>
      <c r="GR84" s="251"/>
      <c r="GS84" s="251"/>
      <c r="GT84" s="251"/>
    </row>
    <row r="85" spans="1:202" ht="21" customHeight="1">
      <c r="A85" s="985"/>
      <c r="B85" s="1003"/>
      <c r="C85" s="1004"/>
      <c r="D85" s="984"/>
      <c r="E85" s="1005"/>
      <c r="F85" s="1006"/>
      <c r="G85" s="1005"/>
      <c r="H85" s="1005"/>
      <c r="I85" s="983"/>
      <c r="J85" s="1005"/>
      <c r="K85" s="1005"/>
      <c r="L85" s="1006"/>
      <c r="M85" s="1005"/>
      <c r="N85" s="1007"/>
      <c r="O85" s="655"/>
      <c r="P85" s="656"/>
      <c r="Q85" s="251"/>
      <c r="R85" s="251"/>
      <c r="S85" s="251"/>
      <c r="T85" s="251"/>
      <c r="U85" s="251"/>
      <c r="V85" s="251"/>
      <c r="W85" s="251"/>
      <c r="X85" s="251"/>
      <c r="Y85" s="251"/>
      <c r="Z85" s="251"/>
      <c r="AA85" s="251"/>
      <c r="AB85" s="251"/>
      <c r="AC85" s="251"/>
      <c r="AD85" s="251"/>
      <c r="AE85" s="251"/>
      <c r="AF85" s="251"/>
      <c r="AG85" s="251"/>
      <c r="AH85" s="251"/>
      <c r="AI85" s="251"/>
      <c r="AJ85" s="251"/>
      <c r="AK85" s="251"/>
      <c r="AL85" s="251"/>
      <c r="AM85" s="251"/>
      <c r="AN85" s="251"/>
      <c r="AO85" s="251"/>
      <c r="AP85" s="251"/>
      <c r="AQ85" s="251"/>
      <c r="AR85" s="251"/>
      <c r="AS85" s="251"/>
      <c r="AT85" s="251"/>
      <c r="AU85" s="251"/>
      <c r="AV85" s="251"/>
      <c r="AW85" s="251"/>
      <c r="AX85" s="251"/>
      <c r="AY85" s="251"/>
      <c r="AZ85" s="251"/>
      <c r="BA85" s="251"/>
      <c r="BB85" s="251"/>
      <c r="BC85" s="251"/>
      <c r="BD85" s="251"/>
      <c r="BE85" s="251"/>
      <c r="BF85" s="251"/>
      <c r="BG85" s="251"/>
      <c r="BH85" s="251"/>
      <c r="BI85" s="251"/>
      <c r="BJ85" s="251"/>
      <c r="BK85" s="251"/>
      <c r="BL85" s="251"/>
      <c r="BM85" s="251"/>
      <c r="BN85" s="251"/>
      <c r="BO85" s="251"/>
      <c r="BP85" s="251"/>
      <c r="BQ85" s="251"/>
      <c r="BR85" s="251"/>
      <c r="BS85" s="251"/>
      <c r="BT85" s="251"/>
      <c r="BU85" s="251"/>
      <c r="BV85" s="251"/>
      <c r="BW85" s="251"/>
      <c r="BX85" s="251"/>
      <c r="BY85" s="251"/>
      <c r="BZ85" s="251"/>
      <c r="CA85" s="251"/>
      <c r="CB85" s="251"/>
      <c r="CC85" s="251"/>
      <c r="CD85" s="251"/>
      <c r="CE85" s="251"/>
      <c r="CF85" s="251"/>
      <c r="CG85" s="251"/>
      <c r="CH85" s="251"/>
      <c r="CI85" s="251"/>
      <c r="CJ85" s="251"/>
      <c r="CK85" s="251"/>
      <c r="CL85" s="251"/>
      <c r="CM85" s="251"/>
      <c r="CN85" s="251"/>
      <c r="CO85" s="251"/>
      <c r="CP85" s="251"/>
      <c r="CQ85" s="251"/>
      <c r="CR85" s="251"/>
      <c r="CS85" s="251"/>
      <c r="CT85" s="251"/>
      <c r="CU85" s="251"/>
      <c r="CV85" s="251"/>
      <c r="CW85" s="251"/>
      <c r="CX85" s="251"/>
      <c r="CY85" s="251"/>
      <c r="CZ85" s="251"/>
      <c r="DA85" s="251"/>
      <c r="DB85" s="251"/>
      <c r="DC85" s="251"/>
      <c r="DD85" s="251"/>
      <c r="DE85" s="251"/>
      <c r="DF85" s="251"/>
      <c r="DG85" s="251"/>
      <c r="DH85" s="251"/>
      <c r="DI85" s="251"/>
      <c r="DJ85" s="251"/>
      <c r="DK85" s="251"/>
      <c r="DL85" s="251"/>
      <c r="DM85" s="251"/>
      <c r="DN85" s="251"/>
      <c r="DO85" s="251"/>
      <c r="DP85" s="251"/>
      <c r="DQ85" s="251"/>
      <c r="DR85" s="251"/>
      <c r="DS85" s="251"/>
      <c r="DT85" s="251"/>
      <c r="DU85" s="251"/>
      <c r="DV85" s="251"/>
      <c r="DW85" s="251"/>
      <c r="DX85" s="251"/>
      <c r="DY85" s="251"/>
      <c r="DZ85" s="251"/>
      <c r="EA85" s="251"/>
      <c r="EB85" s="251"/>
      <c r="EC85" s="251"/>
      <c r="ED85" s="251"/>
      <c r="EE85" s="251"/>
      <c r="EF85" s="251"/>
      <c r="EG85" s="251"/>
      <c r="EH85" s="251"/>
      <c r="EI85" s="251"/>
      <c r="EJ85" s="251"/>
      <c r="EK85" s="251"/>
      <c r="EL85" s="251"/>
      <c r="EM85" s="251"/>
      <c r="EN85" s="251"/>
      <c r="EO85" s="251"/>
      <c r="EP85" s="251"/>
      <c r="EQ85" s="251"/>
      <c r="ER85" s="251"/>
      <c r="ES85" s="251"/>
      <c r="ET85" s="251"/>
      <c r="EU85" s="251"/>
      <c r="EV85" s="251"/>
      <c r="EW85" s="251"/>
      <c r="EX85" s="251"/>
      <c r="EY85" s="251"/>
      <c r="EZ85" s="251"/>
      <c r="FA85" s="251"/>
      <c r="FB85" s="251"/>
      <c r="FC85" s="251"/>
      <c r="FD85" s="251"/>
      <c r="FE85" s="251"/>
      <c r="FF85" s="251"/>
      <c r="FG85" s="251"/>
      <c r="FH85" s="251"/>
      <c r="FI85" s="251"/>
      <c r="FJ85" s="251"/>
      <c r="FK85" s="251"/>
      <c r="FL85" s="251"/>
      <c r="FM85" s="251"/>
      <c r="FN85" s="251"/>
      <c r="FO85" s="251"/>
      <c r="FP85" s="251"/>
      <c r="FQ85" s="251"/>
      <c r="FR85" s="251"/>
      <c r="FS85" s="251"/>
      <c r="FT85" s="251"/>
      <c r="FU85" s="251"/>
      <c r="FV85" s="251"/>
      <c r="FW85" s="251"/>
      <c r="FX85" s="251"/>
      <c r="FY85" s="251"/>
      <c r="FZ85" s="251"/>
      <c r="GA85" s="251"/>
      <c r="GB85" s="251"/>
      <c r="GC85" s="251"/>
      <c r="GD85" s="251"/>
      <c r="GE85" s="251"/>
      <c r="GF85" s="251"/>
      <c r="GG85" s="251"/>
      <c r="GH85" s="251"/>
      <c r="GI85" s="251"/>
      <c r="GJ85" s="251"/>
      <c r="GK85" s="251"/>
      <c r="GL85" s="251"/>
      <c r="GM85" s="251"/>
      <c r="GN85" s="251"/>
      <c r="GO85" s="251"/>
      <c r="GP85" s="251"/>
      <c r="GQ85" s="251"/>
      <c r="GR85" s="251"/>
      <c r="GS85" s="251"/>
      <c r="GT85" s="251"/>
    </row>
    <row r="86" spans="1:202" s="412" customFormat="1" ht="15" customHeight="1">
      <c r="A86" s="1112" t="s">
        <v>1070</v>
      </c>
      <c r="B86" s="1114" t="s">
        <v>133</v>
      </c>
      <c r="C86" s="1116" t="s">
        <v>933</v>
      </c>
      <c r="D86" s="1118" t="s">
        <v>1046</v>
      </c>
      <c r="E86" s="1110" t="s">
        <v>843</v>
      </c>
      <c r="F86" s="1110" t="s">
        <v>1049</v>
      </c>
      <c r="G86" s="1110" t="s">
        <v>1050</v>
      </c>
      <c r="H86" s="1110" t="s">
        <v>1243</v>
      </c>
      <c r="I86" s="1120" t="s">
        <v>1242</v>
      </c>
      <c r="J86" s="1110" t="s">
        <v>1048</v>
      </c>
      <c r="K86" s="1110" t="s">
        <v>844</v>
      </c>
      <c r="L86" s="1110" t="s">
        <v>1051</v>
      </c>
      <c r="M86" s="1110" t="s">
        <v>1152</v>
      </c>
      <c r="N86" s="1110" t="s">
        <v>42</v>
      </c>
      <c r="O86" s="655"/>
      <c r="P86" s="656"/>
      <c r="Q86" s="251"/>
      <c r="R86" s="251"/>
      <c r="S86" s="251"/>
      <c r="T86" s="251"/>
      <c r="U86" s="251"/>
      <c r="V86" s="251"/>
      <c r="W86" s="251"/>
      <c r="X86" s="251"/>
      <c r="Y86" s="251"/>
      <c r="Z86" s="251"/>
      <c r="AA86" s="251"/>
      <c r="AB86" s="251"/>
      <c r="AC86" s="251"/>
      <c r="AD86" s="251"/>
      <c r="AE86" s="251"/>
      <c r="AF86" s="251"/>
      <c r="AG86" s="251"/>
      <c r="AH86" s="251"/>
      <c r="AI86" s="251"/>
      <c r="AJ86" s="251"/>
      <c r="AK86" s="251"/>
      <c r="AL86" s="251"/>
      <c r="AM86" s="251"/>
      <c r="AN86" s="251"/>
      <c r="AO86" s="251"/>
      <c r="AP86" s="251"/>
      <c r="AQ86" s="251"/>
      <c r="AR86" s="251"/>
      <c r="AS86" s="251"/>
      <c r="AT86" s="251"/>
      <c r="AU86" s="251"/>
      <c r="AV86" s="251"/>
      <c r="AW86" s="251"/>
      <c r="AX86" s="251"/>
      <c r="AY86" s="251"/>
      <c r="AZ86" s="251"/>
      <c r="BA86" s="251"/>
      <c r="BB86" s="251"/>
      <c r="BC86" s="251"/>
      <c r="BD86" s="251"/>
      <c r="BE86" s="251"/>
      <c r="BF86" s="251"/>
      <c r="BG86" s="251"/>
      <c r="BH86" s="251"/>
      <c r="BI86" s="251"/>
      <c r="BJ86" s="251"/>
      <c r="BK86" s="251"/>
      <c r="BL86" s="251"/>
      <c r="BM86" s="251"/>
      <c r="BN86" s="251"/>
      <c r="BO86" s="251"/>
      <c r="BP86" s="251"/>
      <c r="BQ86" s="251"/>
      <c r="BR86" s="251"/>
      <c r="BS86" s="251"/>
      <c r="BT86" s="251"/>
      <c r="BU86" s="251"/>
      <c r="BV86" s="251"/>
      <c r="BW86" s="251"/>
      <c r="BX86" s="251"/>
      <c r="BY86" s="251"/>
      <c r="BZ86" s="251"/>
      <c r="CA86" s="251"/>
      <c r="CB86" s="251"/>
      <c r="CC86" s="251"/>
      <c r="CD86" s="251"/>
      <c r="CE86" s="251"/>
      <c r="CF86" s="251"/>
      <c r="CG86" s="251"/>
      <c r="CH86" s="251"/>
      <c r="CI86" s="251"/>
      <c r="CJ86" s="251"/>
      <c r="CK86" s="251"/>
      <c r="CL86" s="251"/>
      <c r="CM86" s="251"/>
      <c r="CN86" s="251"/>
      <c r="CO86" s="251"/>
      <c r="CP86" s="251"/>
      <c r="CQ86" s="251"/>
      <c r="CR86" s="251"/>
      <c r="CS86" s="251"/>
      <c r="CT86" s="251"/>
      <c r="CU86" s="251"/>
      <c r="CV86" s="251"/>
      <c r="CW86" s="251"/>
      <c r="CX86" s="251"/>
      <c r="CY86" s="251"/>
      <c r="CZ86" s="251"/>
      <c r="DA86" s="251"/>
      <c r="DB86" s="251"/>
      <c r="DC86" s="251"/>
      <c r="DD86" s="251"/>
      <c r="DE86" s="251"/>
      <c r="DF86" s="251"/>
      <c r="DG86" s="251"/>
      <c r="DH86" s="251"/>
      <c r="DI86" s="251"/>
      <c r="DJ86" s="251"/>
      <c r="DK86" s="251"/>
      <c r="DL86" s="251"/>
      <c r="DM86" s="251"/>
      <c r="DN86" s="251"/>
      <c r="DO86" s="251"/>
      <c r="DP86" s="251"/>
      <c r="DQ86" s="251"/>
      <c r="DR86" s="251"/>
      <c r="DS86" s="251"/>
      <c r="DT86" s="251"/>
      <c r="DU86" s="251"/>
      <c r="DV86" s="251"/>
      <c r="DW86" s="251"/>
      <c r="DX86" s="251"/>
      <c r="DY86" s="251"/>
      <c r="DZ86" s="251"/>
      <c r="EA86" s="251"/>
      <c r="EB86" s="251"/>
      <c r="EC86" s="251"/>
      <c r="ED86" s="251"/>
      <c r="EE86" s="251"/>
      <c r="EF86" s="251"/>
      <c r="EG86" s="251"/>
      <c r="EH86" s="251"/>
      <c r="EI86" s="251"/>
      <c r="EJ86" s="251"/>
      <c r="EK86" s="251"/>
      <c r="EL86" s="251"/>
      <c r="EM86" s="251"/>
      <c r="EN86" s="251"/>
      <c r="EO86" s="251"/>
      <c r="EP86" s="251"/>
      <c r="EQ86" s="251"/>
      <c r="ER86" s="251"/>
      <c r="ES86" s="251"/>
      <c r="ET86" s="251"/>
      <c r="EU86" s="251"/>
      <c r="EV86" s="251"/>
      <c r="EW86" s="251"/>
      <c r="EX86" s="251"/>
      <c r="EY86" s="251"/>
      <c r="EZ86" s="251"/>
      <c r="FA86" s="251"/>
      <c r="FB86" s="251"/>
      <c r="FC86" s="251"/>
      <c r="FD86" s="251"/>
      <c r="FE86" s="251"/>
      <c r="FF86" s="251"/>
      <c r="FG86" s="251"/>
      <c r="FH86" s="251"/>
      <c r="FI86" s="251"/>
      <c r="FJ86" s="251"/>
      <c r="FK86" s="251"/>
      <c r="FL86" s="251"/>
      <c r="FM86" s="251"/>
      <c r="FN86" s="251"/>
      <c r="FO86" s="251"/>
      <c r="FP86" s="251"/>
      <c r="FQ86" s="251"/>
      <c r="FR86" s="251"/>
      <c r="FS86" s="251"/>
      <c r="FT86" s="251"/>
      <c r="FU86" s="251"/>
      <c r="FV86" s="251"/>
      <c r="FW86" s="251"/>
      <c r="FX86" s="251"/>
      <c r="FY86" s="251"/>
      <c r="FZ86" s="251"/>
      <c r="GA86" s="251"/>
      <c r="GB86" s="251"/>
      <c r="GC86" s="251"/>
      <c r="GD86" s="251"/>
      <c r="GE86" s="251"/>
      <c r="GF86" s="251"/>
      <c r="GG86" s="251"/>
      <c r="GH86" s="251"/>
      <c r="GI86" s="251"/>
      <c r="GJ86" s="251"/>
      <c r="GK86" s="251"/>
      <c r="GL86" s="251"/>
      <c r="GM86" s="251"/>
      <c r="GN86" s="251"/>
      <c r="GO86" s="251"/>
      <c r="GP86" s="251"/>
      <c r="GQ86" s="251"/>
      <c r="GR86" s="251"/>
      <c r="GS86" s="251"/>
      <c r="GT86" s="251"/>
    </row>
    <row r="87" spans="1:202">
      <c r="A87" s="1113"/>
      <c r="B87" s="1115"/>
      <c r="C87" s="1117"/>
      <c r="D87" s="1119"/>
      <c r="E87" s="1111"/>
      <c r="F87" s="1111"/>
      <c r="G87" s="1111"/>
      <c r="H87" s="1111"/>
      <c r="I87" s="1121"/>
      <c r="J87" s="1111"/>
      <c r="K87" s="1111"/>
      <c r="L87" s="1111"/>
      <c r="M87" s="1111"/>
      <c r="N87" s="1111"/>
      <c r="O87" s="655"/>
      <c r="P87" s="656"/>
      <c r="Q87" s="251"/>
      <c r="R87" s="251"/>
      <c r="S87" s="251"/>
      <c r="T87" s="251"/>
      <c r="U87" s="251"/>
      <c r="V87" s="251"/>
      <c r="W87" s="251"/>
      <c r="X87" s="251"/>
      <c r="Y87" s="251"/>
      <c r="Z87" s="251"/>
      <c r="AA87" s="251"/>
      <c r="AB87" s="251"/>
      <c r="AC87" s="251"/>
      <c r="AD87" s="251"/>
      <c r="AE87" s="251"/>
      <c r="AF87" s="251"/>
      <c r="AG87" s="251"/>
      <c r="AH87" s="251"/>
      <c r="AI87" s="251"/>
      <c r="AJ87" s="251"/>
      <c r="AK87" s="251"/>
      <c r="AL87" s="251"/>
      <c r="AM87" s="251"/>
      <c r="AN87" s="251"/>
      <c r="AO87" s="251"/>
      <c r="AP87" s="251"/>
      <c r="AQ87" s="251"/>
      <c r="AR87" s="251"/>
      <c r="AS87" s="251"/>
      <c r="AT87" s="251"/>
      <c r="AU87" s="251"/>
      <c r="AV87" s="251"/>
      <c r="AW87" s="251"/>
      <c r="AX87" s="251"/>
      <c r="AY87" s="251"/>
      <c r="AZ87" s="251"/>
      <c r="BA87" s="251"/>
      <c r="BB87" s="251"/>
      <c r="BC87" s="251"/>
      <c r="BD87" s="251"/>
      <c r="BE87" s="251"/>
      <c r="BF87" s="251"/>
      <c r="BG87" s="251"/>
      <c r="BH87" s="251"/>
      <c r="BI87" s="251"/>
      <c r="BJ87" s="251"/>
      <c r="BK87" s="251"/>
      <c r="BL87" s="251"/>
      <c r="BM87" s="251"/>
      <c r="BN87" s="251"/>
      <c r="BO87" s="251"/>
      <c r="BP87" s="251"/>
      <c r="BQ87" s="251"/>
      <c r="BR87" s="251"/>
      <c r="BS87" s="251"/>
      <c r="BT87" s="251"/>
      <c r="BU87" s="251"/>
      <c r="BV87" s="251"/>
      <c r="BW87" s="251"/>
      <c r="BX87" s="251"/>
      <c r="BY87" s="251"/>
      <c r="BZ87" s="251"/>
      <c r="CA87" s="251"/>
      <c r="CB87" s="251"/>
      <c r="CC87" s="251"/>
      <c r="CD87" s="251"/>
      <c r="CE87" s="251"/>
      <c r="CF87" s="251"/>
      <c r="CG87" s="251"/>
      <c r="CH87" s="251"/>
      <c r="CI87" s="251"/>
      <c r="CJ87" s="251"/>
      <c r="CK87" s="251"/>
      <c r="CL87" s="251"/>
      <c r="CM87" s="251"/>
      <c r="CN87" s="251"/>
      <c r="CO87" s="251"/>
      <c r="CP87" s="251"/>
      <c r="CQ87" s="251"/>
      <c r="CR87" s="251"/>
      <c r="CS87" s="251"/>
      <c r="CT87" s="251"/>
      <c r="CU87" s="251"/>
      <c r="CV87" s="251"/>
      <c r="CW87" s="251"/>
      <c r="CX87" s="251"/>
      <c r="CY87" s="251"/>
      <c r="CZ87" s="251"/>
      <c r="DA87" s="251"/>
      <c r="DB87" s="251"/>
      <c r="DC87" s="251"/>
      <c r="DD87" s="251"/>
      <c r="DE87" s="251"/>
      <c r="DF87" s="251"/>
      <c r="DG87" s="251"/>
      <c r="DH87" s="251"/>
      <c r="DI87" s="251"/>
      <c r="DJ87" s="251"/>
      <c r="DK87" s="251"/>
      <c r="DL87" s="251"/>
      <c r="DM87" s="251"/>
      <c r="DN87" s="251"/>
      <c r="DO87" s="251"/>
      <c r="DP87" s="251"/>
      <c r="DQ87" s="251"/>
      <c r="DR87" s="251"/>
      <c r="DS87" s="251"/>
      <c r="DT87" s="251"/>
      <c r="DU87" s="251"/>
      <c r="DV87" s="251"/>
      <c r="DW87" s="251"/>
      <c r="DX87" s="251"/>
      <c r="DY87" s="251"/>
      <c r="DZ87" s="251"/>
      <c r="EA87" s="251"/>
      <c r="EB87" s="251"/>
      <c r="EC87" s="251"/>
      <c r="ED87" s="251"/>
      <c r="EE87" s="251"/>
      <c r="EF87" s="251"/>
      <c r="EG87" s="251"/>
      <c r="EH87" s="251"/>
      <c r="EI87" s="251"/>
      <c r="EJ87" s="251"/>
      <c r="EK87" s="251"/>
      <c r="EL87" s="251"/>
      <c r="EM87" s="251"/>
      <c r="EN87" s="251"/>
      <c r="EO87" s="251"/>
      <c r="EP87" s="251"/>
      <c r="EQ87" s="251"/>
      <c r="ER87" s="251"/>
      <c r="ES87" s="251"/>
      <c r="ET87" s="251"/>
      <c r="EU87" s="251"/>
      <c r="EV87" s="251"/>
      <c r="EW87" s="251"/>
      <c r="EX87" s="251"/>
      <c r="EY87" s="251"/>
      <c r="EZ87" s="251"/>
      <c r="FA87" s="251"/>
      <c r="FB87" s="251"/>
      <c r="FC87" s="251"/>
      <c r="FD87" s="251"/>
      <c r="FE87" s="251"/>
      <c r="FF87" s="251"/>
      <c r="FG87" s="251"/>
      <c r="FH87" s="251"/>
      <c r="FI87" s="251"/>
      <c r="FJ87" s="251"/>
      <c r="FK87" s="251"/>
      <c r="FL87" s="251"/>
      <c r="FM87" s="251"/>
      <c r="FN87" s="251"/>
      <c r="FO87" s="251"/>
      <c r="FP87" s="251"/>
      <c r="FQ87" s="251"/>
      <c r="FR87" s="251"/>
      <c r="FS87" s="251"/>
      <c r="FT87" s="251"/>
      <c r="FU87" s="251"/>
      <c r="FV87" s="251"/>
      <c r="FW87" s="251"/>
      <c r="FX87" s="251"/>
      <c r="FY87" s="251"/>
      <c r="FZ87" s="251"/>
      <c r="GA87" s="251"/>
      <c r="GB87" s="251"/>
      <c r="GC87" s="251"/>
      <c r="GD87" s="251"/>
      <c r="GE87" s="251"/>
      <c r="GF87" s="251"/>
      <c r="GG87" s="251"/>
      <c r="GH87" s="251"/>
      <c r="GI87" s="251"/>
      <c r="GJ87" s="251"/>
      <c r="GK87" s="251"/>
      <c r="GL87" s="251"/>
      <c r="GM87" s="251"/>
      <c r="GN87" s="251"/>
      <c r="GO87" s="251"/>
      <c r="GP87" s="251"/>
      <c r="GQ87" s="251"/>
      <c r="GR87" s="251"/>
      <c r="GS87" s="251"/>
      <c r="GT87" s="251"/>
    </row>
    <row r="88" spans="1:202" ht="24" customHeight="1">
      <c r="A88" s="609">
        <v>5.5</v>
      </c>
      <c r="B88" s="1055" t="s">
        <v>1377</v>
      </c>
      <c r="C88" s="1062"/>
      <c r="D88" s="953"/>
      <c r="E88" s="669"/>
      <c r="F88" s="670"/>
      <c r="G88" s="255"/>
      <c r="H88" s="255"/>
      <c r="I88" s="669"/>
      <c r="J88" s="671"/>
      <c r="K88" s="671"/>
      <c r="L88" s="672"/>
      <c r="M88" s="671"/>
      <c r="N88" s="673"/>
      <c r="O88" s="655"/>
      <c r="P88" s="656"/>
      <c r="Q88" s="251"/>
      <c r="R88" s="251"/>
      <c r="S88" s="251"/>
      <c r="T88" s="251"/>
      <c r="U88" s="251"/>
      <c r="V88" s="251"/>
      <c r="W88" s="251"/>
      <c r="X88" s="251"/>
      <c r="Y88" s="251"/>
      <c r="Z88" s="251"/>
      <c r="AA88" s="251"/>
      <c r="AB88" s="251"/>
      <c r="AC88" s="251"/>
      <c r="AD88" s="251"/>
      <c r="AE88" s="251"/>
      <c r="AF88" s="251"/>
      <c r="AG88" s="251"/>
      <c r="AH88" s="251"/>
      <c r="AI88" s="251"/>
      <c r="AJ88" s="251"/>
      <c r="AK88" s="251"/>
      <c r="AL88" s="251"/>
      <c r="AM88" s="251"/>
      <c r="AN88" s="251"/>
      <c r="AO88" s="251"/>
      <c r="AP88" s="251"/>
      <c r="AQ88" s="251"/>
      <c r="AR88" s="251"/>
      <c r="AS88" s="251"/>
      <c r="AT88" s="251"/>
      <c r="AU88" s="251"/>
      <c r="AV88" s="251"/>
      <c r="AW88" s="251"/>
      <c r="AX88" s="251"/>
      <c r="AY88" s="251"/>
      <c r="AZ88" s="251"/>
      <c r="BA88" s="251"/>
      <c r="BB88" s="251"/>
      <c r="BC88" s="251"/>
      <c r="BD88" s="251"/>
      <c r="BE88" s="251"/>
      <c r="BF88" s="251"/>
      <c r="BG88" s="251"/>
      <c r="BH88" s="251"/>
      <c r="BI88" s="251"/>
      <c r="BJ88" s="251"/>
      <c r="BK88" s="251"/>
      <c r="BL88" s="251"/>
      <c r="BM88" s="251"/>
      <c r="BN88" s="251"/>
      <c r="BO88" s="251"/>
      <c r="BP88" s="251"/>
      <c r="BQ88" s="251"/>
      <c r="BR88" s="251"/>
      <c r="BS88" s="251"/>
      <c r="BT88" s="251"/>
      <c r="BU88" s="251"/>
      <c r="BV88" s="251"/>
      <c r="BW88" s="251"/>
      <c r="BX88" s="251"/>
      <c r="BY88" s="251"/>
      <c r="BZ88" s="251"/>
      <c r="CA88" s="251"/>
      <c r="CB88" s="251"/>
      <c r="CC88" s="251"/>
      <c r="CD88" s="251"/>
      <c r="CE88" s="251"/>
      <c r="CF88" s="251"/>
      <c r="CG88" s="251"/>
      <c r="CH88" s="251"/>
      <c r="CI88" s="251"/>
      <c r="CJ88" s="251"/>
      <c r="CK88" s="251"/>
      <c r="CL88" s="251"/>
      <c r="CM88" s="251"/>
      <c r="CN88" s="251"/>
      <c r="CO88" s="251"/>
      <c r="CP88" s="251"/>
      <c r="CQ88" s="251"/>
      <c r="CR88" s="251"/>
      <c r="CS88" s="251"/>
      <c r="CT88" s="251"/>
      <c r="CU88" s="251"/>
      <c r="CV88" s="251"/>
      <c r="CW88" s="251"/>
      <c r="CX88" s="251"/>
      <c r="CY88" s="251"/>
      <c r="CZ88" s="251"/>
      <c r="DA88" s="251"/>
      <c r="DB88" s="251"/>
      <c r="DC88" s="251"/>
      <c r="DD88" s="251"/>
      <c r="DE88" s="251"/>
      <c r="DF88" s="251"/>
      <c r="DG88" s="251"/>
      <c r="DH88" s="251"/>
      <c r="DI88" s="251"/>
      <c r="DJ88" s="251"/>
      <c r="DK88" s="251"/>
      <c r="DL88" s="251"/>
      <c r="DM88" s="251"/>
      <c r="DN88" s="251"/>
      <c r="DO88" s="251"/>
      <c r="DP88" s="251"/>
      <c r="DQ88" s="251"/>
      <c r="DR88" s="251"/>
      <c r="DS88" s="251"/>
      <c r="DT88" s="251"/>
      <c r="DU88" s="251"/>
      <c r="DV88" s="251"/>
      <c r="DW88" s="251"/>
      <c r="DX88" s="251"/>
      <c r="DY88" s="251"/>
      <c r="DZ88" s="251"/>
      <c r="EA88" s="251"/>
      <c r="EB88" s="251"/>
      <c r="EC88" s="251"/>
      <c r="ED88" s="251"/>
      <c r="EE88" s="251"/>
      <c r="EF88" s="251"/>
      <c r="EG88" s="251"/>
      <c r="EH88" s="251"/>
      <c r="EI88" s="251"/>
      <c r="EJ88" s="251"/>
      <c r="EK88" s="251"/>
      <c r="EL88" s="251"/>
      <c r="EM88" s="251"/>
      <c r="EN88" s="251"/>
      <c r="EO88" s="251"/>
      <c r="EP88" s="251"/>
      <c r="EQ88" s="251"/>
      <c r="ER88" s="251"/>
      <c r="ES88" s="251"/>
      <c r="ET88" s="251"/>
      <c r="EU88" s="251"/>
      <c r="EV88" s="251"/>
      <c r="EW88" s="251"/>
      <c r="EX88" s="251"/>
      <c r="EY88" s="251"/>
      <c r="EZ88" s="251"/>
      <c r="FA88" s="251"/>
      <c r="FB88" s="251"/>
      <c r="FC88" s="251"/>
      <c r="FD88" s="251"/>
      <c r="FE88" s="251"/>
      <c r="FF88" s="251"/>
      <c r="FG88" s="251"/>
      <c r="FH88" s="251"/>
      <c r="FI88" s="251"/>
      <c r="FJ88" s="251"/>
      <c r="FK88" s="251"/>
      <c r="FL88" s="251"/>
      <c r="FM88" s="251"/>
      <c r="FN88" s="251"/>
      <c r="FO88" s="251"/>
      <c r="FP88" s="251"/>
      <c r="FQ88" s="251"/>
      <c r="FR88" s="251"/>
      <c r="FS88" s="251"/>
      <c r="FT88" s="251"/>
      <c r="FU88" s="251"/>
      <c r="FV88" s="251"/>
      <c r="FW88" s="251"/>
      <c r="FX88" s="251"/>
      <c r="FY88" s="251"/>
      <c r="FZ88" s="251"/>
      <c r="GA88" s="251"/>
      <c r="GB88" s="251"/>
      <c r="GC88" s="251"/>
      <c r="GD88" s="251"/>
      <c r="GE88" s="251"/>
      <c r="GF88" s="251"/>
      <c r="GG88" s="251"/>
      <c r="GH88" s="251"/>
      <c r="GI88" s="251"/>
      <c r="GJ88" s="251"/>
      <c r="GK88" s="251"/>
      <c r="GL88" s="251"/>
      <c r="GM88" s="251"/>
      <c r="GN88" s="251"/>
      <c r="GO88" s="251"/>
      <c r="GP88" s="251"/>
      <c r="GQ88" s="251"/>
      <c r="GR88" s="251"/>
      <c r="GS88" s="251"/>
      <c r="GT88" s="251"/>
    </row>
    <row r="89" spans="1:202" ht="25">
      <c r="A89" s="658" t="s">
        <v>1378</v>
      </c>
      <c r="B89" s="1051" t="s">
        <v>1387</v>
      </c>
      <c r="C89" s="1052" t="s">
        <v>1267</v>
      </c>
      <c r="D89" s="1054">
        <v>510</v>
      </c>
      <c r="E89" s="674"/>
      <c r="F89" s="674">
        <v>0</v>
      </c>
      <c r="G89" s="675">
        <f>F89+E89</f>
        <v>0</v>
      </c>
      <c r="H89" s="675">
        <f>D89-G89</f>
        <v>510</v>
      </c>
      <c r="I89" s="1019">
        <v>410000</v>
      </c>
      <c r="J89" s="653">
        <f>I89*D89</f>
        <v>209100000</v>
      </c>
      <c r="K89" s="653">
        <f>E89*I89</f>
        <v>0</v>
      </c>
      <c r="L89" s="676">
        <f>F89*I89</f>
        <v>0</v>
      </c>
      <c r="M89" s="653">
        <f>SUM(K89,L89)</f>
        <v>0</v>
      </c>
      <c r="N89" s="654">
        <f>IF(J89=0,0,M89/J89)</f>
        <v>0</v>
      </c>
      <c r="O89" s="677"/>
      <c r="P89" s="656"/>
      <c r="Q89" s="251"/>
      <c r="R89" s="251"/>
      <c r="S89" s="251"/>
      <c r="T89" s="251"/>
      <c r="U89" s="251"/>
      <c r="V89" s="251"/>
      <c r="W89" s="251"/>
      <c r="X89" s="251"/>
      <c r="Y89" s="251"/>
      <c r="Z89" s="251"/>
      <c r="AA89" s="251"/>
      <c r="AB89" s="251"/>
      <c r="AC89" s="251"/>
      <c r="AD89" s="251"/>
      <c r="AE89" s="251"/>
      <c r="AF89" s="251"/>
      <c r="AG89" s="251"/>
      <c r="AH89" s="251"/>
      <c r="AI89" s="251"/>
      <c r="AJ89" s="251"/>
      <c r="AK89" s="251"/>
      <c r="AL89" s="251"/>
      <c r="AM89" s="251"/>
      <c r="AN89" s="251"/>
      <c r="AO89" s="251"/>
      <c r="AP89" s="251"/>
      <c r="AQ89" s="251"/>
      <c r="AR89" s="251"/>
      <c r="AS89" s="251"/>
      <c r="AT89" s="251"/>
      <c r="AU89" s="251"/>
      <c r="AV89" s="251"/>
      <c r="AW89" s="251"/>
      <c r="AX89" s="251"/>
      <c r="AY89" s="251"/>
      <c r="AZ89" s="251"/>
      <c r="BA89" s="251"/>
      <c r="BB89" s="251"/>
      <c r="BC89" s="251"/>
      <c r="BD89" s="251"/>
      <c r="BE89" s="251"/>
      <c r="BF89" s="251"/>
      <c r="BG89" s="251"/>
      <c r="BH89" s="251"/>
      <c r="BI89" s="251"/>
      <c r="BJ89" s="251"/>
      <c r="BK89" s="251"/>
      <c r="BL89" s="251"/>
      <c r="BM89" s="251"/>
      <c r="BN89" s="251"/>
      <c r="BO89" s="251"/>
      <c r="BP89" s="251"/>
      <c r="BQ89" s="251"/>
      <c r="BR89" s="251"/>
      <c r="BS89" s="251"/>
      <c r="BT89" s="251"/>
      <c r="BU89" s="251"/>
      <c r="BV89" s="251"/>
      <c r="BW89" s="251"/>
      <c r="BX89" s="251"/>
      <c r="BY89" s="251"/>
      <c r="BZ89" s="251"/>
      <c r="CA89" s="251"/>
      <c r="CB89" s="251"/>
      <c r="CC89" s="251"/>
      <c r="CD89" s="251"/>
      <c r="CE89" s="251"/>
      <c r="CF89" s="251"/>
      <c r="CG89" s="251"/>
      <c r="CH89" s="251"/>
      <c r="CI89" s="251"/>
      <c r="CJ89" s="251"/>
      <c r="CK89" s="251"/>
      <c r="CL89" s="251"/>
      <c r="CM89" s="251"/>
      <c r="CN89" s="251"/>
      <c r="CO89" s="251"/>
      <c r="CP89" s="251"/>
      <c r="CQ89" s="251"/>
      <c r="CR89" s="251"/>
      <c r="CS89" s="251"/>
      <c r="CT89" s="251"/>
      <c r="CU89" s="251"/>
      <c r="CV89" s="251"/>
      <c r="CW89" s="251"/>
      <c r="CX89" s="251"/>
      <c r="CY89" s="251"/>
      <c r="CZ89" s="251"/>
      <c r="DA89" s="251"/>
      <c r="DB89" s="251"/>
      <c r="DC89" s="251"/>
      <c r="DD89" s="251"/>
      <c r="DE89" s="251"/>
      <c r="DF89" s="251"/>
      <c r="DG89" s="251"/>
      <c r="DH89" s="251"/>
      <c r="DI89" s="251"/>
      <c r="DJ89" s="251"/>
      <c r="DK89" s="251"/>
      <c r="DL89" s="251"/>
      <c r="DM89" s="251"/>
      <c r="DN89" s="251"/>
      <c r="DO89" s="251"/>
      <c r="DP89" s="251"/>
      <c r="DQ89" s="251"/>
      <c r="DR89" s="251"/>
      <c r="DS89" s="251"/>
      <c r="DT89" s="251"/>
      <c r="DU89" s="251"/>
      <c r="DV89" s="251"/>
      <c r="DW89" s="251"/>
      <c r="DX89" s="251"/>
      <c r="DY89" s="251"/>
      <c r="DZ89" s="251"/>
      <c r="EA89" s="251"/>
      <c r="EB89" s="251"/>
      <c r="EC89" s="251"/>
      <c r="ED89" s="251"/>
      <c r="EE89" s="251"/>
      <c r="EF89" s="251"/>
      <c r="EG89" s="251"/>
      <c r="EH89" s="251"/>
      <c r="EI89" s="251"/>
      <c r="EJ89" s="251"/>
      <c r="EK89" s="251"/>
      <c r="EL89" s="251"/>
      <c r="EM89" s="251"/>
      <c r="EN89" s="251"/>
      <c r="EO89" s="251"/>
      <c r="EP89" s="251"/>
      <c r="EQ89" s="251"/>
      <c r="ER89" s="251"/>
      <c r="ES89" s="251"/>
      <c r="ET89" s="251"/>
      <c r="EU89" s="251"/>
      <c r="EV89" s="251"/>
      <c r="EW89" s="251"/>
      <c r="EX89" s="251"/>
      <c r="EY89" s="251"/>
      <c r="EZ89" s="251"/>
      <c r="FA89" s="251"/>
      <c r="FB89" s="251"/>
      <c r="FC89" s="251"/>
      <c r="FD89" s="251"/>
      <c r="FE89" s="251"/>
      <c r="FF89" s="251"/>
      <c r="FG89" s="251"/>
      <c r="FH89" s="251"/>
      <c r="FI89" s="251"/>
      <c r="FJ89" s="251"/>
      <c r="FK89" s="251"/>
      <c r="FL89" s="251"/>
      <c r="FM89" s="251"/>
      <c r="FN89" s="251"/>
      <c r="FO89" s="251"/>
      <c r="FP89" s="251"/>
      <c r="FQ89" s="251"/>
      <c r="FR89" s="251"/>
      <c r="FS89" s="251"/>
      <c r="FT89" s="251"/>
      <c r="FU89" s="251"/>
      <c r="FV89" s="251"/>
      <c r="FW89" s="251"/>
      <c r="FX89" s="251"/>
      <c r="FY89" s="251"/>
      <c r="FZ89" s="251"/>
      <c r="GA89" s="251"/>
      <c r="GB89" s="251"/>
      <c r="GC89" s="251"/>
      <c r="GD89" s="251"/>
      <c r="GE89" s="251"/>
      <c r="GF89" s="251"/>
      <c r="GG89" s="251"/>
      <c r="GH89" s="251"/>
      <c r="GI89" s="251"/>
      <c r="GJ89" s="251"/>
      <c r="GK89" s="251"/>
      <c r="GL89" s="251"/>
      <c r="GM89" s="251"/>
      <c r="GN89" s="251"/>
      <c r="GO89" s="251"/>
      <c r="GP89" s="251"/>
      <c r="GQ89" s="251"/>
      <c r="GR89" s="251"/>
      <c r="GS89" s="251"/>
      <c r="GT89" s="251"/>
    </row>
    <row r="90" spans="1:202" ht="25">
      <c r="A90" s="658" t="s">
        <v>1379</v>
      </c>
      <c r="B90" s="1051" t="s">
        <v>1388</v>
      </c>
      <c r="C90" s="1052" t="s">
        <v>1267</v>
      </c>
      <c r="D90" s="1054">
        <v>0</v>
      </c>
      <c r="E90" s="674"/>
      <c r="F90" s="674">
        <v>0</v>
      </c>
      <c r="G90" s="675">
        <f t="shared" ref="G90:G97" si="51">F90+E90</f>
        <v>0</v>
      </c>
      <c r="H90" s="675">
        <f t="shared" ref="H90:H97" si="52">D90-G90</f>
        <v>0</v>
      </c>
      <c r="I90" s="1019">
        <v>385000</v>
      </c>
      <c r="J90" s="653">
        <f t="shared" ref="J90:J97" si="53">I90*D90</f>
        <v>0</v>
      </c>
      <c r="K90" s="653">
        <f t="shared" ref="K90:K97" si="54">E90*I90</f>
        <v>0</v>
      </c>
      <c r="L90" s="676">
        <f t="shared" ref="L90:L97" si="55">F90*I90</f>
        <v>0</v>
      </c>
      <c r="M90" s="653">
        <f t="shared" ref="M90:M97" si="56">SUM(K90,L90)</f>
        <v>0</v>
      </c>
      <c r="N90" s="654">
        <f t="shared" ref="N90:N97" si="57">IF(J90=0,0,M90/J90)</f>
        <v>0</v>
      </c>
      <c r="O90" s="677"/>
      <c r="P90" s="656"/>
      <c r="Q90" s="251"/>
      <c r="R90" s="251"/>
      <c r="S90" s="251"/>
      <c r="T90" s="251"/>
      <c r="U90" s="251"/>
      <c r="V90" s="251"/>
      <c r="W90" s="251"/>
      <c r="X90" s="251"/>
      <c r="Y90" s="251"/>
      <c r="Z90" s="251"/>
      <c r="AA90" s="251"/>
      <c r="AB90" s="251"/>
      <c r="AC90" s="251"/>
      <c r="AD90" s="251"/>
      <c r="AE90" s="251"/>
      <c r="AF90" s="251"/>
      <c r="AG90" s="251"/>
      <c r="AH90" s="251"/>
      <c r="AI90" s="251"/>
      <c r="AJ90" s="251"/>
      <c r="AK90" s="251"/>
      <c r="AL90" s="251"/>
      <c r="AM90" s="251"/>
      <c r="AN90" s="251"/>
      <c r="AO90" s="251"/>
      <c r="AP90" s="251"/>
      <c r="AQ90" s="251"/>
      <c r="AR90" s="251"/>
      <c r="AS90" s="251"/>
      <c r="AT90" s="251"/>
      <c r="AU90" s="251"/>
      <c r="AV90" s="251"/>
      <c r="AW90" s="251"/>
      <c r="AX90" s="251"/>
      <c r="AY90" s="251"/>
      <c r="AZ90" s="251"/>
      <c r="BA90" s="251"/>
      <c r="BB90" s="251"/>
      <c r="BC90" s="251"/>
      <c r="BD90" s="251"/>
      <c r="BE90" s="251"/>
      <c r="BF90" s="251"/>
      <c r="BG90" s="251"/>
      <c r="BH90" s="251"/>
      <c r="BI90" s="251"/>
      <c r="BJ90" s="251"/>
      <c r="BK90" s="251"/>
      <c r="BL90" s="251"/>
      <c r="BM90" s="251"/>
      <c r="BN90" s="251"/>
      <c r="BO90" s="251"/>
      <c r="BP90" s="251"/>
      <c r="BQ90" s="251"/>
      <c r="BR90" s="251"/>
      <c r="BS90" s="251"/>
      <c r="BT90" s="251"/>
      <c r="BU90" s="251"/>
      <c r="BV90" s="251"/>
      <c r="BW90" s="251"/>
      <c r="BX90" s="251"/>
      <c r="BY90" s="251"/>
      <c r="BZ90" s="251"/>
      <c r="CA90" s="251"/>
      <c r="CB90" s="251"/>
      <c r="CC90" s="251"/>
      <c r="CD90" s="251"/>
      <c r="CE90" s="251"/>
      <c r="CF90" s="251"/>
      <c r="CG90" s="251"/>
      <c r="CH90" s="251"/>
      <c r="CI90" s="251"/>
      <c r="CJ90" s="251"/>
      <c r="CK90" s="251"/>
      <c r="CL90" s="251"/>
      <c r="CM90" s="251"/>
      <c r="CN90" s="251"/>
      <c r="CO90" s="251"/>
      <c r="CP90" s="251"/>
      <c r="CQ90" s="251"/>
      <c r="CR90" s="251"/>
      <c r="CS90" s="251"/>
      <c r="CT90" s="251"/>
      <c r="CU90" s="251"/>
      <c r="CV90" s="251"/>
      <c r="CW90" s="251"/>
      <c r="CX90" s="251"/>
      <c r="CY90" s="251"/>
      <c r="CZ90" s="251"/>
      <c r="DA90" s="251"/>
      <c r="DB90" s="251"/>
      <c r="DC90" s="251"/>
      <c r="DD90" s="251"/>
      <c r="DE90" s="251"/>
      <c r="DF90" s="251"/>
      <c r="DG90" s="251"/>
      <c r="DH90" s="251"/>
      <c r="DI90" s="251"/>
      <c r="DJ90" s="251"/>
      <c r="DK90" s="251"/>
      <c r="DL90" s="251"/>
      <c r="DM90" s="251"/>
      <c r="DN90" s="251"/>
      <c r="DO90" s="251"/>
      <c r="DP90" s="251"/>
      <c r="DQ90" s="251"/>
      <c r="DR90" s="251"/>
      <c r="DS90" s="251"/>
      <c r="DT90" s="251"/>
      <c r="DU90" s="251"/>
      <c r="DV90" s="251"/>
      <c r="DW90" s="251"/>
      <c r="DX90" s="251"/>
      <c r="DY90" s="251"/>
      <c r="DZ90" s="251"/>
      <c r="EA90" s="251"/>
      <c r="EB90" s="251"/>
      <c r="EC90" s="251"/>
      <c r="ED90" s="251"/>
      <c r="EE90" s="251"/>
      <c r="EF90" s="251"/>
      <c r="EG90" s="251"/>
      <c r="EH90" s="251"/>
      <c r="EI90" s="251"/>
      <c r="EJ90" s="251"/>
      <c r="EK90" s="251"/>
      <c r="EL90" s="251"/>
      <c r="EM90" s="251"/>
      <c r="EN90" s="251"/>
      <c r="EO90" s="251"/>
      <c r="EP90" s="251"/>
      <c r="EQ90" s="251"/>
      <c r="ER90" s="251"/>
      <c r="ES90" s="251"/>
      <c r="ET90" s="251"/>
      <c r="EU90" s="251"/>
      <c r="EV90" s="251"/>
      <c r="EW90" s="251"/>
      <c r="EX90" s="251"/>
      <c r="EY90" s="251"/>
      <c r="EZ90" s="251"/>
      <c r="FA90" s="251"/>
      <c r="FB90" s="251"/>
      <c r="FC90" s="251"/>
      <c r="FD90" s="251"/>
      <c r="FE90" s="251"/>
      <c r="FF90" s="251"/>
      <c r="FG90" s="251"/>
      <c r="FH90" s="251"/>
      <c r="FI90" s="251"/>
      <c r="FJ90" s="251"/>
      <c r="FK90" s="251"/>
      <c r="FL90" s="251"/>
      <c r="FM90" s="251"/>
      <c r="FN90" s="251"/>
      <c r="FO90" s="251"/>
      <c r="FP90" s="251"/>
      <c r="FQ90" s="251"/>
      <c r="FR90" s="251"/>
      <c r="FS90" s="251"/>
      <c r="FT90" s="251"/>
      <c r="FU90" s="251"/>
      <c r="FV90" s="251"/>
      <c r="FW90" s="251"/>
      <c r="FX90" s="251"/>
      <c r="FY90" s="251"/>
      <c r="FZ90" s="251"/>
      <c r="GA90" s="251"/>
      <c r="GB90" s="251"/>
      <c r="GC90" s="251"/>
      <c r="GD90" s="251"/>
      <c r="GE90" s="251"/>
      <c r="GF90" s="251"/>
      <c r="GG90" s="251"/>
      <c r="GH90" s="251"/>
      <c r="GI90" s="251"/>
      <c r="GJ90" s="251"/>
      <c r="GK90" s="251"/>
      <c r="GL90" s="251"/>
      <c r="GM90" s="251"/>
      <c r="GN90" s="251"/>
      <c r="GO90" s="251"/>
      <c r="GP90" s="251"/>
      <c r="GQ90" s="251"/>
      <c r="GR90" s="251"/>
      <c r="GS90" s="251"/>
      <c r="GT90" s="251"/>
    </row>
    <row r="91" spans="1:202" ht="25">
      <c r="A91" s="658" t="s">
        <v>1380</v>
      </c>
      <c r="B91" s="1051" t="s">
        <v>1389</v>
      </c>
      <c r="C91" s="1052" t="s">
        <v>1126</v>
      </c>
      <c r="D91" s="1054">
        <v>190</v>
      </c>
      <c r="E91" s="674"/>
      <c r="F91" s="674">
        <v>0</v>
      </c>
      <c r="G91" s="675">
        <f t="shared" si="51"/>
        <v>0</v>
      </c>
      <c r="H91" s="675">
        <f t="shared" si="52"/>
        <v>190</v>
      </c>
      <c r="I91" s="1019">
        <v>300000</v>
      </c>
      <c r="J91" s="653">
        <f t="shared" si="53"/>
        <v>57000000</v>
      </c>
      <c r="K91" s="653">
        <f t="shared" si="54"/>
        <v>0</v>
      </c>
      <c r="L91" s="676">
        <f t="shared" si="55"/>
        <v>0</v>
      </c>
      <c r="M91" s="653">
        <f t="shared" si="56"/>
        <v>0</v>
      </c>
      <c r="N91" s="654">
        <f t="shared" si="57"/>
        <v>0</v>
      </c>
      <c r="O91" s="677"/>
      <c r="P91" s="656"/>
      <c r="Q91" s="251"/>
      <c r="R91" s="251"/>
      <c r="S91" s="251"/>
      <c r="T91" s="251"/>
      <c r="U91" s="251"/>
      <c r="V91" s="251"/>
      <c r="W91" s="251"/>
      <c r="X91" s="251"/>
      <c r="Y91" s="251"/>
      <c r="Z91" s="251"/>
      <c r="AA91" s="251"/>
      <c r="AB91" s="251"/>
      <c r="AC91" s="251"/>
      <c r="AD91" s="251"/>
      <c r="AE91" s="251"/>
      <c r="AF91" s="251"/>
      <c r="AG91" s="251"/>
      <c r="AH91" s="251"/>
      <c r="AI91" s="251"/>
      <c r="AJ91" s="251"/>
      <c r="AK91" s="251"/>
      <c r="AL91" s="251"/>
      <c r="AM91" s="251"/>
      <c r="AN91" s="251"/>
      <c r="AO91" s="251"/>
      <c r="AP91" s="251"/>
      <c r="AQ91" s="251"/>
      <c r="AR91" s="251"/>
      <c r="AS91" s="251"/>
      <c r="AT91" s="251"/>
      <c r="AU91" s="251"/>
      <c r="AV91" s="251"/>
      <c r="AW91" s="251"/>
      <c r="AX91" s="251"/>
      <c r="AY91" s="251"/>
      <c r="AZ91" s="251"/>
      <c r="BA91" s="251"/>
      <c r="BB91" s="251"/>
      <c r="BC91" s="251"/>
      <c r="BD91" s="251"/>
      <c r="BE91" s="251"/>
      <c r="BF91" s="251"/>
      <c r="BG91" s="251"/>
      <c r="BH91" s="251"/>
      <c r="BI91" s="251"/>
      <c r="BJ91" s="251"/>
      <c r="BK91" s="251"/>
      <c r="BL91" s="251"/>
      <c r="BM91" s="251"/>
      <c r="BN91" s="251"/>
      <c r="BO91" s="251"/>
      <c r="BP91" s="251"/>
      <c r="BQ91" s="251"/>
      <c r="BR91" s="251"/>
      <c r="BS91" s="251"/>
      <c r="BT91" s="251"/>
      <c r="BU91" s="251"/>
      <c r="BV91" s="251"/>
      <c r="BW91" s="251"/>
      <c r="BX91" s="251"/>
      <c r="BY91" s="251"/>
      <c r="BZ91" s="251"/>
      <c r="CA91" s="251"/>
      <c r="CB91" s="251"/>
      <c r="CC91" s="251"/>
      <c r="CD91" s="251"/>
      <c r="CE91" s="251"/>
      <c r="CF91" s="251"/>
      <c r="CG91" s="251"/>
      <c r="CH91" s="251"/>
      <c r="CI91" s="251"/>
      <c r="CJ91" s="251"/>
      <c r="CK91" s="251"/>
      <c r="CL91" s="251"/>
      <c r="CM91" s="251"/>
      <c r="CN91" s="251"/>
      <c r="CO91" s="251"/>
      <c r="CP91" s="251"/>
      <c r="CQ91" s="251"/>
      <c r="CR91" s="251"/>
      <c r="CS91" s="251"/>
      <c r="CT91" s="251"/>
      <c r="CU91" s="251"/>
      <c r="CV91" s="251"/>
      <c r="CW91" s="251"/>
      <c r="CX91" s="251"/>
      <c r="CY91" s="251"/>
      <c r="CZ91" s="251"/>
      <c r="DA91" s="251"/>
      <c r="DB91" s="251"/>
      <c r="DC91" s="251"/>
      <c r="DD91" s="251"/>
      <c r="DE91" s="251"/>
      <c r="DF91" s="251"/>
      <c r="DG91" s="251"/>
      <c r="DH91" s="251"/>
      <c r="DI91" s="251"/>
      <c r="DJ91" s="251"/>
      <c r="DK91" s="251"/>
      <c r="DL91" s="251"/>
      <c r="DM91" s="251"/>
      <c r="DN91" s="251"/>
      <c r="DO91" s="251"/>
      <c r="DP91" s="251"/>
      <c r="DQ91" s="251"/>
      <c r="DR91" s="251"/>
      <c r="DS91" s="251"/>
      <c r="DT91" s="251"/>
      <c r="DU91" s="251"/>
      <c r="DV91" s="251"/>
      <c r="DW91" s="251"/>
      <c r="DX91" s="251"/>
      <c r="DY91" s="251"/>
      <c r="DZ91" s="251"/>
      <c r="EA91" s="251"/>
      <c r="EB91" s="251"/>
      <c r="EC91" s="251"/>
      <c r="ED91" s="251"/>
      <c r="EE91" s="251"/>
      <c r="EF91" s="251"/>
      <c r="EG91" s="251"/>
      <c r="EH91" s="251"/>
      <c r="EI91" s="251"/>
      <c r="EJ91" s="251"/>
      <c r="EK91" s="251"/>
      <c r="EL91" s="251"/>
      <c r="EM91" s="251"/>
      <c r="EN91" s="251"/>
      <c r="EO91" s="251"/>
      <c r="EP91" s="251"/>
      <c r="EQ91" s="251"/>
      <c r="ER91" s="251"/>
      <c r="ES91" s="251"/>
      <c r="ET91" s="251"/>
      <c r="EU91" s="251"/>
      <c r="EV91" s="251"/>
      <c r="EW91" s="251"/>
      <c r="EX91" s="251"/>
      <c r="EY91" s="251"/>
      <c r="EZ91" s="251"/>
      <c r="FA91" s="251"/>
      <c r="FB91" s="251"/>
      <c r="FC91" s="251"/>
      <c r="FD91" s="251"/>
      <c r="FE91" s="251"/>
      <c r="FF91" s="251"/>
      <c r="FG91" s="251"/>
      <c r="FH91" s="251"/>
      <c r="FI91" s="251"/>
      <c r="FJ91" s="251"/>
      <c r="FK91" s="251"/>
      <c r="FL91" s="251"/>
      <c r="FM91" s="251"/>
      <c r="FN91" s="251"/>
      <c r="FO91" s="251"/>
      <c r="FP91" s="251"/>
      <c r="FQ91" s="251"/>
      <c r="FR91" s="251"/>
      <c r="FS91" s="251"/>
      <c r="FT91" s="251"/>
      <c r="FU91" s="251"/>
      <c r="FV91" s="251"/>
      <c r="FW91" s="251"/>
      <c r="FX91" s="251"/>
      <c r="FY91" s="251"/>
      <c r="FZ91" s="251"/>
      <c r="GA91" s="251"/>
      <c r="GB91" s="251"/>
      <c r="GC91" s="251"/>
      <c r="GD91" s="251"/>
      <c r="GE91" s="251"/>
      <c r="GF91" s="251"/>
      <c r="GG91" s="251"/>
      <c r="GH91" s="251"/>
      <c r="GI91" s="251"/>
      <c r="GJ91" s="251"/>
      <c r="GK91" s="251"/>
      <c r="GL91" s="251"/>
      <c r="GM91" s="251"/>
      <c r="GN91" s="251"/>
      <c r="GO91" s="251"/>
      <c r="GP91" s="251"/>
      <c r="GQ91" s="251"/>
      <c r="GR91" s="251"/>
      <c r="GS91" s="251"/>
      <c r="GT91" s="251"/>
    </row>
    <row r="92" spans="1:202">
      <c r="A92" s="658" t="s">
        <v>1381</v>
      </c>
      <c r="B92" s="1051" t="s">
        <v>1390</v>
      </c>
      <c r="C92" s="1052" t="s">
        <v>1126</v>
      </c>
      <c r="D92" s="1054">
        <v>0</v>
      </c>
      <c r="E92" s="674"/>
      <c r="F92" s="674">
        <v>0</v>
      </c>
      <c r="G92" s="675">
        <f t="shared" si="51"/>
        <v>0</v>
      </c>
      <c r="H92" s="675">
        <f t="shared" si="52"/>
        <v>0</v>
      </c>
      <c r="I92" s="1019">
        <v>300000</v>
      </c>
      <c r="J92" s="653">
        <f t="shared" si="53"/>
        <v>0</v>
      </c>
      <c r="K92" s="653">
        <f t="shared" si="54"/>
        <v>0</v>
      </c>
      <c r="L92" s="676">
        <f t="shared" si="55"/>
        <v>0</v>
      </c>
      <c r="M92" s="653">
        <f t="shared" si="56"/>
        <v>0</v>
      </c>
      <c r="N92" s="654">
        <f t="shared" si="57"/>
        <v>0</v>
      </c>
      <c r="O92" s="678"/>
      <c r="P92" s="656"/>
      <c r="Q92" s="251"/>
      <c r="R92" s="251"/>
      <c r="S92" s="251"/>
      <c r="T92" s="251"/>
      <c r="U92" s="251"/>
      <c r="V92" s="251"/>
      <c r="W92" s="251"/>
      <c r="X92" s="251"/>
      <c r="Y92" s="251"/>
      <c r="Z92" s="251"/>
      <c r="AA92" s="251"/>
      <c r="AB92" s="251"/>
      <c r="AC92" s="251"/>
      <c r="AD92" s="251"/>
      <c r="AE92" s="251"/>
      <c r="AF92" s="251"/>
      <c r="AG92" s="251"/>
      <c r="AH92" s="251"/>
      <c r="AI92" s="251"/>
      <c r="AJ92" s="251"/>
      <c r="AK92" s="251"/>
      <c r="AL92" s="251"/>
      <c r="AM92" s="251"/>
      <c r="AN92" s="251"/>
      <c r="AO92" s="251"/>
      <c r="AP92" s="251"/>
      <c r="AQ92" s="251"/>
      <c r="AR92" s="251"/>
      <c r="AS92" s="251"/>
      <c r="AT92" s="251"/>
      <c r="AU92" s="251"/>
      <c r="AV92" s="251"/>
      <c r="AW92" s="251"/>
      <c r="AX92" s="251"/>
      <c r="AY92" s="251"/>
      <c r="AZ92" s="251"/>
      <c r="BA92" s="251"/>
      <c r="BB92" s="251"/>
      <c r="BC92" s="251"/>
      <c r="BD92" s="251"/>
      <c r="BE92" s="251"/>
      <c r="BF92" s="251"/>
      <c r="BG92" s="251"/>
      <c r="BH92" s="251"/>
      <c r="BI92" s="251"/>
      <c r="BJ92" s="251"/>
      <c r="BK92" s="251"/>
      <c r="BL92" s="251"/>
      <c r="BM92" s="251"/>
      <c r="BN92" s="251"/>
      <c r="BO92" s="251"/>
      <c r="BP92" s="251"/>
      <c r="BQ92" s="251"/>
      <c r="BR92" s="251"/>
      <c r="BS92" s="251"/>
      <c r="BT92" s="251"/>
      <c r="BU92" s="251"/>
      <c r="BV92" s="251"/>
      <c r="BW92" s="251"/>
      <c r="BX92" s="251"/>
      <c r="BY92" s="251"/>
      <c r="BZ92" s="251"/>
      <c r="CA92" s="251"/>
      <c r="CB92" s="251"/>
      <c r="CC92" s="251"/>
      <c r="CD92" s="251"/>
      <c r="CE92" s="251"/>
      <c r="CF92" s="251"/>
      <c r="CG92" s="251"/>
      <c r="CH92" s="251"/>
      <c r="CI92" s="251"/>
      <c r="CJ92" s="251"/>
      <c r="CK92" s="251"/>
      <c r="CL92" s="251"/>
      <c r="CM92" s="251"/>
      <c r="CN92" s="251"/>
      <c r="CO92" s="251"/>
      <c r="CP92" s="251"/>
      <c r="CQ92" s="251"/>
      <c r="CR92" s="251"/>
      <c r="CS92" s="251"/>
      <c r="CT92" s="251"/>
      <c r="CU92" s="251"/>
      <c r="CV92" s="251"/>
      <c r="CW92" s="251"/>
      <c r="CX92" s="251"/>
      <c r="CY92" s="251"/>
      <c r="CZ92" s="251"/>
      <c r="DA92" s="251"/>
      <c r="DB92" s="251"/>
      <c r="DC92" s="251"/>
      <c r="DD92" s="251"/>
      <c r="DE92" s="251"/>
      <c r="DF92" s="251"/>
      <c r="DG92" s="251"/>
      <c r="DH92" s="251"/>
      <c r="DI92" s="251"/>
      <c r="DJ92" s="251"/>
      <c r="DK92" s="251"/>
      <c r="DL92" s="251"/>
      <c r="DM92" s="251"/>
      <c r="DN92" s="251"/>
      <c r="DO92" s="251"/>
      <c r="DP92" s="251"/>
      <c r="DQ92" s="251"/>
      <c r="DR92" s="251"/>
      <c r="DS92" s="251"/>
      <c r="DT92" s="251"/>
      <c r="DU92" s="251"/>
      <c r="DV92" s="251"/>
      <c r="DW92" s="251"/>
      <c r="DX92" s="251"/>
      <c r="DY92" s="251"/>
      <c r="DZ92" s="251"/>
      <c r="EA92" s="251"/>
      <c r="EB92" s="251"/>
      <c r="EC92" s="251"/>
      <c r="ED92" s="251"/>
      <c r="EE92" s="251"/>
      <c r="EF92" s="251"/>
      <c r="EG92" s="251"/>
      <c r="EH92" s="251"/>
      <c r="EI92" s="251"/>
      <c r="EJ92" s="251"/>
      <c r="EK92" s="251"/>
      <c r="EL92" s="251"/>
      <c r="EM92" s="251"/>
      <c r="EN92" s="251"/>
      <c r="EO92" s="251"/>
      <c r="EP92" s="251"/>
      <c r="EQ92" s="251"/>
      <c r="ER92" s="251"/>
      <c r="ES92" s="251"/>
      <c r="ET92" s="251"/>
      <c r="EU92" s="251"/>
      <c r="EV92" s="251"/>
      <c r="EW92" s="251"/>
      <c r="EX92" s="251"/>
      <c r="EY92" s="251"/>
      <c r="EZ92" s="251"/>
      <c r="FA92" s="251"/>
      <c r="FB92" s="251"/>
      <c r="FC92" s="251"/>
      <c r="FD92" s="251"/>
      <c r="FE92" s="251"/>
      <c r="FF92" s="251"/>
      <c r="FG92" s="251"/>
      <c r="FH92" s="251"/>
      <c r="FI92" s="251"/>
      <c r="FJ92" s="251"/>
      <c r="FK92" s="251"/>
      <c r="FL92" s="251"/>
      <c r="FM92" s="251"/>
      <c r="FN92" s="251"/>
      <c r="FO92" s="251"/>
      <c r="FP92" s="251"/>
      <c r="FQ92" s="251"/>
      <c r="FR92" s="251"/>
      <c r="FS92" s="251"/>
      <c r="FT92" s="251"/>
      <c r="FU92" s="251"/>
      <c r="FV92" s="251"/>
      <c r="FW92" s="251"/>
      <c r="FX92" s="251"/>
      <c r="FY92" s="251"/>
      <c r="FZ92" s="251"/>
      <c r="GA92" s="251"/>
      <c r="GB92" s="251"/>
      <c r="GC92" s="251"/>
      <c r="GD92" s="251"/>
      <c r="GE92" s="251"/>
      <c r="GF92" s="251"/>
      <c r="GG92" s="251"/>
      <c r="GH92" s="251"/>
      <c r="GI92" s="251"/>
      <c r="GJ92" s="251"/>
      <c r="GK92" s="251"/>
      <c r="GL92" s="251"/>
      <c r="GM92" s="251"/>
      <c r="GN92" s="251"/>
      <c r="GO92" s="251"/>
      <c r="GP92" s="251"/>
      <c r="GQ92" s="251"/>
      <c r="GR92" s="251"/>
      <c r="GS92" s="251"/>
      <c r="GT92" s="251"/>
    </row>
    <row r="93" spans="1:202" ht="25">
      <c r="A93" s="658" t="s">
        <v>1382</v>
      </c>
      <c r="B93" s="1051" t="s">
        <v>1391</v>
      </c>
      <c r="C93" s="1052" t="s">
        <v>1267</v>
      </c>
      <c r="D93" s="1054">
        <v>30</v>
      </c>
      <c r="E93" s="674"/>
      <c r="F93" s="674">
        <v>0</v>
      </c>
      <c r="G93" s="675">
        <f t="shared" si="51"/>
        <v>0</v>
      </c>
      <c r="H93" s="675">
        <f t="shared" si="52"/>
        <v>30</v>
      </c>
      <c r="I93" s="1019">
        <v>400000</v>
      </c>
      <c r="J93" s="653">
        <f t="shared" si="53"/>
        <v>12000000</v>
      </c>
      <c r="K93" s="653">
        <f t="shared" si="54"/>
        <v>0</v>
      </c>
      <c r="L93" s="676">
        <f t="shared" si="55"/>
        <v>0</v>
      </c>
      <c r="M93" s="653">
        <f t="shared" si="56"/>
        <v>0</v>
      </c>
      <c r="N93" s="654">
        <f t="shared" si="57"/>
        <v>0</v>
      </c>
      <c r="O93" s="678"/>
      <c r="P93" s="656"/>
      <c r="Q93" s="251"/>
      <c r="R93" s="251"/>
      <c r="S93" s="251"/>
      <c r="T93" s="251"/>
      <c r="U93" s="251"/>
      <c r="V93" s="251"/>
      <c r="W93" s="251"/>
      <c r="X93" s="251"/>
      <c r="Y93" s="251"/>
      <c r="Z93" s="251"/>
      <c r="AA93" s="251"/>
      <c r="AB93" s="251"/>
      <c r="AC93" s="251"/>
      <c r="AD93" s="251"/>
      <c r="AE93" s="251"/>
      <c r="AF93" s="251"/>
      <c r="AG93" s="251"/>
      <c r="AH93" s="251"/>
      <c r="AI93" s="251"/>
      <c r="AJ93" s="251"/>
      <c r="AK93" s="251"/>
      <c r="AL93" s="251"/>
      <c r="AM93" s="251"/>
      <c r="AN93" s="251"/>
      <c r="AO93" s="251"/>
      <c r="AP93" s="251"/>
      <c r="AQ93" s="251"/>
      <c r="AR93" s="251"/>
      <c r="AS93" s="251"/>
      <c r="AT93" s="251"/>
      <c r="AU93" s="251"/>
      <c r="AV93" s="251"/>
      <c r="AW93" s="251"/>
      <c r="AX93" s="251"/>
      <c r="AY93" s="251"/>
      <c r="AZ93" s="251"/>
      <c r="BA93" s="251"/>
      <c r="BB93" s="251"/>
      <c r="BC93" s="251"/>
      <c r="BD93" s="251"/>
      <c r="BE93" s="251"/>
      <c r="BF93" s="251"/>
      <c r="BG93" s="251"/>
      <c r="BH93" s="251"/>
      <c r="BI93" s="251"/>
      <c r="BJ93" s="251"/>
      <c r="BK93" s="251"/>
      <c r="BL93" s="251"/>
      <c r="BM93" s="251"/>
      <c r="BN93" s="251"/>
      <c r="BO93" s="251"/>
      <c r="BP93" s="251"/>
      <c r="BQ93" s="251"/>
      <c r="BR93" s="251"/>
      <c r="BS93" s="251"/>
      <c r="BT93" s="251"/>
      <c r="BU93" s="251"/>
      <c r="BV93" s="251"/>
      <c r="BW93" s="251"/>
      <c r="BX93" s="251"/>
      <c r="BY93" s="251"/>
      <c r="BZ93" s="251"/>
      <c r="CA93" s="251"/>
      <c r="CB93" s="251"/>
      <c r="CC93" s="251"/>
      <c r="CD93" s="251"/>
      <c r="CE93" s="251"/>
      <c r="CF93" s="251"/>
      <c r="CG93" s="251"/>
      <c r="CH93" s="251"/>
      <c r="CI93" s="251"/>
      <c r="CJ93" s="251"/>
      <c r="CK93" s="251"/>
      <c r="CL93" s="251"/>
      <c r="CM93" s="251"/>
      <c r="CN93" s="251"/>
      <c r="CO93" s="251"/>
      <c r="CP93" s="251"/>
      <c r="CQ93" s="251"/>
      <c r="CR93" s="251"/>
      <c r="CS93" s="251"/>
      <c r="CT93" s="251"/>
      <c r="CU93" s="251"/>
      <c r="CV93" s="251"/>
      <c r="CW93" s="251"/>
      <c r="CX93" s="251"/>
      <c r="CY93" s="251"/>
      <c r="CZ93" s="251"/>
      <c r="DA93" s="251"/>
      <c r="DB93" s="251"/>
      <c r="DC93" s="251"/>
      <c r="DD93" s="251"/>
      <c r="DE93" s="251"/>
      <c r="DF93" s="251"/>
      <c r="DG93" s="251"/>
      <c r="DH93" s="251"/>
      <c r="DI93" s="251"/>
      <c r="DJ93" s="251"/>
      <c r="DK93" s="251"/>
      <c r="DL93" s="251"/>
      <c r="DM93" s="251"/>
      <c r="DN93" s="251"/>
      <c r="DO93" s="251"/>
      <c r="DP93" s="251"/>
      <c r="DQ93" s="251"/>
      <c r="DR93" s="251"/>
      <c r="DS93" s="251"/>
      <c r="DT93" s="251"/>
      <c r="DU93" s="251"/>
      <c r="DV93" s="251"/>
      <c r="DW93" s="251"/>
      <c r="DX93" s="251"/>
      <c r="DY93" s="251"/>
      <c r="DZ93" s="251"/>
      <c r="EA93" s="251"/>
      <c r="EB93" s="251"/>
      <c r="EC93" s="251"/>
      <c r="ED93" s="251"/>
      <c r="EE93" s="251"/>
      <c r="EF93" s="251"/>
      <c r="EG93" s="251"/>
      <c r="EH93" s="251"/>
      <c r="EI93" s="251"/>
      <c r="EJ93" s="251"/>
      <c r="EK93" s="251"/>
      <c r="EL93" s="251"/>
      <c r="EM93" s="251"/>
      <c r="EN93" s="251"/>
      <c r="EO93" s="251"/>
      <c r="EP93" s="251"/>
      <c r="EQ93" s="251"/>
      <c r="ER93" s="251"/>
      <c r="ES93" s="251"/>
      <c r="ET93" s="251"/>
      <c r="EU93" s="251"/>
      <c r="EV93" s="251"/>
      <c r="EW93" s="251"/>
      <c r="EX93" s="251"/>
      <c r="EY93" s="251"/>
      <c r="EZ93" s="251"/>
      <c r="FA93" s="251"/>
      <c r="FB93" s="251"/>
      <c r="FC93" s="251"/>
      <c r="FD93" s="251"/>
      <c r="FE93" s="251"/>
      <c r="FF93" s="251"/>
      <c r="FG93" s="251"/>
      <c r="FH93" s="251"/>
      <c r="FI93" s="251"/>
      <c r="FJ93" s="251"/>
      <c r="FK93" s="251"/>
      <c r="FL93" s="251"/>
      <c r="FM93" s="251"/>
      <c r="FN93" s="251"/>
      <c r="FO93" s="251"/>
      <c r="FP93" s="251"/>
      <c r="FQ93" s="251"/>
      <c r="FR93" s="251"/>
      <c r="FS93" s="251"/>
      <c r="FT93" s="251"/>
      <c r="FU93" s="251"/>
      <c r="FV93" s="251"/>
      <c r="FW93" s="251"/>
      <c r="FX93" s="251"/>
      <c r="FY93" s="251"/>
      <c r="FZ93" s="251"/>
      <c r="GA93" s="251"/>
      <c r="GB93" s="251"/>
      <c r="GC93" s="251"/>
      <c r="GD93" s="251"/>
      <c r="GE93" s="251"/>
      <c r="GF93" s="251"/>
      <c r="GG93" s="251"/>
      <c r="GH93" s="251"/>
      <c r="GI93" s="251"/>
      <c r="GJ93" s="251"/>
      <c r="GK93" s="251"/>
      <c r="GL93" s="251"/>
      <c r="GM93" s="251"/>
      <c r="GN93" s="251"/>
      <c r="GO93" s="251"/>
      <c r="GP93" s="251"/>
      <c r="GQ93" s="251"/>
      <c r="GR93" s="251"/>
      <c r="GS93" s="251"/>
      <c r="GT93" s="251"/>
    </row>
    <row r="94" spans="1:202">
      <c r="A94" s="658" t="s">
        <v>1383</v>
      </c>
      <c r="B94" s="1051" t="s">
        <v>1392</v>
      </c>
      <c r="C94" s="1052" t="s">
        <v>1126</v>
      </c>
      <c r="D94" s="1054">
        <v>30</v>
      </c>
      <c r="E94" s="674"/>
      <c r="F94" s="674">
        <v>0</v>
      </c>
      <c r="G94" s="675">
        <f t="shared" si="51"/>
        <v>0</v>
      </c>
      <c r="H94" s="675">
        <f t="shared" si="52"/>
        <v>30</v>
      </c>
      <c r="I94" s="1019">
        <v>30000</v>
      </c>
      <c r="J94" s="653">
        <f t="shared" si="53"/>
        <v>900000</v>
      </c>
      <c r="K94" s="653">
        <f t="shared" si="54"/>
        <v>0</v>
      </c>
      <c r="L94" s="676">
        <f t="shared" si="55"/>
        <v>0</v>
      </c>
      <c r="M94" s="653">
        <f t="shared" si="56"/>
        <v>0</v>
      </c>
      <c r="N94" s="654">
        <f t="shared" si="57"/>
        <v>0</v>
      </c>
      <c r="O94" s="678"/>
      <c r="P94" s="656"/>
      <c r="Q94" s="251"/>
      <c r="R94" s="251"/>
      <c r="S94" s="251"/>
      <c r="T94" s="251"/>
      <c r="U94" s="251"/>
      <c r="V94" s="251"/>
      <c r="W94" s="251"/>
      <c r="X94" s="251"/>
      <c r="Y94" s="251"/>
      <c r="Z94" s="251"/>
      <c r="AA94" s="251"/>
      <c r="AB94" s="251"/>
      <c r="AC94" s="251"/>
      <c r="AD94" s="251"/>
      <c r="AE94" s="251"/>
      <c r="AF94" s="251"/>
      <c r="AG94" s="251"/>
      <c r="AH94" s="251"/>
      <c r="AI94" s="251"/>
      <c r="AJ94" s="251"/>
      <c r="AK94" s="251"/>
      <c r="AL94" s="251"/>
      <c r="AM94" s="251"/>
      <c r="AN94" s="251"/>
      <c r="AO94" s="251"/>
      <c r="AP94" s="251"/>
      <c r="AQ94" s="251"/>
      <c r="AR94" s="251"/>
      <c r="AS94" s="251"/>
      <c r="AT94" s="251"/>
      <c r="AU94" s="251"/>
      <c r="AV94" s="251"/>
      <c r="AW94" s="251"/>
      <c r="AX94" s="251"/>
      <c r="AY94" s="251"/>
      <c r="AZ94" s="251"/>
      <c r="BA94" s="251"/>
      <c r="BB94" s="251"/>
      <c r="BC94" s="251"/>
      <c r="BD94" s="251"/>
      <c r="BE94" s="251"/>
      <c r="BF94" s="251"/>
      <c r="BG94" s="251"/>
      <c r="BH94" s="251"/>
      <c r="BI94" s="251"/>
      <c r="BJ94" s="251"/>
      <c r="BK94" s="251"/>
      <c r="BL94" s="251"/>
      <c r="BM94" s="251"/>
      <c r="BN94" s="251"/>
      <c r="BO94" s="251"/>
      <c r="BP94" s="251"/>
      <c r="BQ94" s="251"/>
      <c r="BR94" s="251"/>
      <c r="BS94" s="251"/>
      <c r="BT94" s="251"/>
      <c r="BU94" s="251"/>
      <c r="BV94" s="251"/>
      <c r="BW94" s="251"/>
      <c r="BX94" s="251"/>
      <c r="BY94" s="251"/>
      <c r="BZ94" s="251"/>
      <c r="CA94" s="251"/>
      <c r="CB94" s="251"/>
      <c r="CC94" s="251"/>
      <c r="CD94" s="251"/>
      <c r="CE94" s="251"/>
      <c r="CF94" s="251"/>
      <c r="CG94" s="251"/>
      <c r="CH94" s="251"/>
      <c r="CI94" s="251"/>
      <c r="CJ94" s="251"/>
      <c r="CK94" s="251"/>
      <c r="CL94" s="251"/>
      <c r="CM94" s="251"/>
      <c r="CN94" s="251"/>
      <c r="CO94" s="251"/>
      <c r="CP94" s="251"/>
      <c r="CQ94" s="251"/>
      <c r="CR94" s="251"/>
      <c r="CS94" s="251"/>
      <c r="CT94" s="251"/>
      <c r="CU94" s="251"/>
      <c r="CV94" s="251"/>
      <c r="CW94" s="251"/>
      <c r="CX94" s="251"/>
      <c r="CY94" s="251"/>
      <c r="CZ94" s="251"/>
      <c r="DA94" s="251"/>
      <c r="DB94" s="251"/>
      <c r="DC94" s="251"/>
      <c r="DD94" s="251"/>
      <c r="DE94" s="251"/>
      <c r="DF94" s="251"/>
      <c r="DG94" s="251"/>
      <c r="DH94" s="251"/>
      <c r="DI94" s="251"/>
      <c r="DJ94" s="251"/>
      <c r="DK94" s="251"/>
      <c r="DL94" s="251"/>
      <c r="DM94" s="251"/>
      <c r="DN94" s="251"/>
      <c r="DO94" s="251"/>
      <c r="DP94" s="251"/>
      <c r="DQ94" s="251"/>
      <c r="DR94" s="251"/>
      <c r="DS94" s="251"/>
      <c r="DT94" s="251"/>
      <c r="DU94" s="251"/>
      <c r="DV94" s="251"/>
      <c r="DW94" s="251"/>
      <c r="DX94" s="251"/>
      <c r="DY94" s="251"/>
      <c r="DZ94" s="251"/>
      <c r="EA94" s="251"/>
      <c r="EB94" s="251"/>
      <c r="EC94" s="251"/>
      <c r="ED94" s="251"/>
      <c r="EE94" s="251"/>
      <c r="EF94" s="251"/>
      <c r="EG94" s="251"/>
      <c r="EH94" s="251"/>
      <c r="EI94" s="251"/>
      <c r="EJ94" s="251"/>
      <c r="EK94" s="251"/>
      <c r="EL94" s="251"/>
      <c r="EM94" s="251"/>
      <c r="EN94" s="251"/>
      <c r="EO94" s="251"/>
      <c r="EP94" s="251"/>
      <c r="EQ94" s="251"/>
      <c r="ER94" s="251"/>
      <c r="ES94" s="251"/>
      <c r="ET94" s="251"/>
      <c r="EU94" s="251"/>
      <c r="EV94" s="251"/>
      <c r="EW94" s="251"/>
      <c r="EX94" s="251"/>
      <c r="EY94" s="251"/>
      <c r="EZ94" s="251"/>
      <c r="FA94" s="251"/>
      <c r="FB94" s="251"/>
      <c r="FC94" s="251"/>
      <c r="FD94" s="251"/>
      <c r="FE94" s="251"/>
      <c r="FF94" s="251"/>
      <c r="FG94" s="251"/>
      <c r="FH94" s="251"/>
      <c r="FI94" s="251"/>
      <c r="FJ94" s="251"/>
      <c r="FK94" s="251"/>
      <c r="FL94" s="251"/>
      <c r="FM94" s="251"/>
      <c r="FN94" s="251"/>
      <c r="FO94" s="251"/>
      <c r="FP94" s="251"/>
      <c r="FQ94" s="251"/>
      <c r="FR94" s="251"/>
      <c r="FS94" s="251"/>
      <c r="FT94" s="251"/>
      <c r="FU94" s="251"/>
      <c r="FV94" s="251"/>
      <c r="FW94" s="251"/>
      <c r="FX94" s="251"/>
      <c r="FY94" s="251"/>
      <c r="FZ94" s="251"/>
      <c r="GA94" s="251"/>
      <c r="GB94" s="251"/>
      <c r="GC94" s="251"/>
      <c r="GD94" s="251"/>
      <c r="GE94" s="251"/>
      <c r="GF94" s="251"/>
      <c r="GG94" s="251"/>
      <c r="GH94" s="251"/>
      <c r="GI94" s="251"/>
      <c r="GJ94" s="251"/>
      <c r="GK94" s="251"/>
      <c r="GL94" s="251"/>
      <c r="GM94" s="251"/>
      <c r="GN94" s="251"/>
      <c r="GO94" s="251"/>
      <c r="GP94" s="251"/>
      <c r="GQ94" s="251"/>
      <c r="GR94" s="251"/>
      <c r="GS94" s="251"/>
      <c r="GT94" s="251"/>
    </row>
    <row r="95" spans="1:202" ht="25">
      <c r="A95" s="658" t="s">
        <v>1384</v>
      </c>
      <c r="B95" s="1051" t="s">
        <v>1393</v>
      </c>
      <c r="C95" s="1052" t="s">
        <v>1126</v>
      </c>
      <c r="D95" s="1054">
        <v>564</v>
      </c>
      <c r="E95" s="674"/>
      <c r="F95" s="674">
        <v>0</v>
      </c>
      <c r="G95" s="675">
        <f t="shared" si="51"/>
        <v>0</v>
      </c>
      <c r="H95" s="675">
        <f t="shared" si="52"/>
        <v>564</v>
      </c>
      <c r="I95" s="1019">
        <v>20000</v>
      </c>
      <c r="J95" s="653">
        <f t="shared" si="53"/>
        <v>11280000</v>
      </c>
      <c r="K95" s="653">
        <f t="shared" si="54"/>
        <v>0</v>
      </c>
      <c r="L95" s="676">
        <f t="shared" si="55"/>
        <v>0</v>
      </c>
      <c r="M95" s="653">
        <f t="shared" si="56"/>
        <v>0</v>
      </c>
      <c r="N95" s="654">
        <f t="shared" si="57"/>
        <v>0</v>
      </c>
      <c r="O95" s="678"/>
      <c r="P95" s="656"/>
      <c r="Q95" s="251"/>
      <c r="R95" s="251"/>
      <c r="S95" s="251"/>
      <c r="T95" s="251"/>
      <c r="U95" s="251"/>
      <c r="V95" s="251"/>
      <c r="W95" s="251"/>
      <c r="X95" s="251"/>
      <c r="Y95" s="251"/>
      <c r="Z95" s="251"/>
      <c r="AA95" s="251"/>
      <c r="AB95" s="251"/>
      <c r="AC95" s="251"/>
      <c r="AD95" s="251"/>
      <c r="AE95" s="251"/>
      <c r="AF95" s="251"/>
      <c r="AG95" s="251"/>
      <c r="AH95" s="251"/>
      <c r="AI95" s="251"/>
      <c r="AJ95" s="251"/>
      <c r="AK95" s="251"/>
      <c r="AL95" s="251"/>
      <c r="AM95" s="251"/>
      <c r="AN95" s="251"/>
      <c r="AO95" s="251"/>
      <c r="AP95" s="251"/>
      <c r="AQ95" s="251"/>
      <c r="AR95" s="251"/>
      <c r="AS95" s="251"/>
      <c r="AT95" s="251"/>
      <c r="AU95" s="251"/>
      <c r="AV95" s="251"/>
      <c r="AW95" s="251"/>
      <c r="AX95" s="251"/>
      <c r="AY95" s="251"/>
      <c r="AZ95" s="251"/>
      <c r="BA95" s="251"/>
      <c r="BB95" s="251"/>
      <c r="BC95" s="251"/>
      <c r="BD95" s="251"/>
      <c r="BE95" s="251"/>
      <c r="BF95" s="251"/>
      <c r="BG95" s="251"/>
      <c r="BH95" s="251"/>
      <c r="BI95" s="251"/>
      <c r="BJ95" s="251"/>
      <c r="BK95" s="251"/>
      <c r="BL95" s="251"/>
      <c r="BM95" s="251"/>
      <c r="BN95" s="251"/>
      <c r="BO95" s="251"/>
      <c r="BP95" s="251"/>
      <c r="BQ95" s="251"/>
      <c r="BR95" s="251"/>
      <c r="BS95" s="251"/>
      <c r="BT95" s="251"/>
      <c r="BU95" s="251"/>
      <c r="BV95" s="251"/>
      <c r="BW95" s="251"/>
      <c r="BX95" s="251"/>
      <c r="BY95" s="251"/>
      <c r="BZ95" s="251"/>
      <c r="CA95" s="251"/>
      <c r="CB95" s="251"/>
      <c r="CC95" s="251"/>
      <c r="CD95" s="251"/>
      <c r="CE95" s="251"/>
      <c r="CF95" s="251"/>
      <c r="CG95" s="251"/>
      <c r="CH95" s="251"/>
      <c r="CI95" s="251"/>
      <c r="CJ95" s="251"/>
      <c r="CK95" s="251"/>
      <c r="CL95" s="251"/>
      <c r="CM95" s="251"/>
      <c r="CN95" s="251"/>
      <c r="CO95" s="251"/>
      <c r="CP95" s="251"/>
      <c r="CQ95" s="251"/>
      <c r="CR95" s="251"/>
      <c r="CS95" s="251"/>
      <c r="CT95" s="251"/>
      <c r="CU95" s="251"/>
      <c r="CV95" s="251"/>
      <c r="CW95" s="251"/>
      <c r="CX95" s="251"/>
      <c r="CY95" s="251"/>
      <c r="CZ95" s="251"/>
      <c r="DA95" s="251"/>
      <c r="DB95" s="251"/>
      <c r="DC95" s="251"/>
      <c r="DD95" s="251"/>
      <c r="DE95" s="251"/>
      <c r="DF95" s="251"/>
      <c r="DG95" s="251"/>
      <c r="DH95" s="251"/>
      <c r="DI95" s="251"/>
      <c r="DJ95" s="251"/>
      <c r="DK95" s="251"/>
      <c r="DL95" s="251"/>
      <c r="DM95" s="251"/>
      <c r="DN95" s="251"/>
      <c r="DO95" s="251"/>
      <c r="DP95" s="251"/>
      <c r="DQ95" s="251"/>
      <c r="DR95" s="251"/>
      <c r="DS95" s="251"/>
      <c r="DT95" s="251"/>
      <c r="DU95" s="251"/>
      <c r="DV95" s="251"/>
      <c r="DW95" s="251"/>
      <c r="DX95" s="251"/>
      <c r="DY95" s="251"/>
      <c r="DZ95" s="251"/>
      <c r="EA95" s="251"/>
      <c r="EB95" s="251"/>
      <c r="EC95" s="251"/>
      <c r="ED95" s="251"/>
      <c r="EE95" s="251"/>
      <c r="EF95" s="251"/>
      <c r="EG95" s="251"/>
      <c r="EH95" s="251"/>
      <c r="EI95" s="251"/>
      <c r="EJ95" s="251"/>
      <c r="EK95" s="251"/>
      <c r="EL95" s="251"/>
      <c r="EM95" s="251"/>
      <c r="EN95" s="251"/>
      <c r="EO95" s="251"/>
      <c r="EP95" s="251"/>
      <c r="EQ95" s="251"/>
      <c r="ER95" s="251"/>
      <c r="ES95" s="251"/>
      <c r="ET95" s="251"/>
      <c r="EU95" s="251"/>
      <c r="EV95" s="251"/>
      <c r="EW95" s="251"/>
      <c r="EX95" s="251"/>
      <c r="EY95" s="251"/>
      <c r="EZ95" s="251"/>
      <c r="FA95" s="251"/>
      <c r="FB95" s="251"/>
      <c r="FC95" s="251"/>
      <c r="FD95" s="251"/>
      <c r="FE95" s="251"/>
      <c r="FF95" s="251"/>
      <c r="FG95" s="251"/>
      <c r="FH95" s="251"/>
      <c r="FI95" s="251"/>
      <c r="FJ95" s="251"/>
      <c r="FK95" s="251"/>
      <c r="FL95" s="251"/>
      <c r="FM95" s="251"/>
      <c r="FN95" s="251"/>
      <c r="FO95" s="251"/>
      <c r="FP95" s="251"/>
      <c r="FQ95" s="251"/>
      <c r="FR95" s="251"/>
      <c r="FS95" s="251"/>
      <c r="FT95" s="251"/>
      <c r="FU95" s="251"/>
      <c r="FV95" s="251"/>
      <c r="FW95" s="251"/>
      <c r="FX95" s="251"/>
      <c r="FY95" s="251"/>
      <c r="FZ95" s="251"/>
      <c r="GA95" s="251"/>
      <c r="GB95" s="251"/>
      <c r="GC95" s="251"/>
      <c r="GD95" s="251"/>
      <c r="GE95" s="251"/>
      <c r="GF95" s="251"/>
      <c r="GG95" s="251"/>
      <c r="GH95" s="251"/>
      <c r="GI95" s="251"/>
      <c r="GJ95" s="251"/>
      <c r="GK95" s="251"/>
      <c r="GL95" s="251"/>
      <c r="GM95" s="251"/>
      <c r="GN95" s="251"/>
      <c r="GO95" s="251"/>
      <c r="GP95" s="251"/>
      <c r="GQ95" s="251"/>
      <c r="GR95" s="251"/>
      <c r="GS95" s="251"/>
      <c r="GT95" s="251"/>
    </row>
    <row r="96" spans="1:202">
      <c r="A96" s="658" t="s">
        <v>1385</v>
      </c>
      <c r="B96" s="1051" t="s">
        <v>1394</v>
      </c>
      <c r="C96" s="1052" t="s">
        <v>1267</v>
      </c>
      <c r="D96" s="1054">
        <v>15</v>
      </c>
      <c r="E96" s="674"/>
      <c r="F96" s="674">
        <v>0</v>
      </c>
      <c r="G96" s="675">
        <f t="shared" si="51"/>
        <v>0</v>
      </c>
      <c r="H96" s="675">
        <f t="shared" si="52"/>
        <v>15</v>
      </c>
      <c r="I96" s="1019">
        <v>145000</v>
      </c>
      <c r="J96" s="653">
        <f t="shared" si="53"/>
        <v>2175000</v>
      </c>
      <c r="K96" s="653">
        <f t="shared" si="54"/>
        <v>0</v>
      </c>
      <c r="L96" s="676">
        <f t="shared" si="55"/>
        <v>0</v>
      </c>
      <c r="M96" s="653">
        <f t="shared" si="56"/>
        <v>0</v>
      </c>
      <c r="N96" s="654">
        <f t="shared" si="57"/>
        <v>0</v>
      </c>
      <c r="O96" s="678"/>
      <c r="P96" s="656"/>
      <c r="Q96" s="251"/>
      <c r="R96" s="251"/>
      <c r="S96" s="251"/>
      <c r="T96" s="251"/>
      <c r="U96" s="251"/>
      <c r="V96" s="251"/>
      <c r="W96" s="251"/>
      <c r="X96" s="251"/>
      <c r="Y96" s="251"/>
      <c r="Z96" s="251"/>
      <c r="AA96" s="251"/>
      <c r="AB96" s="251"/>
      <c r="AC96" s="251"/>
      <c r="AD96" s="251"/>
      <c r="AE96" s="251"/>
      <c r="AF96" s="251"/>
      <c r="AG96" s="251"/>
      <c r="AH96" s="251"/>
      <c r="AI96" s="251"/>
      <c r="AJ96" s="251"/>
      <c r="AK96" s="251"/>
      <c r="AL96" s="251"/>
      <c r="AM96" s="251"/>
      <c r="AN96" s="251"/>
      <c r="AO96" s="251"/>
      <c r="AP96" s="251"/>
      <c r="AQ96" s="251"/>
      <c r="AR96" s="251"/>
      <c r="AS96" s="251"/>
      <c r="AT96" s="251"/>
      <c r="AU96" s="251"/>
      <c r="AV96" s="251"/>
      <c r="AW96" s="251"/>
      <c r="AX96" s="251"/>
      <c r="AY96" s="251"/>
      <c r="AZ96" s="251"/>
      <c r="BA96" s="251"/>
      <c r="BB96" s="251"/>
      <c r="BC96" s="251"/>
      <c r="BD96" s="251"/>
      <c r="BE96" s="251"/>
      <c r="BF96" s="251"/>
      <c r="BG96" s="251"/>
      <c r="BH96" s="251"/>
      <c r="BI96" s="251"/>
      <c r="BJ96" s="251"/>
      <c r="BK96" s="251"/>
      <c r="BL96" s="251"/>
      <c r="BM96" s="251"/>
      <c r="BN96" s="251"/>
      <c r="BO96" s="251"/>
      <c r="BP96" s="251"/>
      <c r="BQ96" s="251"/>
      <c r="BR96" s="251"/>
      <c r="BS96" s="251"/>
      <c r="BT96" s="251"/>
      <c r="BU96" s="251"/>
      <c r="BV96" s="251"/>
      <c r="BW96" s="251"/>
      <c r="BX96" s="251"/>
      <c r="BY96" s="251"/>
      <c r="BZ96" s="251"/>
      <c r="CA96" s="251"/>
      <c r="CB96" s="251"/>
      <c r="CC96" s="251"/>
      <c r="CD96" s="251"/>
      <c r="CE96" s="251"/>
      <c r="CF96" s="251"/>
      <c r="CG96" s="251"/>
      <c r="CH96" s="251"/>
      <c r="CI96" s="251"/>
      <c r="CJ96" s="251"/>
      <c r="CK96" s="251"/>
      <c r="CL96" s="251"/>
      <c r="CM96" s="251"/>
      <c r="CN96" s="251"/>
      <c r="CO96" s="251"/>
      <c r="CP96" s="251"/>
      <c r="CQ96" s="251"/>
      <c r="CR96" s="251"/>
      <c r="CS96" s="251"/>
      <c r="CT96" s="251"/>
      <c r="CU96" s="251"/>
      <c r="CV96" s="251"/>
      <c r="CW96" s="251"/>
      <c r="CX96" s="251"/>
      <c r="CY96" s="251"/>
      <c r="CZ96" s="251"/>
      <c r="DA96" s="251"/>
      <c r="DB96" s="251"/>
      <c r="DC96" s="251"/>
      <c r="DD96" s="251"/>
      <c r="DE96" s="251"/>
      <c r="DF96" s="251"/>
      <c r="DG96" s="251"/>
      <c r="DH96" s="251"/>
      <c r="DI96" s="251"/>
      <c r="DJ96" s="251"/>
      <c r="DK96" s="251"/>
      <c r="DL96" s="251"/>
      <c r="DM96" s="251"/>
      <c r="DN96" s="251"/>
      <c r="DO96" s="251"/>
      <c r="DP96" s="251"/>
      <c r="DQ96" s="251"/>
      <c r="DR96" s="251"/>
      <c r="DS96" s="251"/>
      <c r="DT96" s="251"/>
      <c r="DU96" s="251"/>
      <c r="DV96" s="251"/>
      <c r="DW96" s="251"/>
      <c r="DX96" s="251"/>
      <c r="DY96" s="251"/>
      <c r="DZ96" s="251"/>
      <c r="EA96" s="251"/>
      <c r="EB96" s="251"/>
      <c r="EC96" s="251"/>
      <c r="ED96" s="251"/>
      <c r="EE96" s="251"/>
      <c r="EF96" s="251"/>
      <c r="EG96" s="251"/>
      <c r="EH96" s="251"/>
      <c r="EI96" s="251"/>
      <c r="EJ96" s="251"/>
      <c r="EK96" s="251"/>
      <c r="EL96" s="251"/>
      <c r="EM96" s="251"/>
      <c r="EN96" s="251"/>
      <c r="EO96" s="251"/>
      <c r="EP96" s="251"/>
      <c r="EQ96" s="251"/>
      <c r="ER96" s="251"/>
      <c r="ES96" s="251"/>
      <c r="ET96" s="251"/>
      <c r="EU96" s="251"/>
      <c r="EV96" s="251"/>
      <c r="EW96" s="251"/>
      <c r="EX96" s="251"/>
      <c r="EY96" s="251"/>
      <c r="EZ96" s="251"/>
      <c r="FA96" s="251"/>
      <c r="FB96" s="251"/>
      <c r="FC96" s="251"/>
      <c r="FD96" s="251"/>
      <c r="FE96" s="251"/>
      <c r="FF96" s="251"/>
      <c r="FG96" s="251"/>
      <c r="FH96" s="251"/>
      <c r="FI96" s="251"/>
      <c r="FJ96" s="251"/>
      <c r="FK96" s="251"/>
      <c r="FL96" s="251"/>
      <c r="FM96" s="251"/>
      <c r="FN96" s="251"/>
      <c r="FO96" s="251"/>
      <c r="FP96" s="251"/>
      <c r="FQ96" s="251"/>
      <c r="FR96" s="251"/>
      <c r="FS96" s="251"/>
      <c r="FT96" s="251"/>
      <c r="FU96" s="251"/>
      <c r="FV96" s="251"/>
      <c r="FW96" s="251"/>
      <c r="FX96" s="251"/>
      <c r="FY96" s="251"/>
      <c r="FZ96" s="251"/>
      <c r="GA96" s="251"/>
      <c r="GB96" s="251"/>
      <c r="GC96" s="251"/>
      <c r="GD96" s="251"/>
      <c r="GE96" s="251"/>
      <c r="GF96" s="251"/>
      <c r="GG96" s="251"/>
      <c r="GH96" s="251"/>
      <c r="GI96" s="251"/>
      <c r="GJ96" s="251"/>
      <c r="GK96" s="251"/>
      <c r="GL96" s="251"/>
      <c r="GM96" s="251"/>
      <c r="GN96" s="251"/>
      <c r="GO96" s="251"/>
      <c r="GP96" s="251"/>
      <c r="GQ96" s="251"/>
      <c r="GR96" s="251"/>
      <c r="GS96" s="251"/>
      <c r="GT96" s="251"/>
    </row>
    <row r="97" spans="1:202">
      <c r="A97" s="658" t="s">
        <v>1386</v>
      </c>
      <c r="B97" s="1051" t="s">
        <v>1395</v>
      </c>
      <c r="C97" s="1052" t="s">
        <v>1126</v>
      </c>
      <c r="D97" s="1054">
        <v>282</v>
      </c>
      <c r="E97" s="674"/>
      <c r="F97" s="674">
        <v>0</v>
      </c>
      <c r="G97" s="675">
        <f t="shared" si="51"/>
        <v>0</v>
      </c>
      <c r="H97" s="675">
        <f t="shared" si="52"/>
        <v>282</v>
      </c>
      <c r="I97" s="1019">
        <v>17500</v>
      </c>
      <c r="J97" s="653">
        <f t="shared" si="53"/>
        <v>4935000</v>
      </c>
      <c r="K97" s="653">
        <f t="shared" si="54"/>
        <v>0</v>
      </c>
      <c r="L97" s="676">
        <f t="shared" si="55"/>
        <v>0</v>
      </c>
      <c r="M97" s="653">
        <f t="shared" si="56"/>
        <v>0</v>
      </c>
      <c r="N97" s="654">
        <f t="shared" si="57"/>
        <v>0</v>
      </c>
      <c r="O97" s="678"/>
      <c r="P97" s="656"/>
      <c r="Q97" s="251"/>
      <c r="R97" s="251"/>
      <c r="S97" s="251"/>
      <c r="T97" s="251"/>
      <c r="U97" s="251"/>
      <c r="V97" s="251"/>
      <c r="W97" s="251"/>
      <c r="X97" s="251"/>
      <c r="Y97" s="251"/>
      <c r="Z97" s="251"/>
      <c r="AA97" s="251"/>
      <c r="AB97" s="251"/>
      <c r="AC97" s="251"/>
      <c r="AD97" s="251"/>
      <c r="AE97" s="251"/>
      <c r="AF97" s="251"/>
      <c r="AG97" s="251"/>
      <c r="AH97" s="251"/>
      <c r="AI97" s="251"/>
      <c r="AJ97" s="251"/>
      <c r="AK97" s="251"/>
      <c r="AL97" s="251"/>
      <c r="AM97" s="251"/>
      <c r="AN97" s="251"/>
      <c r="AO97" s="251"/>
      <c r="AP97" s="251"/>
      <c r="AQ97" s="251"/>
      <c r="AR97" s="251"/>
      <c r="AS97" s="251"/>
      <c r="AT97" s="251"/>
      <c r="AU97" s="251"/>
      <c r="AV97" s="251"/>
      <c r="AW97" s="251"/>
      <c r="AX97" s="251"/>
      <c r="AY97" s="251"/>
      <c r="AZ97" s="251"/>
      <c r="BA97" s="251"/>
      <c r="BB97" s="251"/>
      <c r="BC97" s="251"/>
      <c r="BD97" s="251"/>
      <c r="BE97" s="251"/>
      <c r="BF97" s="251"/>
      <c r="BG97" s="251"/>
      <c r="BH97" s="251"/>
      <c r="BI97" s="251"/>
      <c r="BJ97" s="251"/>
      <c r="BK97" s="251"/>
      <c r="BL97" s="251"/>
      <c r="BM97" s="251"/>
      <c r="BN97" s="251"/>
      <c r="BO97" s="251"/>
      <c r="BP97" s="251"/>
      <c r="BQ97" s="251"/>
      <c r="BR97" s="251"/>
      <c r="BS97" s="251"/>
      <c r="BT97" s="251"/>
      <c r="BU97" s="251"/>
      <c r="BV97" s="251"/>
      <c r="BW97" s="251"/>
      <c r="BX97" s="251"/>
      <c r="BY97" s="251"/>
      <c r="BZ97" s="251"/>
      <c r="CA97" s="251"/>
      <c r="CB97" s="251"/>
      <c r="CC97" s="251"/>
      <c r="CD97" s="251"/>
      <c r="CE97" s="251"/>
      <c r="CF97" s="251"/>
      <c r="CG97" s="251"/>
      <c r="CH97" s="251"/>
      <c r="CI97" s="251"/>
      <c r="CJ97" s="251"/>
      <c r="CK97" s="251"/>
      <c r="CL97" s="251"/>
      <c r="CM97" s="251"/>
      <c r="CN97" s="251"/>
      <c r="CO97" s="251"/>
      <c r="CP97" s="251"/>
      <c r="CQ97" s="251"/>
      <c r="CR97" s="251"/>
      <c r="CS97" s="251"/>
      <c r="CT97" s="251"/>
      <c r="CU97" s="251"/>
      <c r="CV97" s="251"/>
      <c r="CW97" s="251"/>
      <c r="CX97" s="251"/>
      <c r="CY97" s="251"/>
      <c r="CZ97" s="251"/>
      <c r="DA97" s="251"/>
      <c r="DB97" s="251"/>
      <c r="DC97" s="251"/>
      <c r="DD97" s="251"/>
      <c r="DE97" s="251"/>
      <c r="DF97" s="251"/>
      <c r="DG97" s="251"/>
      <c r="DH97" s="251"/>
      <c r="DI97" s="251"/>
      <c r="DJ97" s="251"/>
      <c r="DK97" s="251"/>
      <c r="DL97" s="251"/>
      <c r="DM97" s="251"/>
      <c r="DN97" s="251"/>
      <c r="DO97" s="251"/>
      <c r="DP97" s="251"/>
      <c r="DQ97" s="251"/>
      <c r="DR97" s="251"/>
      <c r="DS97" s="251"/>
      <c r="DT97" s="251"/>
      <c r="DU97" s="251"/>
      <c r="DV97" s="251"/>
      <c r="DW97" s="251"/>
      <c r="DX97" s="251"/>
      <c r="DY97" s="251"/>
      <c r="DZ97" s="251"/>
      <c r="EA97" s="251"/>
      <c r="EB97" s="251"/>
      <c r="EC97" s="251"/>
      <c r="ED97" s="251"/>
      <c r="EE97" s="251"/>
      <c r="EF97" s="251"/>
      <c r="EG97" s="251"/>
      <c r="EH97" s="251"/>
      <c r="EI97" s="251"/>
      <c r="EJ97" s="251"/>
      <c r="EK97" s="251"/>
      <c r="EL97" s="251"/>
      <c r="EM97" s="251"/>
      <c r="EN97" s="251"/>
      <c r="EO97" s="251"/>
      <c r="EP97" s="251"/>
      <c r="EQ97" s="251"/>
      <c r="ER97" s="251"/>
      <c r="ES97" s="251"/>
      <c r="ET97" s="251"/>
      <c r="EU97" s="251"/>
      <c r="EV97" s="251"/>
      <c r="EW97" s="251"/>
      <c r="EX97" s="251"/>
      <c r="EY97" s="251"/>
      <c r="EZ97" s="251"/>
      <c r="FA97" s="251"/>
      <c r="FB97" s="251"/>
      <c r="FC97" s="251"/>
      <c r="FD97" s="251"/>
      <c r="FE97" s="251"/>
      <c r="FF97" s="251"/>
      <c r="FG97" s="251"/>
      <c r="FH97" s="251"/>
      <c r="FI97" s="251"/>
      <c r="FJ97" s="251"/>
      <c r="FK97" s="251"/>
      <c r="FL97" s="251"/>
      <c r="FM97" s="251"/>
      <c r="FN97" s="251"/>
      <c r="FO97" s="251"/>
      <c r="FP97" s="251"/>
      <c r="FQ97" s="251"/>
      <c r="FR97" s="251"/>
      <c r="FS97" s="251"/>
      <c r="FT97" s="251"/>
      <c r="FU97" s="251"/>
      <c r="FV97" s="251"/>
      <c r="FW97" s="251"/>
      <c r="FX97" s="251"/>
      <c r="FY97" s="251"/>
      <c r="FZ97" s="251"/>
      <c r="GA97" s="251"/>
      <c r="GB97" s="251"/>
      <c r="GC97" s="251"/>
      <c r="GD97" s="251"/>
      <c r="GE97" s="251"/>
      <c r="GF97" s="251"/>
      <c r="GG97" s="251"/>
      <c r="GH97" s="251"/>
      <c r="GI97" s="251"/>
      <c r="GJ97" s="251"/>
      <c r="GK97" s="251"/>
      <c r="GL97" s="251"/>
      <c r="GM97" s="251"/>
      <c r="GN97" s="251"/>
      <c r="GO97" s="251"/>
      <c r="GP97" s="251"/>
      <c r="GQ97" s="251"/>
      <c r="GR97" s="251"/>
      <c r="GS97" s="251"/>
      <c r="GT97" s="251"/>
    </row>
    <row r="98" spans="1:202" ht="30.75" customHeight="1">
      <c r="A98" s="659"/>
      <c r="B98" s="1063"/>
      <c r="C98" s="1064"/>
      <c r="D98" s="1061"/>
      <c r="E98" s="679"/>
      <c r="F98" s="679"/>
      <c r="G98" s="680"/>
      <c r="H98" s="680"/>
      <c r="I98" s="681"/>
      <c r="J98" s="682"/>
      <c r="K98" s="682"/>
      <c r="L98" s="683"/>
      <c r="M98" s="682"/>
      <c r="N98" s="684"/>
      <c r="O98" s="655"/>
      <c r="P98" s="656"/>
      <c r="Q98" s="251"/>
      <c r="R98" s="251"/>
      <c r="S98" s="251"/>
      <c r="T98" s="251"/>
      <c r="U98" s="251"/>
      <c r="V98" s="251"/>
      <c r="W98" s="251"/>
      <c r="X98" s="251"/>
      <c r="Y98" s="251"/>
      <c r="Z98" s="251"/>
      <c r="AA98" s="251"/>
      <c r="AB98" s="251"/>
      <c r="AC98" s="251"/>
      <c r="AD98" s="251"/>
      <c r="AE98" s="251"/>
      <c r="AF98" s="251"/>
      <c r="AG98" s="251"/>
      <c r="AH98" s="251"/>
      <c r="AI98" s="251"/>
      <c r="AJ98" s="251"/>
      <c r="AK98" s="251"/>
      <c r="AL98" s="251"/>
      <c r="AM98" s="251"/>
      <c r="AN98" s="251"/>
      <c r="AO98" s="251"/>
      <c r="AP98" s="251"/>
      <c r="AQ98" s="251"/>
      <c r="AR98" s="251"/>
      <c r="AS98" s="251"/>
      <c r="AT98" s="251"/>
      <c r="AU98" s="251"/>
      <c r="AV98" s="251"/>
      <c r="AW98" s="251"/>
      <c r="AX98" s="251"/>
      <c r="AY98" s="251"/>
      <c r="AZ98" s="251"/>
      <c r="BA98" s="251"/>
      <c r="BB98" s="251"/>
      <c r="BC98" s="251"/>
      <c r="BD98" s="251"/>
      <c r="BE98" s="251"/>
      <c r="BF98" s="251"/>
      <c r="BG98" s="251"/>
      <c r="BH98" s="251"/>
      <c r="BI98" s="251"/>
      <c r="BJ98" s="251"/>
      <c r="BK98" s="251"/>
      <c r="BL98" s="251"/>
      <c r="BM98" s="251"/>
      <c r="BN98" s="251"/>
      <c r="BO98" s="251"/>
      <c r="BP98" s="251"/>
      <c r="BQ98" s="251"/>
      <c r="BR98" s="251"/>
      <c r="BS98" s="251"/>
      <c r="BT98" s="251"/>
      <c r="BU98" s="251"/>
      <c r="BV98" s="251"/>
      <c r="BW98" s="251"/>
      <c r="BX98" s="251"/>
      <c r="BY98" s="251"/>
      <c r="BZ98" s="251"/>
      <c r="CA98" s="251"/>
      <c r="CB98" s="251"/>
      <c r="CC98" s="251"/>
      <c r="CD98" s="251"/>
      <c r="CE98" s="251"/>
      <c r="CF98" s="251"/>
      <c r="CG98" s="251"/>
      <c r="CH98" s="251"/>
      <c r="CI98" s="251"/>
      <c r="CJ98" s="251"/>
      <c r="CK98" s="251"/>
      <c r="CL98" s="251"/>
      <c r="CM98" s="251"/>
      <c r="CN98" s="251"/>
      <c r="CO98" s="251"/>
      <c r="CP98" s="251"/>
      <c r="CQ98" s="251"/>
      <c r="CR98" s="251"/>
      <c r="CS98" s="251"/>
      <c r="CT98" s="251"/>
      <c r="CU98" s="251"/>
      <c r="CV98" s="251"/>
      <c r="CW98" s="251"/>
      <c r="CX98" s="251"/>
      <c r="CY98" s="251"/>
      <c r="CZ98" s="251"/>
      <c r="DA98" s="251"/>
      <c r="DB98" s="251"/>
      <c r="DC98" s="251"/>
      <c r="DD98" s="251"/>
      <c r="DE98" s="251"/>
      <c r="DF98" s="251"/>
      <c r="DG98" s="251"/>
      <c r="DH98" s="251"/>
      <c r="DI98" s="251"/>
      <c r="DJ98" s="251"/>
      <c r="DK98" s="251"/>
      <c r="DL98" s="251"/>
      <c r="DM98" s="251"/>
      <c r="DN98" s="251"/>
      <c r="DO98" s="251"/>
      <c r="DP98" s="251"/>
      <c r="DQ98" s="251"/>
      <c r="DR98" s="251"/>
      <c r="DS98" s="251"/>
      <c r="DT98" s="251"/>
      <c r="DU98" s="251"/>
      <c r="DV98" s="251"/>
      <c r="DW98" s="251"/>
      <c r="DX98" s="251"/>
      <c r="DY98" s="251"/>
      <c r="DZ98" s="251"/>
      <c r="EA98" s="251"/>
      <c r="EB98" s="251"/>
      <c r="EC98" s="251"/>
      <c r="ED98" s="251"/>
      <c r="EE98" s="251"/>
      <c r="EF98" s="251"/>
      <c r="EG98" s="251"/>
      <c r="EH98" s="251"/>
      <c r="EI98" s="251"/>
      <c r="EJ98" s="251"/>
      <c r="EK98" s="251"/>
      <c r="EL98" s="251"/>
      <c r="EM98" s="251"/>
      <c r="EN98" s="251"/>
      <c r="EO98" s="251"/>
      <c r="EP98" s="251"/>
      <c r="EQ98" s="251"/>
      <c r="ER98" s="251"/>
      <c r="ES98" s="251"/>
      <c r="ET98" s="251"/>
      <c r="EU98" s="251"/>
      <c r="EV98" s="251"/>
      <c r="EW98" s="251"/>
      <c r="EX98" s="251"/>
      <c r="EY98" s="251"/>
      <c r="EZ98" s="251"/>
      <c r="FA98" s="251"/>
      <c r="FB98" s="251"/>
      <c r="FC98" s="251"/>
      <c r="FD98" s="251"/>
      <c r="FE98" s="251"/>
      <c r="FF98" s="251"/>
      <c r="FG98" s="251"/>
      <c r="FH98" s="251"/>
      <c r="FI98" s="251"/>
      <c r="FJ98" s="251"/>
      <c r="FK98" s="251"/>
      <c r="FL98" s="251"/>
      <c r="FM98" s="251"/>
      <c r="FN98" s="251"/>
      <c r="FO98" s="251"/>
      <c r="FP98" s="251"/>
      <c r="FQ98" s="251"/>
      <c r="FR98" s="251"/>
      <c r="FS98" s="251"/>
      <c r="FT98" s="251"/>
      <c r="FU98" s="251"/>
      <c r="FV98" s="251"/>
      <c r="FW98" s="251"/>
      <c r="FX98" s="251"/>
      <c r="FY98" s="251"/>
      <c r="FZ98" s="251"/>
      <c r="GA98" s="251"/>
      <c r="GB98" s="251"/>
      <c r="GC98" s="251"/>
      <c r="GD98" s="251"/>
      <c r="GE98" s="251"/>
      <c r="GF98" s="251"/>
      <c r="GG98" s="251"/>
      <c r="GH98" s="251"/>
      <c r="GI98" s="251"/>
      <c r="GJ98" s="251"/>
      <c r="GK98" s="251"/>
      <c r="GL98" s="251"/>
      <c r="GM98" s="251"/>
      <c r="GN98" s="251"/>
      <c r="GO98" s="251"/>
      <c r="GP98" s="251"/>
      <c r="GQ98" s="251"/>
      <c r="GR98" s="251"/>
      <c r="GS98" s="251"/>
      <c r="GT98" s="251"/>
    </row>
    <row r="99" spans="1:202" ht="21" customHeight="1">
      <c r="A99" s="249" t="s">
        <v>1263</v>
      </c>
      <c r="B99" s="685"/>
      <c r="C99" s="686"/>
      <c r="D99" s="959"/>
      <c r="E99" s="665"/>
      <c r="F99" s="687"/>
      <c r="G99" s="665"/>
      <c r="H99" s="665"/>
      <c r="I99" s="256"/>
      <c r="J99" s="665">
        <f>SUM(J89:J97)</f>
        <v>297390000</v>
      </c>
      <c r="K99" s="665">
        <f>SUM(K89:K97)</f>
        <v>0</v>
      </c>
      <c r="L99" s="665">
        <f>SUM(L89:L97)</f>
        <v>0</v>
      </c>
      <c r="M99" s="665">
        <f>SUM(M89:M97)</f>
        <v>0</v>
      </c>
      <c r="N99" s="666">
        <f>IF(J99=0,0,M99/J99)</f>
        <v>0</v>
      </c>
      <c r="O99" s="655"/>
      <c r="P99" s="656"/>
      <c r="Q99" s="251"/>
      <c r="R99" s="251"/>
      <c r="S99" s="251"/>
      <c r="T99" s="251"/>
      <c r="U99" s="251"/>
      <c r="V99" s="251"/>
      <c r="W99" s="251"/>
      <c r="X99" s="251"/>
      <c r="Y99" s="251"/>
      <c r="Z99" s="251"/>
      <c r="AA99" s="251"/>
      <c r="AB99" s="251"/>
      <c r="AC99" s="251"/>
      <c r="AD99" s="251"/>
      <c r="AE99" s="251"/>
      <c r="AF99" s="251"/>
      <c r="AG99" s="251"/>
      <c r="AH99" s="251"/>
      <c r="AI99" s="251"/>
      <c r="AJ99" s="251"/>
      <c r="AK99" s="251"/>
      <c r="AL99" s="251"/>
      <c r="AM99" s="251"/>
      <c r="AN99" s="251"/>
      <c r="AO99" s="251"/>
      <c r="AP99" s="251"/>
      <c r="AQ99" s="251"/>
      <c r="AR99" s="251"/>
      <c r="AS99" s="251"/>
      <c r="AT99" s="251"/>
      <c r="AU99" s="251"/>
      <c r="AV99" s="251"/>
      <c r="AW99" s="251"/>
      <c r="AX99" s="251"/>
      <c r="AY99" s="251"/>
      <c r="AZ99" s="251"/>
      <c r="BA99" s="251"/>
      <c r="BB99" s="251"/>
      <c r="BC99" s="251"/>
      <c r="BD99" s="251"/>
      <c r="BE99" s="251"/>
      <c r="BF99" s="251"/>
      <c r="BG99" s="251"/>
      <c r="BH99" s="251"/>
      <c r="BI99" s="251"/>
      <c r="BJ99" s="251"/>
      <c r="BK99" s="251"/>
      <c r="BL99" s="251"/>
      <c r="BM99" s="251"/>
      <c r="BN99" s="251"/>
      <c r="BO99" s="251"/>
      <c r="BP99" s="251"/>
      <c r="BQ99" s="251"/>
      <c r="BR99" s="251"/>
      <c r="BS99" s="251"/>
      <c r="BT99" s="251"/>
      <c r="BU99" s="251"/>
      <c r="BV99" s="251"/>
      <c r="BW99" s="251"/>
      <c r="BX99" s="251"/>
      <c r="BY99" s="251"/>
      <c r="BZ99" s="251"/>
      <c r="CA99" s="251"/>
      <c r="CB99" s="251"/>
      <c r="CC99" s="251"/>
      <c r="CD99" s="251"/>
      <c r="CE99" s="251"/>
      <c r="CF99" s="251"/>
      <c r="CG99" s="251"/>
      <c r="CH99" s="251"/>
      <c r="CI99" s="251"/>
      <c r="CJ99" s="251"/>
      <c r="CK99" s="251"/>
      <c r="CL99" s="251"/>
      <c r="CM99" s="251"/>
      <c r="CN99" s="251"/>
      <c r="CO99" s="251"/>
      <c r="CP99" s="251"/>
      <c r="CQ99" s="251"/>
      <c r="CR99" s="251"/>
      <c r="CS99" s="251"/>
      <c r="CT99" s="251"/>
      <c r="CU99" s="251"/>
      <c r="CV99" s="251"/>
      <c r="CW99" s="251"/>
      <c r="CX99" s="251"/>
      <c r="CY99" s="251"/>
      <c r="CZ99" s="251"/>
      <c r="DA99" s="251"/>
      <c r="DB99" s="251"/>
      <c r="DC99" s="251"/>
      <c r="DD99" s="251"/>
      <c r="DE99" s="251"/>
      <c r="DF99" s="251"/>
      <c r="DG99" s="251"/>
      <c r="DH99" s="251"/>
      <c r="DI99" s="251"/>
      <c r="DJ99" s="251"/>
      <c r="DK99" s="251"/>
      <c r="DL99" s="251"/>
      <c r="DM99" s="251"/>
      <c r="DN99" s="251"/>
      <c r="DO99" s="251"/>
      <c r="DP99" s="251"/>
      <c r="DQ99" s="251"/>
      <c r="DR99" s="251"/>
      <c r="DS99" s="251"/>
      <c r="DT99" s="251"/>
      <c r="DU99" s="251"/>
      <c r="DV99" s="251"/>
      <c r="DW99" s="251"/>
      <c r="DX99" s="251"/>
      <c r="DY99" s="251"/>
      <c r="DZ99" s="251"/>
      <c r="EA99" s="251"/>
      <c r="EB99" s="251"/>
      <c r="EC99" s="251"/>
      <c r="ED99" s="251"/>
      <c r="EE99" s="251"/>
      <c r="EF99" s="251"/>
      <c r="EG99" s="251"/>
      <c r="EH99" s="251"/>
      <c r="EI99" s="251"/>
      <c r="EJ99" s="251"/>
      <c r="EK99" s="251"/>
      <c r="EL99" s="251"/>
      <c r="EM99" s="251"/>
      <c r="EN99" s="251"/>
      <c r="EO99" s="251"/>
      <c r="EP99" s="251"/>
      <c r="EQ99" s="251"/>
      <c r="ER99" s="251"/>
      <c r="ES99" s="251"/>
      <c r="ET99" s="251"/>
      <c r="EU99" s="251"/>
      <c r="EV99" s="251"/>
      <c r="EW99" s="251"/>
      <c r="EX99" s="251"/>
      <c r="EY99" s="251"/>
      <c r="EZ99" s="251"/>
      <c r="FA99" s="251"/>
      <c r="FB99" s="251"/>
      <c r="FC99" s="251"/>
      <c r="FD99" s="251"/>
      <c r="FE99" s="251"/>
      <c r="FF99" s="251"/>
      <c r="FG99" s="251"/>
      <c r="FH99" s="251"/>
      <c r="FI99" s="251"/>
      <c r="FJ99" s="251"/>
      <c r="FK99" s="251"/>
      <c r="FL99" s="251"/>
      <c r="FM99" s="251"/>
      <c r="FN99" s="251"/>
      <c r="FO99" s="251"/>
      <c r="FP99" s="251"/>
      <c r="FQ99" s="251"/>
      <c r="FR99" s="251"/>
      <c r="FS99" s="251"/>
      <c r="FT99" s="251"/>
      <c r="FU99" s="251"/>
      <c r="FV99" s="251"/>
      <c r="FW99" s="251"/>
      <c r="FX99" s="251"/>
      <c r="FY99" s="251"/>
      <c r="FZ99" s="251"/>
      <c r="GA99" s="251"/>
      <c r="GB99" s="251"/>
      <c r="GC99" s="251"/>
      <c r="GD99" s="251"/>
      <c r="GE99" s="251"/>
      <c r="GF99" s="251"/>
      <c r="GG99" s="251"/>
      <c r="GH99" s="251"/>
      <c r="GI99" s="251"/>
      <c r="GJ99" s="251"/>
      <c r="GK99" s="251"/>
      <c r="GL99" s="251"/>
      <c r="GM99" s="251"/>
      <c r="GN99" s="251"/>
      <c r="GO99" s="251"/>
      <c r="GP99" s="251"/>
      <c r="GQ99" s="251"/>
      <c r="GR99" s="251"/>
      <c r="GS99" s="251"/>
      <c r="GT99" s="251"/>
    </row>
    <row r="100" spans="1:202" ht="21" customHeight="1">
      <c r="A100" s="426"/>
      <c r="B100" s="1048"/>
      <c r="C100" s="998"/>
      <c r="D100" s="960"/>
      <c r="E100" s="975"/>
      <c r="F100" s="976"/>
      <c r="G100" s="975"/>
      <c r="H100" s="975"/>
      <c r="I100" s="974"/>
      <c r="J100" s="975"/>
      <c r="K100" s="975"/>
      <c r="L100" s="976"/>
      <c r="M100" s="975"/>
      <c r="N100" s="977"/>
      <c r="O100" s="655"/>
      <c r="P100" s="656"/>
      <c r="Q100" s="251"/>
      <c r="R100" s="251"/>
      <c r="S100" s="251"/>
      <c r="T100" s="251"/>
      <c r="U100" s="251"/>
      <c r="V100" s="251"/>
      <c r="W100" s="251"/>
      <c r="X100" s="251"/>
      <c r="Y100" s="251"/>
      <c r="Z100" s="251"/>
      <c r="AA100" s="251"/>
      <c r="AB100" s="251"/>
      <c r="AC100" s="251"/>
      <c r="AD100" s="251"/>
      <c r="AE100" s="251"/>
      <c r="AF100" s="251"/>
      <c r="AG100" s="251"/>
      <c r="AH100" s="251"/>
      <c r="AI100" s="251"/>
      <c r="AJ100" s="251"/>
      <c r="AK100" s="251"/>
      <c r="AL100" s="251"/>
      <c r="AM100" s="251"/>
      <c r="AN100" s="251"/>
      <c r="AO100" s="251"/>
      <c r="AP100" s="251"/>
      <c r="AQ100" s="251"/>
      <c r="AR100" s="251"/>
      <c r="AS100" s="251"/>
      <c r="AT100" s="251"/>
      <c r="AU100" s="251"/>
      <c r="AV100" s="251"/>
      <c r="AW100" s="251"/>
      <c r="AX100" s="251"/>
      <c r="AY100" s="251"/>
      <c r="AZ100" s="251"/>
      <c r="BA100" s="251"/>
      <c r="BB100" s="251"/>
      <c r="BC100" s="251"/>
      <c r="BD100" s="251"/>
      <c r="BE100" s="251"/>
      <c r="BF100" s="251"/>
      <c r="BG100" s="251"/>
      <c r="BH100" s="251"/>
      <c r="BI100" s="251"/>
      <c r="BJ100" s="251"/>
      <c r="BK100" s="251"/>
      <c r="BL100" s="251"/>
      <c r="BM100" s="251"/>
      <c r="BN100" s="251"/>
      <c r="BO100" s="251"/>
      <c r="BP100" s="251"/>
      <c r="BQ100" s="251"/>
      <c r="BR100" s="251"/>
      <c r="BS100" s="251"/>
      <c r="BT100" s="251"/>
      <c r="BU100" s="251"/>
      <c r="BV100" s="251"/>
      <c r="BW100" s="251"/>
      <c r="BX100" s="251"/>
      <c r="BY100" s="251"/>
      <c r="BZ100" s="251"/>
      <c r="CA100" s="251"/>
      <c r="CB100" s="251"/>
      <c r="CC100" s="251"/>
      <c r="CD100" s="251"/>
      <c r="CE100" s="251"/>
      <c r="CF100" s="251"/>
      <c r="CG100" s="251"/>
      <c r="CH100" s="251"/>
      <c r="CI100" s="251"/>
      <c r="CJ100" s="251"/>
      <c r="CK100" s="251"/>
      <c r="CL100" s="251"/>
      <c r="CM100" s="251"/>
      <c r="CN100" s="251"/>
      <c r="CO100" s="251"/>
      <c r="CP100" s="251"/>
      <c r="CQ100" s="251"/>
      <c r="CR100" s="251"/>
      <c r="CS100" s="251"/>
      <c r="CT100" s="251"/>
      <c r="CU100" s="251"/>
      <c r="CV100" s="251"/>
      <c r="CW100" s="251"/>
      <c r="CX100" s="251"/>
      <c r="CY100" s="251"/>
      <c r="CZ100" s="251"/>
      <c r="DA100" s="251"/>
      <c r="DB100" s="251"/>
      <c r="DC100" s="251"/>
      <c r="DD100" s="251"/>
      <c r="DE100" s="251"/>
      <c r="DF100" s="251"/>
      <c r="DG100" s="251"/>
      <c r="DH100" s="251"/>
      <c r="DI100" s="251"/>
      <c r="DJ100" s="251"/>
      <c r="DK100" s="251"/>
      <c r="DL100" s="251"/>
      <c r="DM100" s="251"/>
      <c r="DN100" s="251"/>
      <c r="DO100" s="251"/>
      <c r="DP100" s="251"/>
      <c r="DQ100" s="251"/>
      <c r="DR100" s="251"/>
      <c r="DS100" s="251"/>
      <c r="DT100" s="251"/>
      <c r="DU100" s="251"/>
      <c r="DV100" s="251"/>
      <c r="DW100" s="251"/>
      <c r="DX100" s="251"/>
      <c r="DY100" s="251"/>
      <c r="DZ100" s="251"/>
      <c r="EA100" s="251"/>
      <c r="EB100" s="251"/>
      <c r="EC100" s="251"/>
      <c r="ED100" s="251"/>
      <c r="EE100" s="251"/>
      <c r="EF100" s="251"/>
      <c r="EG100" s="251"/>
      <c r="EH100" s="251"/>
      <c r="EI100" s="251"/>
      <c r="EJ100" s="251"/>
      <c r="EK100" s="251"/>
      <c r="EL100" s="251"/>
      <c r="EM100" s="251"/>
      <c r="EN100" s="251"/>
      <c r="EO100" s="251"/>
      <c r="EP100" s="251"/>
      <c r="EQ100" s="251"/>
      <c r="ER100" s="251"/>
      <c r="ES100" s="251"/>
      <c r="ET100" s="251"/>
      <c r="EU100" s="251"/>
      <c r="EV100" s="251"/>
      <c r="EW100" s="251"/>
      <c r="EX100" s="251"/>
      <c r="EY100" s="251"/>
      <c r="EZ100" s="251"/>
      <c r="FA100" s="251"/>
      <c r="FB100" s="251"/>
      <c r="FC100" s="251"/>
      <c r="FD100" s="251"/>
      <c r="FE100" s="251"/>
      <c r="FF100" s="251"/>
      <c r="FG100" s="251"/>
      <c r="FH100" s="251"/>
      <c r="FI100" s="251"/>
      <c r="FJ100" s="251"/>
      <c r="FK100" s="251"/>
      <c r="FL100" s="251"/>
      <c r="FM100" s="251"/>
      <c r="FN100" s="251"/>
      <c r="FO100" s="251"/>
      <c r="FP100" s="251"/>
      <c r="FQ100" s="251"/>
      <c r="FR100" s="251"/>
      <c r="FS100" s="251"/>
      <c r="FT100" s="251"/>
      <c r="FU100" s="251"/>
      <c r="FV100" s="251"/>
      <c r="FW100" s="251"/>
      <c r="FX100" s="251"/>
      <c r="FY100" s="251"/>
      <c r="FZ100" s="251"/>
      <c r="GA100" s="251"/>
      <c r="GB100" s="251"/>
      <c r="GC100" s="251"/>
      <c r="GD100" s="251"/>
      <c r="GE100" s="251"/>
      <c r="GF100" s="251"/>
      <c r="GG100" s="251"/>
      <c r="GH100" s="251"/>
      <c r="GI100" s="251"/>
      <c r="GJ100" s="251"/>
      <c r="GK100" s="251"/>
      <c r="GL100" s="251"/>
      <c r="GM100" s="251"/>
      <c r="GN100" s="251"/>
      <c r="GO100" s="251"/>
      <c r="GP100" s="251"/>
      <c r="GQ100" s="251"/>
      <c r="GR100" s="251"/>
      <c r="GS100" s="251"/>
      <c r="GT100" s="251"/>
    </row>
    <row r="101" spans="1:202">
      <c r="A101" s="985"/>
      <c r="B101" s="973"/>
      <c r="C101" s="986"/>
      <c r="D101" s="984"/>
      <c r="E101" s="982"/>
      <c r="F101" s="981"/>
      <c r="G101" s="982"/>
      <c r="H101" s="982"/>
      <c r="I101" s="983"/>
      <c r="J101" s="975"/>
      <c r="K101" s="975"/>
      <c r="L101" s="976"/>
      <c r="M101" s="975"/>
      <c r="N101" s="977"/>
      <c r="O101" s="655"/>
      <c r="P101" s="656"/>
      <c r="Q101" s="251"/>
      <c r="R101" s="251"/>
      <c r="S101" s="251"/>
      <c r="T101" s="251"/>
      <c r="U101" s="251"/>
      <c r="V101" s="251"/>
      <c r="W101" s="251"/>
      <c r="X101" s="251"/>
      <c r="Y101" s="251"/>
      <c r="Z101" s="251"/>
      <c r="AA101" s="251"/>
      <c r="AB101" s="251"/>
      <c r="AC101" s="251"/>
      <c r="AD101" s="251"/>
      <c r="AE101" s="251"/>
      <c r="AF101" s="251"/>
      <c r="AG101" s="251"/>
      <c r="AH101" s="251"/>
      <c r="AI101" s="251"/>
      <c r="AJ101" s="251"/>
      <c r="AK101" s="251"/>
      <c r="AL101" s="251"/>
      <c r="AM101" s="251"/>
      <c r="AN101" s="251"/>
      <c r="AO101" s="251"/>
      <c r="AP101" s="251"/>
      <c r="AQ101" s="251"/>
      <c r="AR101" s="251"/>
      <c r="AS101" s="251"/>
      <c r="AT101" s="251"/>
      <c r="AU101" s="251"/>
      <c r="AV101" s="251"/>
      <c r="AW101" s="251"/>
      <c r="AX101" s="251"/>
      <c r="AY101" s="251"/>
      <c r="AZ101" s="251"/>
      <c r="BA101" s="251"/>
      <c r="BB101" s="251"/>
      <c r="BC101" s="251"/>
      <c r="BD101" s="251"/>
      <c r="BE101" s="251"/>
      <c r="BF101" s="251"/>
      <c r="BG101" s="251"/>
      <c r="BH101" s="251"/>
      <c r="BI101" s="251"/>
      <c r="BJ101" s="251"/>
      <c r="BK101" s="251"/>
      <c r="BL101" s="251"/>
      <c r="BM101" s="251"/>
      <c r="BN101" s="251"/>
      <c r="BO101" s="251"/>
      <c r="BP101" s="251"/>
      <c r="BQ101" s="251"/>
      <c r="BR101" s="251"/>
      <c r="BS101" s="251"/>
      <c r="BT101" s="251"/>
      <c r="BU101" s="251"/>
      <c r="BV101" s="251"/>
      <c r="BW101" s="251"/>
      <c r="BX101" s="251"/>
      <c r="BY101" s="251"/>
      <c r="BZ101" s="251"/>
      <c r="CA101" s="251"/>
      <c r="CB101" s="251"/>
      <c r="CC101" s="251"/>
      <c r="CD101" s="251"/>
      <c r="CE101" s="251"/>
      <c r="CF101" s="251"/>
      <c r="CG101" s="251"/>
      <c r="CH101" s="251"/>
      <c r="CI101" s="251"/>
      <c r="CJ101" s="251"/>
      <c r="CK101" s="251"/>
      <c r="CL101" s="251"/>
      <c r="CM101" s="251"/>
      <c r="CN101" s="251"/>
      <c r="CO101" s="251"/>
      <c r="CP101" s="251"/>
      <c r="CQ101" s="251"/>
      <c r="CR101" s="251"/>
      <c r="CS101" s="251"/>
      <c r="CT101" s="251"/>
      <c r="CU101" s="251"/>
      <c r="CV101" s="251"/>
      <c r="CW101" s="251"/>
      <c r="CX101" s="251"/>
      <c r="CY101" s="251"/>
      <c r="CZ101" s="251"/>
      <c r="DA101" s="251"/>
      <c r="DB101" s="251"/>
      <c r="DC101" s="251"/>
      <c r="DD101" s="251"/>
      <c r="DE101" s="251"/>
      <c r="DF101" s="251"/>
      <c r="DG101" s="251"/>
      <c r="DH101" s="251"/>
      <c r="DI101" s="251"/>
      <c r="DJ101" s="251"/>
      <c r="DK101" s="251"/>
      <c r="DL101" s="251"/>
      <c r="DM101" s="251"/>
      <c r="DN101" s="251"/>
      <c r="DO101" s="251"/>
      <c r="DP101" s="251"/>
      <c r="DQ101" s="251"/>
      <c r="DR101" s="251"/>
      <c r="DS101" s="251"/>
      <c r="DT101" s="251"/>
      <c r="DU101" s="251"/>
      <c r="DV101" s="251"/>
      <c r="DW101" s="251"/>
      <c r="DX101" s="251"/>
      <c r="DY101" s="251"/>
      <c r="DZ101" s="251"/>
      <c r="EA101" s="251"/>
      <c r="EB101" s="251"/>
      <c r="EC101" s="251"/>
      <c r="ED101" s="251"/>
      <c r="EE101" s="251"/>
      <c r="EF101" s="251"/>
      <c r="EG101" s="251"/>
      <c r="EH101" s="251"/>
      <c r="EI101" s="251"/>
      <c r="EJ101" s="251"/>
      <c r="EK101" s="251"/>
      <c r="EL101" s="251"/>
      <c r="EM101" s="251"/>
      <c r="EN101" s="251"/>
      <c r="EO101" s="251"/>
      <c r="EP101" s="251"/>
      <c r="EQ101" s="251"/>
      <c r="ER101" s="251"/>
      <c r="ES101" s="251"/>
      <c r="ET101" s="251"/>
      <c r="EU101" s="251"/>
      <c r="EV101" s="251"/>
      <c r="EW101" s="251"/>
      <c r="EX101" s="251"/>
      <c r="EY101" s="251"/>
      <c r="EZ101" s="251"/>
      <c r="FA101" s="251"/>
      <c r="FB101" s="251"/>
      <c r="FC101" s="251"/>
      <c r="FD101" s="251"/>
      <c r="FE101" s="251"/>
      <c r="FF101" s="251"/>
      <c r="FG101" s="251"/>
      <c r="FH101" s="251"/>
      <c r="FI101" s="251"/>
      <c r="FJ101" s="251"/>
      <c r="FK101" s="251"/>
      <c r="FL101" s="251"/>
      <c r="FM101" s="251"/>
      <c r="FN101" s="251"/>
      <c r="FO101" s="251"/>
      <c r="FP101" s="251"/>
      <c r="FQ101" s="251"/>
      <c r="FR101" s="251"/>
      <c r="FS101" s="251"/>
      <c r="FT101" s="251"/>
      <c r="FU101" s="251"/>
      <c r="FV101" s="251"/>
      <c r="FW101" s="251"/>
      <c r="FX101" s="251"/>
      <c r="FY101" s="251"/>
      <c r="FZ101" s="251"/>
      <c r="GA101" s="251"/>
      <c r="GB101" s="251"/>
      <c r="GC101" s="251"/>
      <c r="GD101" s="251"/>
      <c r="GE101" s="251"/>
      <c r="GF101" s="251"/>
      <c r="GG101" s="251"/>
      <c r="GH101" s="251"/>
      <c r="GI101" s="251"/>
      <c r="GJ101" s="251"/>
      <c r="GK101" s="251"/>
      <c r="GL101" s="251"/>
      <c r="GM101" s="251"/>
      <c r="GN101" s="251"/>
      <c r="GO101" s="251"/>
      <c r="GP101" s="251"/>
      <c r="GQ101" s="251"/>
      <c r="GR101" s="251"/>
      <c r="GS101" s="251"/>
      <c r="GT101" s="251"/>
    </row>
    <row r="102" spans="1:202">
      <c r="A102" s="426" t="s">
        <v>1105</v>
      </c>
      <c r="B102" s="691"/>
      <c r="C102" s="987"/>
      <c r="D102" s="961"/>
      <c r="E102" s="980"/>
      <c r="F102" s="644"/>
      <c r="G102" s="980"/>
      <c r="H102" s="254"/>
      <c r="I102" s="258"/>
      <c r="J102" s="254"/>
      <c r="K102" s="254"/>
      <c r="L102" s="644"/>
      <c r="M102" s="254"/>
      <c r="N102" s="644"/>
      <c r="O102" s="655"/>
      <c r="P102" s="656"/>
      <c r="Q102" s="251"/>
      <c r="R102" s="251"/>
      <c r="S102" s="251"/>
      <c r="T102" s="251"/>
      <c r="U102" s="251"/>
      <c r="V102" s="251"/>
      <c r="W102" s="251"/>
      <c r="X102" s="251"/>
      <c r="Y102" s="251"/>
      <c r="Z102" s="251"/>
      <c r="AA102" s="251"/>
      <c r="AB102" s="251"/>
      <c r="AC102" s="251"/>
      <c r="AD102" s="251"/>
      <c r="AE102" s="251"/>
      <c r="AF102" s="251"/>
      <c r="AG102" s="251"/>
      <c r="AH102" s="251"/>
      <c r="AI102" s="251"/>
      <c r="AJ102" s="251"/>
      <c r="AK102" s="251"/>
      <c r="AL102" s="251"/>
      <c r="AM102" s="251"/>
      <c r="AN102" s="251"/>
      <c r="AO102" s="251"/>
      <c r="AP102" s="251"/>
      <c r="AQ102" s="251"/>
      <c r="AR102" s="251"/>
      <c r="AS102" s="251"/>
      <c r="AT102" s="251"/>
      <c r="AU102" s="251"/>
      <c r="AV102" s="251"/>
      <c r="AW102" s="251"/>
      <c r="AX102" s="251"/>
      <c r="AY102" s="251"/>
      <c r="AZ102" s="251"/>
      <c r="BA102" s="251"/>
      <c r="BB102" s="251"/>
      <c r="BC102" s="251"/>
      <c r="BD102" s="251"/>
      <c r="BE102" s="251"/>
      <c r="BF102" s="251"/>
      <c r="BG102" s="251"/>
      <c r="BH102" s="251"/>
      <c r="BI102" s="251"/>
      <c r="BJ102" s="251"/>
      <c r="BK102" s="251"/>
      <c r="BL102" s="251"/>
      <c r="BM102" s="251"/>
      <c r="BN102" s="251"/>
      <c r="BO102" s="251"/>
      <c r="BP102" s="251"/>
      <c r="BQ102" s="251"/>
      <c r="BR102" s="251"/>
      <c r="BS102" s="251"/>
      <c r="BT102" s="251"/>
      <c r="BU102" s="251"/>
      <c r="BV102" s="251"/>
      <c r="BW102" s="251"/>
      <c r="BX102" s="251"/>
      <c r="BY102" s="251"/>
      <c r="BZ102" s="251"/>
      <c r="CA102" s="251"/>
      <c r="CB102" s="251"/>
      <c r="CC102" s="251"/>
      <c r="CD102" s="251"/>
      <c r="CE102" s="251"/>
      <c r="CF102" s="251"/>
      <c r="CG102" s="251"/>
      <c r="CH102" s="251"/>
      <c r="CI102" s="251"/>
      <c r="CJ102" s="251"/>
      <c r="CK102" s="251"/>
      <c r="CL102" s="251"/>
      <c r="CM102" s="251"/>
      <c r="CN102" s="251"/>
      <c r="CO102" s="251"/>
      <c r="CP102" s="251"/>
      <c r="CQ102" s="251"/>
      <c r="CR102" s="251"/>
      <c r="CS102" s="251"/>
      <c r="CT102" s="251"/>
      <c r="CU102" s="251"/>
      <c r="CV102" s="251"/>
      <c r="CW102" s="251"/>
      <c r="CX102" s="251"/>
      <c r="CY102" s="251"/>
      <c r="CZ102" s="251"/>
      <c r="DA102" s="251"/>
      <c r="DB102" s="251"/>
      <c r="DC102" s="251"/>
      <c r="DD102" s="251"/>
      <c r="DE102" s="251"/>
      <c r="DF102" s="251"/>
      <c r="DG102" s="251"/>
      <c r="DH102" s="251"/>
      <c r="DI102" s="251"/>
      <c r="DJ102" s="251"/>
      <c r="DK102" s="251"/>
      <c r="DL102" s="251"/>
      <c r="DM102" s="251"/>
      <c r="DN102" s="251"/>
      <c r="DO102" s="251"/>
      <c r="DP102" s="251"/>
      <c r="DQ102" s="251"/>
      <c r="DR102" s="251"/>
      <c r="DS102" s="251"/>
      <c r="DT102" s="251"/>
      <c r="DU102" s="251"/>
      <c r="DV102" s="251"/>
      <c r="DW102" s="251"/>
      <c r="DX102" s="251"/>
      <c r="DY102" s="251"/>
      <c r="DZ102" s="251"/>
      <c r="EA102" s="251"/>
      <c r="EB102" s="251"/>
      <c r="EC102" s="251"/>
      <c r="ED102" s="251"/>
      <c r="EE102" s="251"/>
      <c r="EF102" s="251"/>
      <c r="EG102" s="251"/>
      <c r="EH102" s="251"/>
      <c r="EI102" s="251"/>
      <c r="EJ102" s="251"/>
      <c r="EK102" s="251"/>
      <c r="EL102" s="251"/>
      <c r="EM102" s="251"/>
      <c r="EN102" s="251"/>
      <c r="EO102" s="251"/>
      <c r="EP102" s="251"/>
      <c r="EQ102" s="251"/>
      <c r="ER102" s="251"/>
      <c r="ES102" s="251"/>
      <c r="ET102" s="251"/>
      <c r="EU102" s="251"/>
      <c r="EV102" s="251"/>
      <c r="EW102" s="251"/>
      <c r="EX102" s="251"/>
      <c r="EY102" s="251"/>
      <c r="EZ102" s="251"/>
      <c r="FA102" s="251"/>
      <c r="FB102" s="251"/>
      <c r="FC102" s="251"/>
      <c r="FD102" s="251"/>
      <c r="FE102" s="251"/>
      <c r="FF102" s="251"/>
      <c r="FG102" s="251"/>
      <c r="FH102" s="251"/>
      <c r="FI102" s="251"/>
      <c r="FJ102" s="251"/>
      <c r="FK102" s="251"/>
      <c r="FL102" s="251"/>
      <c r="FM102" s="251"/>
      <c r="FN102" s="251"/>
      <c r="FO102" s="251"/>
      <c r="FP102" s="251"/>
      <c r="FQ102" s="251"/>
      <c r="FR102" s="251"/>
      <c r="FS102" s="251"/>
      <c r="FT102" s="251"/>
      <c r="FU102" s="251"/>
      <c r="FV102" s="251"/>
      <c r="FW102" s="251"/>
      <c r="FX102" s="251"/>
      <c r="FY102" s="251"/>
      <c r="FZ102" s="251"/>
      <c r="GA102" s="251"/>
      <c r="GB102" s="251"/>
      <c r="GC102" s="251"/>
      <c r="GD102" s="251"/>
      <c r="GE102" s="251"/>
      <c r="GF102" s="251"/>
      <c r="GG102" s="251"/>
      <c r="GH102" s="251"/>
      <c r="GI102" s="251"/>
      <c r="GJ102" s="251"/>
      <c r="GK102" s="251"/>
      <c r="GL102" s="251"/>
      <c r="GM102" s="251"/>
      <c r="GN102" s="251"/>
      <c r="GO102" s="251"/>
      <c r="GP102" s="251"/>
      <c r="GQ102" s="251"/>
      <c r="GR102" s="251"/>
      <c r="GS102" s="251"/>
      <c r="GT102" s="251"/>
    </row>
    <row r="103" spans="1:202">
      <c r="A103" s="1112" t="s">
        <v>1070</v>
      </c>
      <c r="B103" s="1114" t="s">
        <v>133</v>
      </c>
      <c r="C103" s="1120" t="s">
        <v>933</v>
      </c>
      <c r="D103" s="1118" t="s">
        <v>1046</v>
      </c>
      <c r="E103" s="1110" t="s">
        <v>843</v>
      </c>
      <c r="F103" s="1110" t="s">
        <v>1049</v>
      </c>
      <c r="G103" s="1110" t="s">
        <v>1050</v>
      </c>
      <c r="H103" s="1110" t="s">
        <v>1243</v>
      </c>
      <c r="I103" s="1120" t="s">
        <v>1242</v>
      </c>
      <c r="J103" s="1110" t="s">
        <v>1048</v>
      </c>
      <c r="K103" s="1110" t="s">
        <v>844</v>
      </c>
      <c r="L103" s="1110" t="s">
        <v>1051</v>
      </c>
      <c r="M103" s="1110" t="s">
        <v>1152</v>
      </c>
      <c r="N103" s="1110" t="s">
        <v>42</v>
      </c>
      <c r="O103" s="655"/>
      <c r="P103" s="656"/>
      <c r="Q103" s="251"/>
      <c r="R103" s="251"/>
      <c r="S103" s="251"/>
      <c r="T103" s="251"/>
      <c r="U103" s="251"/>
      <c r="V103" s="251"/>
      <c r="W103" s="251"/>
      <c r="X103" s="251"/>
      <c r="Y103" s="251"/>
      <c r="Z103" s="251"/>
      <c r="AA103" s="251"/>
      <c r="AB103" s="251"/>
      <c r="AC103" s="251"/>
      <c r="AD103" s="251"/>
      <c r="AE103" s="251"/>
      <c r="AF103" s="251"/>
      <c r="AG103" s="251"/>
      <c r="AH103" s="251"/>
      <c r="AI103" s="251"/>
      <c r="AJ103" s="251"/>
      <c r="AK103" s="251"/>
      <c r="AL103" s="251"/>
      <c r="AM103" s="251"/>
      <c r="AN103" s="251"/>
      <c r="AO103" s="251"/>
      <c r="AP103" s="251"/>
      <c r="AQ103" s="251"/>
      <c r="AR103" s="251"/>
      <c r="AS103" s="251"/>
      <c r="AT103" s="251"/>
      <c r="AU103" s="251"/>
      <c r="AV103" s="251"/>
      <c r="AW103" s="251"/>
      <c r="AX103" s="251"/>
      <c r="AY103" s="251"/>
      <c r="AZ103" s="251"/>
      <c r="BA103" s="251"/>
      <c r="BB103" s="251"/>
      <c r="BC103" s="251"/>
      <c r="BD103" s="251"/>
      <c r="BE103" s="251"/>
      <c r="BF103" s="251"/>
      <c r="BG103" s="251"/>
      <c r="BH103" s="251"/>
      <c r="BI103" s="251"/>
      <c r="BJ103" s="251"/>
      <c r="BK103" s="251"/>
      <c r="BL103" s="251"/>
      <c r="BM103" s="251"/>
      <c r="BN103" s="251"/>
      <c r="BO103" s="251"/>
      <c r="BP103" s="251"/>
      <c r="BQ103" s="251"/>
      <c r="BR103" s="251"/>
      <c r="BS103" s="251"/>
      <c r="BT103" s="251"/>
      <c r="BU103" s="251"/>
      <c r="BV103" s="251"/>
      <c r="BW103" s="251"/>
      <c r="BX103" s="251"/>
      <c r="BY103" s="251"/>
      <c r="BZ103" s="251"/>
      <c r="CA103" s="251"/>
      <c r="CB103" s="251"/>
      <c r="CC103" s="251"/>
      <c r="CD103" s="251"/>
      <c r="CE103" s="251"/>
      <c r="CF103" s="251"/>
      <c r="CG103" s="251"/>
      <c r="CH103" s="251"/>
      <c r="CI103" s="251"/>
      <c r="CJ103" s="251"/>
      <c r="CK103" s="251"/>
      <c r="CL103" s="251"/>
      <c r="CM103" s="251"/>
      <c r="CN103" s="251"/>
      <c r="CO103" s="251"/>
      <c r="CP103" s="251"/>
      <c r="CQ103" s="251"/>
      <c r="CR103" s="251"/>
      <c r="CS103" s="251"/>
      <c r="CT103" s="251"/>
      <c r="CU103" s="251"/>
      <c r="CV103" s="251"/>
      <c r="CW103" s="251"/>
      <c r="CX103" s="251"/>
      <c r="CY103" s="251"/>
      <c r="CZ103" s="251"/>
      <c r="DA103" s="251"/>
      <c r="DB103" s="251"/>
      <c r="DC103" s="251"/>
      <c r="DD103" s="251"/>
      <c r="DE103" s="251"/>
      <c r="DF103" s="251"/>
      <c r="DG103" s="251"/>
      <c r="DH103" s="251"/>
      <c r="DI103" s="251"/>
      <c r="DJ103" s="251"/>
      <c r="DK103" s="251"/>
      <c r="DL103" s="251"/>
      <c r="DM103" s="251"/>
      <c r="DN103" s="251"/>
      <c r="DO103" s="251"/>
      <c r="DP103" s="251"/>
      <c r="DQ103" s="251"/>
      <c r="DR103" s="251"/>
      <c r="DS103" s="251"/>
      <c r="DT103" s="251"/>
      <c r="DU103" s="251"/>
      <c r="DV103" s="251"/>
      <c r="DW103" s="251"/>
      <c r="DX103" s="251"/>
      <c r="DY103" s="251"/>
      <c r="DZ103" s="251"/>
      <c r="EA103" s="251"/>
      <c r="EB103" s="251"/>
      <c r="EC103" s="251"/>
      <c r="ED103" s="251"/>
      <c r="EE103" s="251"/>
      <c r="EF103" s="251"/>
      <c r="EG103" s="251"/>
      <c r="EH103" s="251"/>
      <c r="EI103" s="251"/>
      <c r="EJ103" s="251"/>
      <c r="EK103" s="251"/>
      <c r="EL103" s="251"/>
      <c r="EM103" s="251"/>
      <c r="EN103" s="251"/>
      <c r="EO103" s="251"/>
      <c r="EP103" s="251"/>
      <c r="EQ103" s="251"/>
      <c r="ER103" s="251"/>
      <c r="ES103" s="251"/>
      <c r="ET103" s="251"/>
      <c r="EU103" s="251"/>
      <c r="EV103" s="251"/>
      <c r="EW103" s="251"/>
      <c r="EX103" s="251"/>
      <c r="EY103" s="251"/>
      <c r="EZ103" s="251"/>
      <c r="FA103" s="251"/>
      <c r="FB103" s="251"/>
      <c r="FC103" s="251"/>
      <c r="FD103" s="251"/>
      <c r="FE103" s="251"/>
      <c r="FF103" s="251"/>
      <c r="FG103" s="251"/>
      <c r="FH103" s="251"/>
      <c r="FI103" s="251"/>
      <c r="FJ103" s="251"/>
      <c r="FK103" s="251"/>
      <c r="FL103" s="251"/>
      <c r="FM103" s="251"/>
      <c r="FN103" s="251"/>
      <c r="FO103" s="251"/>
      <c r="FP103" s="251"/>
      <c r="FQ103" s="251"/>
      <c r="FR103" s="251"/>
      <c r="FS103" s="251"/>
      <c r="FT103" s="251"/>
      <c r="FU103" s="251"/>
      <c r="FV103" s="251"/>
      <c r="FW103" s="251"/>
      <c r="FX103" s="251"/>
      <c r="FY103" s="251"/>
      <c r="FZ103" s="251"/>
      <c r="GA103" s="251"/>
      <c r="GB103" s="251"/>
      <c r="GC103" s="251"/>
      <c r="GD103" s="251"/>
      <c r="GE103" s="251"/>
      <c r="GF103" s="251"/>
      <c r="GG103" s="251"/>
      <c r="GH103" s="251"/>
      <c r="GI103" s="251"/>
      <c r="GJ103" s="251"/>
      <c r="GK103" s="251"/>
      <c r="GL103" s="251"/>
      <c r="GM103" s="251"/>
      <c r="GN103" s="251"/>
      <c r="GO103" s="251"/>
      <c r="GP103" s="251"/>
      <c r="GQ103" s="251"/>
      <c r="GR103" s="251"/>
      <c r="GS103" s="251"/>
      <c r="GT103" s="251"/>
    </row>
    <row r="104" spans="1:202">
      <c r="A104" s="1113"/>
      <c r="B104" s="1115"/>
      <c r="C104" s="1121"/>
      <c r="D104" s="1119"/>
      <c r="E104" s="1111"/>
      <c r="F104" s="1111"/>
      <c r="G104" s="1111"/>
      <c r="H104" s="1111"/>
      <c r="I104" s="1121"/>
      <c r="J104" s="1111"/>
      <c r="K104" s="1111"/>
      <c r="L104" s="1111"/>
      <c r="M104" s="1111"/>
      <c r="N104" s="1111"/>
      <c r="O104" s="655"/>
      <c r="P104" s="656"/>
      <c r="Q104" s="251"/>
      <c r="R104" s="251"/>
      <c r="S104" s="251"/>
      <c r="T104" s="251"/>
      <c r="U104" s="251"/>
      <c r="V104" s="251"/>
      <c r="W104" s="251"/>
      <c r="X104" s="251"/>
      <c r="Y104" s="251"/>
      <c r="Z104" s="251"/>
      <c r="AA104" s="251"/>
      <c r="AB104" s="251"/>
      <c r="AC104" s="251"/>
      <c r="AD104" s="251"/>
      <c r="AE104" s="251"/>
      <c r="AF104" s="251"/>
      <c r="AG104" s="251"/>
      <c r="AH104" s="251"/>
      <c r="AI104" s="251"/>
      <c r="AJ104" s="251"/>
      <c r="AK104" s="251"/>
      <c r="AL104" s="251"/>
      <c r="AM104" s="251"/>
      <c r="AN104" s="251"/>
      <c r="AO104" s="251"/>
      <c r="AP104" s="251"/>
      <c r="AQ104" s="251"/>
      <c r="AR104" s="251"/>
      <c r="AS104" s="251"/>
      <c r="AT104" s="251"/>
      <c r="AU104" s="251"/>
      <c r="AV104" s="251"/>
      <c r="AW104" s="251"/>
      <c r="AX104" s="251"/>
      <c r="AY104" s="251"/>
      <c r="AZ104" s="251"/>
      <c r="BA104" s="251"/>
      <c r="BB104" s="251"/>
      <c r="BC104" s="251"/>
      <c r="BD104" s="251"/>
      <c r="BE104" s="251"/>
      <c r="BF104" s="251"/>
      <c r="BG104" s="251"/>
      <c r="BH104" s="251"/>
      <c r="BI104" s="251"/>
      <c r="BJ104" s="251"/>
      <c r="BK104" s="251"/>
      <c r="BL104" s="251"/>
      <c r="BM104" s="251"/>
      <c r="BN104" s="251"/>
      <c r="BO104" s="251"/>
      <c r="BP104" s="251"/>
      <c r="BQ104" s="251"/>
      <c r="BR104" s="251"/>
      <c r="BS104" s="251"/>
      <c r="BT104" s="251"/>
      <c r="BU104" s="251"/>
      <c r="BV104" s="251"/>
      <c r="BW104" s="251"/>
      <c r="BX104" s="251"/>
      <c r="BY104" s="251"/>
      <c r="BZ104" s="251"/>
      <c r="CA104" s="251"/>
      <c r="CB104" s="251"/>
      <c r="CC104" s="251"/>
      <c r="CD104" s="251"/>
      <c r="CE104" s="251"/>
      <c r="CF104" s="251"/>
      <c r="CG104" s="251"/>
      <c r="CH104" s="251"/>
      <c r="CI104" s="251"/>
      <c r="CJ104" s="251"/>
      <c r="CK104" s="251"/>
      <c r="CL104" s="251"/>
      <c r="CM104" s="251"/>
      <c r="CN104" s="251"/>
      <c r="CO104" s="251"/>
      <c r="CP104" s="251"/>
      <c r="CQ104" s="251"/>
      <c r="CR104" s="251"/>
      <c r="CS104" s="251"/>
      <c r="CT104" s="251"/>
      <c r="CU104" s="251"/>
      <c r="CV104" s="251"/>
      <c r="CW104" s="251"/>
      <c r="CX104" s="251"/>
      <c r="CY104" s="251"/>
      <c r="CZ104" s="251"/>
      <c r="DA104" s="251"/>
      <c r="DB104" s="251"/>
      <c r="DC104" s="251"/>
      <c r="DD104" s="251"/>
      <c r="DE104" s="251"/>
      <c r="DF104" s="251"/>
      <c r="DG104" s="251"/>
      <c r="DH104" s="251"/>
      <c r="DI104" s="251"/>
      <c r="DJ104" s="251"/>
      <c r="DK104" s="251"/>
      <c r="DL104" s="251"/>
      <c r="DM104" s="251"/>
      <c r="DN104" s="251"/>
      <c r="DO104" s="251"/>
      <c r="DP104" s="251"/>
      <c r="DQ104" s="251"/>
      <c r="DR104" s="251"/>
      <c r="DS104" s="251"/>
      <c r="DT104" s="251"/>
      <c r="DU104" s="251"/>
      <c r="DV104" s="251"/>
      <c r="DW104" s="251"/>
      <c r="DX104" s="251"/>
      <c r="DY104" s="251"/>
      <c r="DZ104" s="251"/>
      <c r="EA104" s="251"/>
      <c r="EB104" s="251"/>
      <c r="EC104" s="251"/>
      <c r="ED104" s="251"/>
      <c r="EE104" s="251"/>
      <c r="EF104" s="251"/>
      <c r="EG104" s="251"/>
      <c r="EH104" s="251"/>
      <c r="EI104" s="251"/>
      <c r="EJ104" s="251"/>
      <c r="EK104" s="251"/>
      <c r="EL104" s="251"/>
      <c r="EM104" s="251"/>
      <c r="EN104" s="251"/>
      <c r="EO104" s="251"/>
      <c r="EP104" s="251"/>
      <c r="EQ104" s="251"/>
      <c r="ER104" s="251"/>
      <c r="ES104" s="251"/>
      <c r="ET104" s="251"/>
      <c r="EU104" s="251"/>
      <c r="EV104" s="251"/>
      <c r="EW104" s="251"/>
      <c r="EX104" s="251"/>
      <c r="EY104" s="251"/>
      <c r="EZ104" s="251"/>
      <c r="FA104" s="251"/>
      <c r="FB104" s="251"/>
      <c r="FC104" s="251"/>
      <c r="FD104" s="251"/>
      <c r="FE104" s="251"/>
      <c r="FF104" s="251"/>
      <c r="FG104" s="251"/>
      <c r="FH104" s="251"/>
      <c r="FI104" s="251"/>
      <c r="FJ104" s="251"/>
      <c r="FK104" s="251"/>
      <c r="FL104" s="251"/>
      <c r="FM104" s="251"/>
      <c r="FN104" s="251"/>
      <c r="FO104" s="251"/>
      <c r="FP104" s="251"/>
      <c r="FQ104" s="251"/>
      <c r="FR104" s="251"/>
      <c r="FS104" s="251"/>
      <c r="FT104" s="251"/>
      <c r="FU104" s="251"/>
      <c r="FV104" s="251"/>
      <c r="FW104" s="251"/>
      <c r="FX104" s="251"/>
      <c r="FY104" s="251"/>
      <c r="FZ104" s="251"/>
      <c r="GA104" s="251"/>
      <c r="GB104" s="251"/>
      <c r="GC104" s="251"/>
      <c r="GD104" s="251"/>
      <c r="GE104" s="251"/>
      <c r="GF104" s="251"/>
      <c r="GG104" s="251"/>
      <c r="GH104" s="251"/>
      <c r="GI104" s="251"/>
      <c r="GJ104" s="251"/>
      <c r="GK104" s="251"/>
      <c r="GL104" s="251"/>
      <c r="GM104" s="251"/>
      <c r="GN104" s="251"/>
      <c r="GO104" s="251"/>
      <c r="GP104" s="251"/>
      <c r="GQ104" s="251"/>
      <c r="GR104" s="251"/>
      <c r="GS104" s="251"/>
      <c r="GT104" s="251"/>
    </row>
    <row r="105" spans="1:202">
      <c r="A105" s="610"/>
      <c r="B105" s="439" t="s">
        <v>1401</v>
      </c>
      <c r="C105" s="437"/>
      <c r="D105" s="962">
        <v>1</v>
      </c>
      <c r="E105" s="476"/>
      <c r="F105" s="476"/>
      <c r="G105" s="429">
        <f>F105+E105</f>
        <v>0</v>
      </c>
      <c r="H105" s="429">
        <f>D105-G105</f>
        <v>1</v>
      </c>
      <c r="I105" s="1023">
        <f>5%*J125</f>
        <v>198843623</v>
      </c>
      <c r="J105" s="1008">
        <f>D105*I105</f>
        <v>198843623</v>
      </c>
      <c r="K105" s="611">
        <v>0</v>
      </c>
      <c r="L105" s="612">
        <v>0</v>
      </c>
      <c r="M105" s="432">
        <f>SUM(K105,L105)</f>
        <v>0</v>
      </c>
      <c r="N105" s="646">
        <f>IF(J105=0,0,M105/J105)</f>
        <v>0</v>
      </c>
      <c r="O105" s="655"/>
      <c r="P105" s="656"/>
      <c r="Q105" s="251"/>
      <c r="R105" s="251"/>
      <c r="S105" s="251"/>
      <c r="T105" s="251"/>
      <c r="U105" s="251"/>
      <c r="V105" s="251"/>
      <c r="W105" s="251"/>
      <c r="X105" s="251"/>
      <c r="Y105" s="251"/>
      <c r="Z105" s="251"/>
      <c r="AA105" s="251"/>
      <c r="AB105" s="251"/>
      <c r="AC105" s="251"/>
      <c r="AD105" s="251"/>
      <c r="AE105" s="251"/>
      <c r="AF105" s="251"/>
      <c r="AG105" s="251"/>
      <c r="AH105" s="251"/>
      <c r="AI105" s="251"/>
      <c r="AJ105" s="251"/>
      <c r="AK105" s="251"/>
      <c r="AL105" s="251"/>
      <c r="AM105" s="251"/>
      <c r="AN105" s="251"/>
      <c r="AO105" s="251"/>
      <c r="AP105" s="251"/>
      <c r="AQ105" s="251"/>
      <c r="AR105" s="251"/>
      <c r="AS105" s="251"/>
      <c r="AT105" s="251"/>
      <c r="AU105" s="251"/>
      <c r="AV105" s="251"/>
      <c r="AW105" s="251"/>
      <c r="AX105" s="251"/>
      <c r="AY105" s="251"/>
      <c r="AZ105" s="251"/>
      <c r="BA105" s="251"/>
      <c r="BB105" s="251"/>
      <c r="BC105" s="251"/>
      <c r="BD105" s="251"/>
      <c r="BE105" s="251"/>
      <c r="BF105" s="251"/>
      <c r="BG105" s="251"/>
      <c r="BH105" s="251"/>
      <c r="BI105" s="251"/>
      <c r="BJ105" s="251"/>
      <c r="BK105" s="251"/>
      <c r="BL105" s="251"/>
      <c r="BM105" s="251"/>
      <c r="BN105" s="251"/>
      <c r="BO105" s="251"/>
      <c r="BP105" s="251"/>
      <c r="BQ105" s="251"/>
      <c r="BR105" s="251"/>
      <c r="BS105" s="251"/>
      <c r="BT105" s="251"/>
      <c r="BU105" s="251"/>
      <c r="BV105" s="251"/>
      <c r="BW105" s="251"/>
      <c r="BX105" s="251"/>
      <c r="BY105" s="251"/>
      <c r="BZ105" s="251"/>
      <c r="CA105" s="251"/>
      <c r="CB105" s="251"/>
      <c r="CC105" s="251"/>
      <c r="CD105" s="251"/>
      <c r="CE105" s="251"/>
      <c r="CF105" s="251"/>
      <c r="CG105" s="251"/>
      <c r="CH105" s="251"/>
      <c r="CI105" s="251"/>
      <c r="CJ105" s="251"/>
      <c r="CK105" s="251"/>
      <c r="CL105" s="251"/>
      <c r="CM105" s="251"/>
      <c r="CN105" s="251"/>
      <c r="CO105" s="251"/>
      <c r="CP105" s="251"/>
      <c r="CQ105" s="251"/>
      <c r="CR105" s="251"/>
      <c r="CS105" s="251"/>
      <c r="CT105" s="251"/>
      <c r="CU105" s="251"/>
      <c r="CV105" s="251"/>
      <c r="CW105" s="251"/>
      <c r="CX105" s="251"/>
      <c r="CY105" s="251"/>
      <c r="CZ105" s="251"/>
      <c r="DA105" s="251"/>
      <c r="DB105" s="251"/>
      <c r="DC105" s="251"/>
      <c r="DD105" s="251"/>
      <c r="DE105" s="251"/>
      <c r="DF105" s="251"/>
      <c r="DG105" s="251"/>
      <c r="DH105" s="251"/>
      <c r="DI105" s="251"/>
      <c r="DJ105" s="251"/>
      <c r="DK105" s="251"/>
      <c r="DL105" s="251"/>
      <c r="DM105" s="251"/>
      <c r="DN105" s="251"/>
      <c r="DO105" s="251"/>
      <c r="DP105" s="251"/>
      <c r="DQ105" s="251"/>
      <c r="DR105" s="251"/>
      <c r="DS105" s="251"/>
      <c r="DT105" s="251"/>
      <c r="DU105" s="251"/>
      <c r="DV105" s="251"/>
      <c r="DW105" s="251"/>
      <c r="DX105" s="251"/>
      <c r="DY105" s="251"/>
      <c r="DZ105" s="251"/>
      <c r="EA105" s="251"/>
      <c r="EB105" s="251"/>
      <c r="EC105" s="251"/>
      <c r="ED105" s="251"/>
      <c r="EE105" s="251"/>
      <c r="EF105" s="251"/>
      <c r="EG105" s="251"/>
      <c r="EH105" s="251"/>
      <c r="EI105" s="251"/>
      <c r="EJ105" s="251"/>
      <c r="EK105" s="251"/>
      <c r="EL105" s="251"/>
      <c r="EM105" s="251"/>
      <c r="EN105" s="251"/>
      <c r="EO105" s="251"/>
      <c r="EP105" s="251"/>
      <c r="EQ105" s="251"/>
      <c r="ER105" s="251"/>
      <c r="ES105" s="251"/>
      <c r="ET105" s="251"/>
      <c r="EU105" s="251"/>
      <c r="EV105" s="251"/>
      <c r="EW105" s="251"/>
      <c r="EX105" s="251"/>
      <c r="EY105" s="251"/>
      <c r="EZ105" s="251"/>
      <c r="FA105" s="251"/>
      <c r="FB105" s="251"/>
      <c r="FC105" s="251"/>
      <c r="FD105" s="251"/>
      <c r="FE105" s="251"/>
      <c r="FF105" s="251"/>
      <c r="FG105" s="251"/>
      <c r="FH105" s="251"/>
      <c r="FI105" s="251"/>
      <c r="FJ105" s="251"/>
      <c r="FK105" s="251"/>
      <c r="FL105" s="251"/>
      <c r="FM105" s="251"/>
      <c r="FN105" s="251"/>
      <c r="FO105" s="251"/>
      <c r="FP105" s="251"/>
      <c r="FQ105" s="251"/>
      <c r="FR105" s="251"/>
      <c r="FS105" s="251"/>
      <c r="FT105" s="251"/>
      <c r="FU105" s="251"/>
      <c r="FV105" s="251"/>
      <c r="FW105" s="251"/>
      <c r="FX105" s="251"/>
      <c r="FY105" s="251"/>
      <c r="FZ105" s="251"/>
      <c r="GA105" s="251"/>
      <c r="GB105" s="251"/>
      <c r="GC105" s="251"/>
      <c r="GD105" s="251"/>
      <c r="GE105" s="251"/>
      <c r="GF105" s="251"/>
      <c r="GG105" s="251"/>
      <c r="GH105" s="251"/>
      <c r="GI105" s="251"/>
      <c r="GJ105" s="251"/>
      <c r="GK105" s="251"/>
      <c r="GL105" s="251"/>
      <c r="GM105" s="251"/>
      <c r="GN105" s="251"/>
      <c r="GO105" s="251"/>
      <c r="GP105" s="251"/>
      <c r="GQ105" s="251"/>
      <c r="GR105" s="251"/>
      <c r="GS105" s="251"/>
      <c r="GT105" s="251"/>
    </row>
    <row r="106" spans="1:202">
      <c r="A106" s="436"/>
      <c r="B106" s="439" t="s">
        <v>1402</v>
      </c>
      <c r="C106" s="437"/>
      <c r="D106" s="962">
        <v>1</v>
      </c>
      <c r="E106" s="476">
        <v>0</v>
      </c>
      <c r="F106" s="476"/>
      <c r="G106" s="429">
        <f>F106+E106</f>
        <v>0</v>
      </c>
      <c r="H106" s="429">
        <f>D106-G106</f>
        <v>1</v>
      </c>
      <c r="I106" s="1031">
        <f>3%*J125</f>
        <v>119306173.8</v>
      </c>
      <c r="J106" s="1008">
        <f>D106*I106</f>
        <v>119306173.8</v>
      </c>
      <c r="K106" s="611">
        <v>0</v>
      </c>
      <c r="L106" s="612">
        <v>0</v>
      </c>
      <c r="M106" s="257">
        <f>SUM(K106,L106)</f>
        <v>0</v>
      </c>
      <c r="N106" s="692">
        <f>IF(J106=0,0,M106/J106)</f>
        <v>0</v>
      </c>
      <c r="O106" s="655"/>
      <c r="P106" s="656"/>
      <c r="Q106" s="251"/>
      <c r="R106" s="251"/>
      <c r="S106" s="251"/>
      <c r="T106" s="251"/>
      <c r="U106" s="251"/>
      <c r="V106" s="251"/>
      <c r="W106" s="251"/>
      <c r="X106" s="251"/>
      <c r="Y106" s="251"/>
      <c r="Z106" s="251"/>
      <c r="AA106" s="251"/>
      <c r="AB106" s="251"/>
      <c r="AC106" s="251"/>
      <c r="AD106" s="251"/>
      <c r="AE106" s="251"/>
      <c r="AF106" s="251"/>
      <c r="AG106" s="251"/>
      <c r="AH106" s="251"/>
      <c r="AI106" s="251"/>
      <c r="AJ106" s="251"/>
      <c r="AK106" s="251"/>
      <c r="AL106" s="251"/>
      <c r="AM106" s="251"/>
      <c r="AN106" s="251"/>
      <c r="AO106" s="251"/>
      <c r="AP106" s="251"/>
      <c r="AQ106" s="251"/>
      <c r="AR106" s="251"/>
      <c r="AS106" s="251"/>
      <c r="AT106" s="251"/>
      <c r="AU106" s="251"/>
      <c r="AV106" s="251"/>
      <c r="AW106" s="251"/>
      <c r="AX106" s="251"/>
      <c r="AY106" s="251"/>
      <c r="AZ106" s="251"/>
      <c r="BA106" s="251"/>
      <c r="BB106" s="251"/>
      <c r="BC106" s="251"/>
      <c r="BD106" s="251"/>
      <c r="BE106" s="251"/>
      <c r="BF106" s="251"/>
      <c r="BG106" s="251"/>
      <c r="BH106" s="251"/>
      <c r="BI106" s="251"/>
      <c r="BJ106" s="251"/>
      <c r="BK106" s="251"/>
      <c r="BL106" s="251"/>
      <c r="BM106" s="251"/>
      <c r="BN106" s="251"/>
      <c r="BO106" s="251"/>
      <c r="BP106" s="251"/>
      <c r="BQ106" s="251"/>
      <c r="BR106" s="251"/>
      <c r="BS106" s="251"/>
      <c r="BT106" s="251"/>
      <c r="BU106" s="251"/>
      <c r="BV106" s="251"/>
      <c r="BW106" s="251"/>
      <c r="BX106" s="251"/>
      <c r="BY106" s="251"/>
      <c r="BZ106" s="251"/>
      <c r="CA106" s="251"/>
      <c r="CB106" s="251"/>
      <c r="CC106" s="251"/>
      <c r="CD106" s="251"/>
      <c r="CE106" s="251"/>
      <c r="CF106" s="251"/>
      <c r="CG106" s="251"/>
      <c r="CH106" s="251"/>
      <c r="CI106" s="251"/>
      <c r="CJ106" s="251"/>
      <c r="CK106" s="251"/>
      <c r="CL106" s="251"/>
      <c r="CM106" s="251"/>
      <c r="CN106" s="251"/>
      <c r="CO106" s="251"/>
      <c r="CP106" s="251"/>
      <c r="CQ106" s="251"/>
      <c r="CR106" s="251"/>
      <c r="CS106" s="251"/>
      <c r="CT106" s="251"/>
      <c r="CU106" s="251"/>
      <c r="CV106" s="251"/>
      <c r="CW106" s="251"/>
      <c r="CX106" s="251"/>
      <c r="CY106" s="251"/>
      <c r="CZ106" s="251"/>
      <c r="DA106" s="251"/>
      <c r="DB106" s="251"/>
      <c r="DC106" s="251"/>
      <c r="DD106" s="251"/>
      <c r="DE106" s="251"/>
      <c r="DF106" s="251"/>
      <c r="DG106" s="251"/>
      <c r="DH106" s="251"/>
      <c r="DI106" s="251"/>
      <c r="DJ106" s="251"/>
      <c r="DK106" s="251"/>
      <c r="DL106" s="251"/>
      <c r="DM106" s="251"/>
      <c r="DN106" s="251"/>
      <c r="DO106" s="251"/>
      <c r="DP106" s="251"/>
      <c r="DQ106" s="251"/>
      <c r="DR106" s="251"/>
      <c r="DS106" s="251"/>
      <c r="DT106" s="251"/>
      <c r="DU106" s="251"/>
      <c r="DV106" s="251"/>
      <c r="DW106" s="251"/>
      <c r="DX106" s="251"/>
      <c r="DY106" s="251"/>
      <c r="DZ106" s="251"/>
      <c r="EA106" s="251"/>
      <c r="EB106" s="251"/>
      <c r="EC106" s="251"/>
      <c r="ED106" s="251"/>
      <c r="EE106" s="251"/>
      <c r="EF106" s="251"/>
      <c r="EG106" s="251"/>
      <c r="EH106" s="251"/>
      <c r="EI106" s="251"/>
      <c r="EJ106" s="251"/>
      <c r="EK106" s="251"/>
      <c r="EL106" s="251"/>
      <c r="EM106" s="251"/>
      <c r="EN106" s="251"/>
      <c r="EO106" s="251"/>
      <c r="EP106" s="251"/>
      <c r="EQ106" s="251"/>
      <c r="ER106" s="251"/>
      <c r="ES106" s="251"/>
      <c r="ET106" s="251"/>
      <c r="EU106" s="251"/>
      <c r="EV106" s="251"/>
      <c r="EW106" s="251"/>
      <c r="EX106" s="251"/>
      <c r="EY106" s="251"/>
      <c r="EZ106" s="251"/>
      <c r="FA106" s="251"/>
      <c r="FB106" s="251"/>
      <c r="FC106" s="251"/>
      <c r="FD106" s="251"/>
      <c r="FE106" s="251"/>
      <c r="FF106" s="251"/>
      <c r="FG106" s="251"/>
      <c r="FH106" s="251"/>
      <c r="FI106" s="251"/>
      <c r="FJ106" s="251"/>
      <c r="FK106" s="251"/>
      <c r="FL106" s="251"/>
      <c r="FM106" s="251"/>
      <c r="FN106" s="251"/>
      <c r="FO106" s="251"/>
      <c r="FP106" s="251"/>
      <c r="FQ106" s="251"/>
      <c r="FR106" s="251"/>
      <c r="FS106" s="251"/>
      <c r="FT106" s="251"/>
      <c r="FU106" s="251"/>
      <c r="FV106" s="251"/>
      <c r="FW106" s="251"/>
      <c r="FX106" s="251"/>
      <c r="FY106" s="251"/>
      <c r="FZ106" s="251"/>
      <c r="GA106" s="251"/>
      <c r="GB106" s="251"/>
      <c r="GC106" s="251"/>
      <c r="GD106" s="251"/>
      <c r="GE106" s="251"/>
      <c r="GF106" s="251"/>
      <c r="GG106" s="251"/>
      <c r="GH106" s="251"/>
      <c r="GI106" s="251"/>
      <c r="GJ106" s="251"/>
      <c r="GK106" s="251"/>
      <c r="GL106" s="251"/>
      <c r="GM106" s="251"/>
      <c r="GN106" s="251"/>
      <c r="GO106" s="251"/>
      <c r="GP106" s="251"/>
      <c r="GQ106" s="251"/>
      <c r="GR106" s="251"/>
      <c r="GS106" s="251"/>
      <c r="GT106" s="251"/>
    </row>
    <row r="107" spans="1:202">
      <c r="A107" s="438"/>
      <c r="B107" s="439"/>
      <c r="C107" s="437"/>
      <c r="D107" s="962"/>
      <c r="E107" s="476"/>
      <c r="F107" s="476"/>
      <c r="G107" s="429"/>
      <c r="H107" s="429"/>
      <c r="I107" s="443"/>
      <c r="J107" s="645"/>
      <c r="K107" s="444"/>
      <c r="L107" s="434"/>
      <c r="M107" s="257"/>
      <c r="N107" s="692"/>
      <c r="O107" s="655"/>
      <c r="P107" s="656"/>
      <c r="Q107" s="251"/>
      <c r="R107" s="251"/>
      <c r="S107" s="251"/>
      <c r="T107" s="251"/>
      <c r="U107" s="251"/>
      <c r="V107" s="251"/>
      <c r="W107" s="251"/>
      <c r="X107" s="251"/>
      <c r="Y107" s="251"/>
      <c r="Z107" s="251"/>
      <c r="AA107" s="251"/>
      <c r="AB107" s="251"/>
      <c r="AC107" s="251"/>
      <c r="AD107" s="251"/>
      <c r="AE107" s="251"/>
      <c r="AF107" s="251"/>
      <c r="AG107" s="251"/>
      <c r="AH107" s="251"/>
      <c r="AI107" s="251"/>
      <c r="AJ107" s="251"/>
      <c r="AK107" s="251"/>
      <c r="AL107" s="251"/>
      <c r="AM107" s="251"/>
      <c r="AN107" s="251"/>
      <c r="AO107" s="251"/>
      <c r="AP107" s="251"/>
      <c r="AQ107" s="251"/>
      <c r="AR107" s="251"/>
      <c r="AS107" s="251"/>
      <c r="AT107" s="251"/>
      <c r="AU107" s="251"/>
      <c r="AV107" s="251"/>
      <c r="AW107" s="251"/>
      <c r="AX107" s="251"/>
      <c r="AY107" s="251"/>
      <c r="AZ107" s="251"/>
      <c r="BA107" s="251"/>
      <c r="BB107" s="251"/>
      <c r="BC107" s="251"/>
      <c r="BD107" s="251"/>
      <c r="BE107" s="251"/>
      <c r="BF107" s="251"/>
      <c r="BG107" s="251"/>
      <c r="BH107" s="251"/>
      <c r="BI107" s="251"/>
      <c r="BJ107" s="251"/>
      <c r="BK107" s="251"/>
      <c r="BL107" s="251"/>
      <c r="BM107" s="251"/>
      <c r="BN107" s="251"/>
      <c r="BO107" s="251"/>
      <c r="BP107" s="251"/>
      <c r="BQ107" s="251"/>
      <c r="BR107" s="251"/>
      <c r="BS107" s="251"/>
      <c r="BT107" s="251"/>
      <c r="BU107" s="251"/>
      <c r="BV107" s="251"/>
      <c r="BW107" s="251"/>
      <c r="BX107" s="251"/>
      <c r="BY107" s="251"/>
      <c r="BZ107" s="251"/>
      <c r="CA107" s="251"/>
      <c r="CB107" s="251"/>
      <c r="CC107" s="251"/>
      <c r="CD107" s="251"/>
      <c r="CE107" s="251"/>
      <c r="CF107" s="251"/>
      <c r="CG107" s="251"/>
      <c r="CH107" s="251"/>
      <c r="CI107" s="251"/>
      <c r="CJ107" s="251"/>
      <c r="CK107" s="251"/>
      <c r="CL107" s="251"/>
      <c r="CM107" s="251"/>
      <c r="CN107" s="251"/>
      <c r="CO107" s="251"/>
      <c r="CP107" s="251"/>
      <c r="CQ107" s="251"/>
      <c r="CR107" s="251"/>
      <c r="CS107" s="251"/>
      <c r="CT107" s="251"/>
      <c r="CU107" s="251"/>
      <c r="CV107" s="251"/>
      <c r="CW107" s="251"/>
      <c r="CX107" s="251"/>
      <c r="CY107" s="251"/>
      <c r="CZ107" s="251"/>
      <c r="DA107" s="251"/>
      <c r="DB107" s="251"/>
      <c r="DC107" s="251"/>
      <c r="DD107" s="251"/>
      <c r="DE107" s="251"/>
      <c r="DF107" s="251"/>
      <c r="DG107" s="251"/>
      <c r="DH107" s="251"/>
      <c r="DI107" s="251"/>
      <c r="DJ107" s="251"/>
      <c r="DK107" s="251"/>
      <c r="DL107" s="251"/>
      <c r="DM107" s="251"/>
      <c r="DN107" s="251"/>
      <c r="DO107" s="251"/>
      <c r="DP107" s="251"/>
      <c r="DQ107" s="251"/>
      <c r="DR107" s="251"/>
      <c r="DS107" s="251"/>
      <c r="DT107" s="251"/>
      <c r="DU107" s="251"/>
      <c r="DV107" s="251"/>
      <c r="DW107" s="251"/>
      <c r="DX107" s="251"/>
      <c r="DY107" s="251"/>
      <c r="DZ107" s="251"/>
      <c r="EA107" s="251"/>
      <c r="EB107" s="251"/>
      <c r="EC107" s="251"/>
      <c r="ED107" s="251"/>
      <c r="EE107" s="251"/>
      <c r="EF107" s="251"/>
      <c r="EG107" s="251"/>
      <c r="EH107" s="251"/>
      <c r="EI107" s="251"/>
      <c r="EJ107" s="251"/>
      <c r="EK107" s="251"/>
      <c r="EL107" s="251"/>
      <c r="EM107" s="251"/>
      <c r="EN107" s="251"/>
      <c r="EO107" s="251"/>
      <c r="EP107" s="251"/>
      <c r="EQ107" s="251"/>
      <c r="ER107" s="251"/>
      <c r="ES107" s="251"/>
      <c r="ET107" s="251"/>
      <c r="EU107" s="251"/>
      <c r="EV107" s="251"/>
      <c r="EW107" s="251"/>
      <c r="EX107" s="251"/>
      <c r="EY107" s="251"/>
      <c r="EZ107" s="251"/>
      <c r="FA107" s="251"/>
      <c r="FB107" s="251"/>
      <c r="FC107" s="251"/>
      <c r="FD107" s="251"/>
      <c r="FE107" s="251"/>
      <c r="FF107" s="251"/>
      <c r="FG107" s="251"/>
      <c r="FH107" s="251"/>
      <c r="FI107" s="251"/>
      <c r="FJ107" s="251"/>
      <c r="FK107" s="251"/>
      <c r="FL107" s="251"/>
      <c r="FM107" s="251"/>
      <c r="FN107" s="251"/>
      <c r="FO107" s="251"/>
      <c r="FP107" s="251"/>
      <c r="FQ107" s="251"/>
      <c r="FR107" s="251"/>
      <c r="FS107" s="251"/>
      <c r="FT107" s="251"/>
      <c r="FU107" s="251"/>
      <c r="FV107" s="251"/>
      <c r="FW107" s="251"/>
      <c r="FX107" s="251"/>
      <c r="FY107" s="251"/>
      <c r="FZ107" s="251"/>
      <c r="GA107" s="251"/>
      <c r="GB107" s="251"/>
      <c r="GC107" s="251"/>
      <c r="GD107" s="251"/>
      <c r="GE107" s="251"/>
      <c r="GF107" s="251"/>
      <c r="GG107" s="251"/>
      <c r="GH107" s="251"/>
      <c r="GI107" s="251"/>
      <c r="GJ107" s="251"/>
      <c r="GK107" s="251"/>
      <c r="GL107" s="251"/>
      <c r="GM107" s="251"/>
      <c r="GN107" s="251"/>
      <c r="GO107" s="251"/>
      <c r="GP107" s="251"/>
      <c r="GQ107" s="251"/>
      <c r="GR107" s="251"/>
      <c r="GS107" s="251"/>
      <c r="GT107" s="251"/>
    </row>
    <row r="108" spans="1:202">
      <c r="A108" s="438"/>
      <c r="B108" s="439"/>
      <c r="C108" s="437"/>
      <c r="D108" s="962"/>
      <c r="E108" s="476"/>
      <c r="F108" s="476"/>
      <c r="G108" s="429"/>
      <c r="H108" s="429"/>
      <c r="I108" s="443"/>
      <c r="J108" s="645"/>
      <c r="K108" s="444"/>
      <c r="L108" s="434"/>
      <c r="M108" s="257"/>
      <c r="N108" s="692"/>
      <c r="O108" s="655"/>
      <c r="P108" s="656"/>
      <c r="Q108" s="251"/>
      <c r="R108" s="251"/>
      <c r="S108" s="251"/>
      <c r="T108" s="251"/>
      <c r="U108" s="251"/>
      <c r="V108" s="251"/>
      <c r="W108" s="251"/>
      <c r="X108" s="251"/>
      <c r="Y108" s="251"/>
      <c r="Z108" s="251"/>
      <c r="AA108" s="251"/>
      <c r="AB108" s="251"/>
      <c r="AC108" s="251"/>
      <c r="AD108" s="251"/>
      <c r="AE108" s="251"/>
      <c r="AF108" s="251"/>
      <c r="AG108" s="251"/>
      <c r="AH108" s="251"/>
      <c r="AI108" s="251"/>
      <c r="AJ108" s="251"/>
      <c r="AK108" s="251"/>
      <c r="AL108" s="251"/>
      <c r="AM108" s="251"/>
      <c r="AN108" s="251"/>
      <c r="AO108" s="251"/>
      <c r="AP108" s="251"/>
      <c r="AQ108" s="251"/>
      <c r="AR108" s="251"/>
      <c r="AS108" s="251"/>
      <c r="AT108" s="251"/>
      <c r="AU108" s="251"/>
      <c r="AV108" s="251"/>
      <c r="AW108" s="251"/>
      <c r="AX108" s="251"/>
      <c r="AY108" s="251"/>
      <c r="AZ108" s="251"/>
      <c r="BA108" s="251"/>
      <c r="BB108" s="251"/>
      <c r="BC108" s="251"/>
      <c r="BD108" s="251"/>
      <c r="BE108" s="251"/>
      <c r="BF108" s="251"/>
      <c r="BG108" s="251"/>
      <c r="BH108" s="251"/>
      <c r="BI108" s="251"/>
      <c r="BJ108" s="251"/>
      <c r="BK108" s="251"/>
      <c r="BL108" s="251"/>
      <c r="BM108" s="251"/>
      <c r="BN108" s="251"/>
      <c r="BO108" s="251"/>
      <c r="BP108" s="251"/>
      <c r="BQ108" s="251"/>
      <c r="BR108" s="251"/>
      <c r="BS108" s="251"/>
      <c r="BT108" s="251"/>
      <c r="BU108" s="251"/>
      <c r="BV108" s="251"/>
      <c r="BW108" s="251"/>
      <c r="BX108" s="251"/>
      <c r="BY108" s="251"/>
      <c r="BZ108" s="251"/>
      <c r="CA108" s="251"/>
      <c r="CB108" s="251"/>
      <c r="CC108" s="251"/>
      <c r="CD108" s="251"/>
      <c r="CE108" s="251"/>
      <c r="CF108" s="251"/>
      <c r="CG108" s="251"/>
      <c r="CH108" s="251"/>
      <c r="CI108" s="251"/>
      <c r="CJ108" s="251"/>
      <c r="CK108" s="251"/>
      <c r="CL108" s="251"/>
      <c r="CM108" s="251"/>
      <c r="CN108" s="251"/>
      <c r="CO108" s="251"/>
      <c r="CP108" s="251"/>
      <c r="CQ108" s="251"/>
      <c r="CR108" s="251"/>
      <c r="CS108" s="251"/>
      <c r="CT108" s="251"/>
      <c r="CU108" s="251"/>
      <c r="CV108" s="251"/>
      <c r="CW108" s="251"/>
      <c r="CX108" s="251"/>
      <c r="CY108" s="251"/>
      <c r="CZ108" s="251"/>
      <c r="DA108" s="251"/>
      <c r="DB108" s="251"/>
      <c r="DC108" s="251"/>
      <c r="DD108" s="251"/>
      <c r="DE108" s="251"/>
      <c r="DF108" s="251"/>
      <c r="DG108" s="251"/>
      <c r="DH108" s="251"/>
      <c r="DI108" s="251"/>
      <c r="DJ108" s="251"/>
      <c r="DK108" s="251"/>
      <c r="DL108" s="251"/>
      <c r="DM108" s="251"/>
      <c r="DN108" s="251"/>
      <c r="DO108" s="251"/>
      <c r="DP108" s="251"/>
      <c r="DQ108" s="251"/>
      <c r="DR108" s="251"/>
      <c r="DS108" s="251"/>
      <c r="DT108" s="251"/>
      <c r="DU108" s="251"/>
      <c r="DV108" s="251"/>
      <c r="DW108" s="251"/>
      <c r="DX108" s="251"/>
      <c r="DY108" s="251"/>
      <c r="DZ108" s="251"/>
      <c r="EA108" s="251"/>
      <c r="EB108" s="251"/>
      <c r="EC108" s="251"/>
      <c r="ED108" s="251"/>
      <c r="EE108" s="251"/>
      <c r="EF108" s="251"/>
      <c r="EG108" s="251"/>
      <c r="EH108" s="251"/>
      <c r="EI108" s="251"/>
      <c r="EJ108" s="251"/>
      <c r="EK108" s="251"/>
      <c r="EL108" s="251"/>
      <c r="EM108" s="251"/>
      <c r="EN108" s="251"/>
      <c r="EO108" s="251"/>
      <c r="EP108" s="251"/>
      <c r="EQ108" s="251"/>
      <c r="ER108" s="251"/>
      <c r="ES108" s="251"/>
      <c r="ET108" s="251"/>
      <c r="EU108" s="251"/>
      <c r="EV108" s="251"/>
      <c r="EW108" s="251"/>
      <c r="EX108" s="251"/>
      <c r="EY108" s="251"/>
      <c r="EZ108" s="251"/>
      <c r="FA108" s="251"/>
      <c r="FB108" s="251"/>
      <c r="FC108" s="251"/>
      <c r="FD108" s="251"/>
      <c r="FE108" s="251"/>
      <c r="FF108" s="251"/>
      <c r="FG108" s="251"/>
      <c r="FH108" s="251"/>
      <c r="FI108" s="251"/>
      <c r="FJ108" s="251"/>
      <c r="FK108" s="251"/>
      <c r="FL108" s="251"/>
      <c r="FM108" s="251"/>
      <c r="FN108" s="251"/>
      <c r="FO108" s="251"/>
      <c r="FP108" s="251"/>
      <c r="FQ108" s="251"/>
      <c r="FR108" s="251"/>
      <c r="FS108" s="251"/>
      <c r="FT108" s="251"/>
      <c r="FU108" s="251"/>
      <c r="FV108" s="251"/>
      <c r="FW108" s="251"/>
      <c r="FX108" s="251"/>
      <c r="FY108" s="251"/>
      <c r="FZ108" s="251"/>
      <c r="GA108" s="251"/>
      <c r="GB108" s="251"/>
      <c r="GC108" s="251"/>
      <c r="GD108" s="251"/>
      <c r="GE108" s="251"/>
      <c r="GF108" s="251"/>
      <c r="GG108" s="251"/>
      <c r="GH108" s="251"/>
      <c r="GI108" s="251"/>
      <c r="GJ108" s="251"/>
      <c r="GK108" s="251"/>
      <c r="GL108" s="251"/>
      <c r="GM108" s="251"/>
      <c r="GN108" s="251"/>
      <c r="GO108" s="251"/>
      <c r="GP108" s="251"/>
      <c r="GQ108" s="251"/>
      <c r="GR108" s="251"/>
      <c r="GS108" s="251"/>
      <c r="GT108" s="251"/>
    </row>
    <row r="109" spans="1:202">
      <c r="A109" s="438"/>
      <c r="B109" s="439"/>
      <c r="C109" s="437"/>
      <c r="D109" s="962"/>
      <c r="E109" s="476"/>
      <c r="F109" s="476"/>
      <c r="G109" s="429"/>
      <c r="H109" s="429"/>
      <c r="I109" s="443"/>
      <c r="J109" s="645"/>
      <c r="K109" s="444"/>
      <c r="L109" s="434"/>
      <c r="M109" s="257"/>
      <c r="N109" s="692"/>
      <c r="O109" s="655"/>
      <c r="P109" s="656"/>
      <c r="Q109" s="251"/>
      <c r="R109" s="251"/>
      <c r="S109" s="251"/>
      <c r="T109" s="251"/>
      <c r="U109" s="251"/>
      <c r="V109" s="251"/>
      <c r="W109" s="251"/>
      <c r="X109" s="251"/>
      <c r="Y109" s="251"/>
      <c r="Z109" s="251"/>
      <c r="AA109" s="251"/>
      <c r="AB109" s="251"/>
      <c r="AC109" s="251"/>
      <c r="AD109" s="251"/>
      <c r="AE109" s="251"/>
      <c r="AF109" s="251"/>
      <c r="AG109" s="251"/>
      <c r="AH109" s="251"/>
      <c r="AI109" s="251"/>
      <c r="AJ109" s="251"/>
      <c r="AK109" s="251"/>
      <c r="AL109" s="251"/>
      <c r="AM109" s="251"/>
      <c r="AN109" s="251"/>
      <c r="AO109" s="251"/>
      <c r="AP109" s="251"/>
      <c r="AQ109" s="251"/>
      <c r="AR109" s="251"/>
      <c r="AS109" s="251"/>
      <c r="AT109" s="251"/>
      <c r="AU109" s="251"/>
      <c r="AV109" s="251"/>
      <c r="AW109" s="251"/>
      <c r="AX109" s="251"/>
      <c r="AY109" s="251"/>
      <c r="AZ109" s="251"/>
      <c r="BA109" s="251"/>
      <c r="BB109" s="251"/>
      <c r="BC109" s="251"/>
      <c r="BD109" s="251"/>
      <c r="BE109" s="251"/>
      <c r="BF109" s="251"/>
      <c r="BG109" s="251"/>
      <c r="BH109" s="251"/>
      <c r="BI109" s="251"/>
      <c r="BJ109" s="251"/>
      <c r="BK109" s="251"/>
      <c r="BL109" s="251"/>
      <c r="BM109" s="251"/>
      <c r="BN109" s="251"/>
      <c r="BO109" s="251"/>
      <c r="BP109" s="251"/>
      <c r="BQ109" s="251"/>
      <c r="BR109" s="251"/>
      <c r="BS109" s="251"/>
      <c r="BT109" s="251"/>
      <c r="BU109" s="251"/>
      <c r="BV109" s="251"/>
      <c r="BW109" s="251"/>
      <c r="BX109" s="251"/>
      <c r="BY109" s="251"/>
      <c r="BZ109" s="251"/>
      <c r="CA109" s="251"/>
      <c r="CB109" s="251"/>
      <c r="CC109" s="251"/>
      <c r="CD109" s="251"/>
      <c r="CE109" s="251"/>
      <c r="CF109" s="251"/>
      <c r="CG109" s="251"/>
      <c r="CH109" s="251"/>
      <c r="CI109" s="251"/>
      <c r="CJ109" s="251"/>
      <c r="CK109" s="251"/>
      <c r="CL109" s="251"/>
      <c r="CM109" s="251"/>
      <c r="CN109" s="251"/>
      <c r="CO109" s="251"/>
      <c r="CP109" s="251"/>
      <c r="CQ109" s="251"/>
      <c r="CR109" s="251"/>
      <c r="CS109" s="251"/>
      <c r="CT109" s="251"/>
      <c r="CU109" s="251"/>
      <c r="CV109" s="251"/>
      <c r="CW109" s="251"/>
      <c r="CX109" s="251"/>
      <c r="CY109" s="251"/>
      <c r="CZ109" s="251"/>
      <c r="DA109" s="251"/>
      <c r="DB109" s="251"/>
      <c r="DC109" s="251"/>
      <c r="DD109" s="251"/>
      <c r="DE109" s="251"/>
      <c r="DF109" s="251"/>
      <c r="DG109" s="251"/>
      <c r="DH109" s="251"/>
      <c r="DI109" s="251"/>
      <c r="DJ109" s="251"/>
      <c r="DK109" s="251"/>
      <c r="DL109" s="251"/>
      <c r="DM109" s="251"/>
      <c r="DN109" s="251"/>
      <c r="DO109" s="251"/>
      <c r="DP109" s="251"/>
      <c r="DQ109" s="251"/>
      <c r="DR109" s="251"/>
      <c r="DS109" s="251"/>
      <c r="DT109" s="251"/>
      <c r="DU109" s="251"/>
      <c r="DV109" s="251"/>
      <c r="DW109" s="251"/>
      <c r="DX109" s="251"/>
      <c r="DY109" s="251"/>
      <c r="DZ109" s="251"/>
      <c r="EA109" s="251"/>
      <c r="EB109" s="251"/>
      <c r="EC109" s="251"/>
      <c r="ED109" s="251"/>
      <c r="EE109" s="251"/>
      <c r="EF109" s="251"/>
      <c r="EG109" s="251"/>
      <c r="EH109" s="251"/>
      <c r="EI109" s="251"/>
      <c r="EJ109" s="251"/>
      <c r="EK109" s="251"/>
      <c r="EL109" s="251"/>
      <c r="EM109" s="251"/>
      <c r="EN109" s="251"/>
      <c r="EO109" s="251"/>
      <c r="EP109" s="251"/>
      <c r="EQ109" s="251"/>
      <c r="ER109" s="251"/>
      <c r="ES109" s="251"/>
      <c r="ET109" s="251"/>
      <c r="EU109" s="251"/>
      <c r="EV109" s="251"/>
      <c r="EW109" s="251"/>
      <c r="EX109" s="251"/>
      <c r="EY109" s="251"/>
      <c r="EZ109" s="251"/>
      <c r="FA109" s="251"/>
      <c r="FB109" s="251"/>
      <c r="FC109" s="251"/>
      <c r="FD109" s="251"/>
      <c r="FE109" s="251"/>
      <c r="FF109" s="251"/>
      <c r="FG109" s="251"/>
      <c r="FH109" s="251"/>
      <c r="FI109" s="251"/>
      <c r="FJ109" s="251"/>
      <c r="FK109" s="251"/>
      <c r="FL109" s="251"/>
      <c r="FM109" s="251"/>
      <c r="FN109" s="251"/>
      <c r="FO109" s="251"/>
      <c r="FP109" s="251"/>
      <c r="FQ109" s="251"/>
      <c r="FR109" s="251"/>
      <c r="FS109" s="251"/>
      <c r="FT109" s="251"/>
      <c r="FU109" s="251"/>
      <c r="FV109" s="251"/>
      <c r="FW109" s="251"/>
      <c r="FX109" s="251"/>
      <c r="FY109" s="251"/>
      <c r="FZ109" s="251"/>
      <c r="GA109" s="251"/>
      <c r="GB109" s="251"/>
      <c r="GC109" s="251"/>
      <c r="GD109" s="251"/>
      <c r="GE109" s="251"/>
      <c r="GF109" s="251"/>
      <c r="GG109" s="251"/>
      <c r="GH109" s="251"/>
      <c r="GI109" s="251"/>
      <c r="GJ109" s="251"/>
      <c r="GK109" s="251"/>
      <c r="GL109" s="251"/>
      <c r="GM109" s="251"/>
      <c r="GN109" s="251"/>
      <c r="GO109" s="251"/>
      <c r="GP109" s="251"/>
      <c r="GQ109" s="251"/>
      <c r="GR109" s="251"/>
      <c r="GS109" s="251"/>
      <c r="GT109" s="251"/>
    </row>
    <row r="110" spans="1:202">
      <c r="A110" s="438"/>
      <c r="B110" s="439"/>
      <c r="C110" s="437"/>
      <c r="D110" s="962"/>
      <c r="E110" s="476"/>
      <c r="F110" s="476"/>
      <c r="G110" s="429"/>
      <c r="H110" s="429"/>
      <c r="I110" s="443"/>
      <c r="J110" s="645"/>
      <c r="K110" s="444"/>
      <c r="L110" s="434"/>
      <c r="M110" s="257"/>
      <c r="N110" s="692"/>
      <c r="O110" s="655"/>
      <c r="P110" s="656"/>
      <c r="Q110" s="251"/>
      <c r="R110" s="251"/>
      <c r="S110" s="251"/>
      <c r="T110" s="251"/>
      <c r="U110" s="251"/>
      <c r="V110" s="251"/>
      <c r="W110" s="251"/>
      <c r="X110" s="251"/>
      <c r="Y110" s="251"/>
      <c r="Z110" s="251"/>
      <c r="AA110" s="251"/>
      <c r="AB110" s="251"/>
      <c r="AC110" s="251"/>
      <c r="AD110" s="251"/>
      <c r="AE110" s="251"/>
      <c r="AF110" s="251"/>
      <c r="AG110" s="251"/>
      <c r="AH110" s="251"/>
      <c r="AI110" s="251"/>
      <c r="AJ110" s="251"/>
      <c r="AK110" s="251"/>
      <c r="AL110" s="251"/>
      <c r="AM110" s="251"/>
      <c r="AN110" s="251"/>
      <c r="AO110" s="251"/>
      <c r="AP110" s="251"/>
      <c r="AQ110" s="251"/>
      <c r="AR110" s="251"/>
      <c r="AS110" s="251"/>
      <c r="AT110" s="251"/>
      <c r="AU110" s="251"/>
      <c r="AV110" s="251"/>
      <c r="AW110" s="251"/>
      <c r="AX110" s="251"/>
      <c r="AY110" s="251"/>
      <c r="AZ110" s="251"/>
      <c r="BA110" s="251"/>
      <c r="BB110" s="251"/>
      <c r="BC110" s="251"/>
      <c r="BD110" s="251"/>
      <c r="BE110" s="251"/>
      <c r="BF110" s="251"/>
      <c r="BG110" s="251"/>
      <c r="BH110" s="251"/>
      <c r="BI110" s="251"/>
      <c r="BJ110" s="251"/>
      <c r="BK110" s="251"/>
      <c r="BL110" s="251"/>
      <c r="BM110" s="251"/>
      <c r="BN110" s="251"/>
      <c r="BO110" s="251"/>
      <c r="BP110" s="251"/>
      <c r="BQ110" s="251"/>
      <c r="BR110" s="251"/>
      <c r="BS110" s="251"/>
      <c r="BT110" s="251"/>
      <c r="BU110" s="251"/>
      <c r="BV110" s="251"/>
      <c r="BW110" s="251"/>
      <c r="BX110" s="251"/>
      <c r="BY110" s="251"/>
      <c r="BZ110" s="251"/>
      <c r="CA110" s="251"/>
      <c r="CB110" s="251"/>
      <c r="CC110" s="251"/>
      <c r="CD110" s="251"/>
      <c r="CE110" s="251"/>
      <c r="CF110" s="251"/>
      <c r="CG110" s="251"/>
      <c r="CH110" s="251"/>
      <c r="CI110" s="251"/>
      <c r="CJ110" s="251"/>
      <c r="CK110" s="251"/>
      <c r="CL110" s="251"/>
      <c r="CM110" s="251"/>
      <c r="CN110" s="251"/>
      <c r="CO110" s="251"/>
      <c r="CP110" s="251"/>
      <c r="CQ110" s="251"/>
      <c r="CR110" s="251"/>
      <c r="CS110" s="251"/>
      <c r="CT110" s="251"/>
      <c r="CU110" s="251"/>
      <c r="CV110" s="251"/>
      <c r="CW110" s="251"/>
      <c r="CX110" s="251"/>
      <c r="CY110" s="251"/>
      <c r="CZ110" s="251"/>
      <c r="DA110" s="251"/>
      <c r="DB110" s="251"/>
      <c r="DC110" s="251"/>
      <c r="DD110" s="251"/>
      <c r="DE110" s="251"/>
      <c r="DF110" s="251"/>
      <c r="DG110" s="251"/>
      <c r="DH110" s="251"/>
      <c r="DI110" s="251"/>
      <c r="DJ110" s="251"/>
      <c r="DK110" s="251"/>
      <c r="DL110" s="251"/>
      <c r="DM110" s="251"/>
      <c r="DN110" s="251"/>
      <c r="DO110" s="251"/>
      <c r="DP110" s="251"/>
      <c r="DQ110" s="251"/>
      <c r="DR110" s="251"/>
      <c r="DS110" s="251"/>
      <c r="DT110" s="251"/>
      <c r="DU110" s="251"/>
      <c r="DV110" s="251"/>
      <c r="DW110" s="251"/>
      <c r="DX110" s="251"/>
      <c r="DY110" s="251"/>
      <c r="DZ110" s="251"/>
      <c r="EA110" s="251"/>
      <c r="EB110" s="251"/>
      <c r="EC110" s="251"/>
      <c r="ED110" s="251"/>
      <c r="EE110" s="251"/>
      <c r="EF110" s="251"/>
      <c r="EG110" s="251"/>
      <c r="EH110" s="251"/>
      <c r="EI110" s="251"/>
      <c r="EJ110" s="251"/>
      <c r="EK110" s="251"/>
      <c r="EL110" s="251"/>
      <c r="EM110" s="251"/>
      <c r="EN110" s="251"/>
      <c r="EO110" s="251"/>
      <c r="EP110" s="251"/>
      <c r="EQ110" s="251"/>
      <c r="ER110" s="251"/>
      <c r="ES110" s="251"/>
      <c r="ET110" s="251"/>
      <c r="EU110" s="251"/>
      <c r="EV110" s="251"/>
      <c r="EW110" s="251"/>
      <c r="EX110" s="251"/>
      <c r="EY110" s="251"/>
      <c r="EZ110" s="251"/>
      <c r="FA110" s="251"/>
      <c r="FB110" s="251"/>
      <c r="FC110" s="251"/>
      <c r="FD110" s="251"/>
      <c r="FE110" s="251"/>
      <c r="FF110" s="251"/>
      <c r="FG110" s="251"/>
      <c r="FH110" s="251"/>
      <c r="FI110" s="251"/>
      <c r="FJ110" s="251"/>
      <c r="FK110" s="251"/>
      <c r="FL110" s="251"/>
      <c r="FM110" s="251"/>
      <c r="FN110" s="251"/>
      <c r="FO110" s="251"/>
      <c r="FP110" s="251"/>
      <c r="FQ110" s="251"/>
      <c r="FR110" s="251"/>
      <c r="FS110" s="251"/>
      <c r="FT110" s="251"/>
      <c r="FU110" s="251"/>
      <c r="FV110" s="251"/>
      <c r="FW110" s="251"/>
      <c r="FX110" s="251"/>
      <c r="FY110" s="251"/>
      <c r="FZ110" s="251"/>
      <c r="GA110" s="251"/>
      <c r="GB110" s="251"/>
      <c r="GC110" s="251"/>
      <c r="GD110" s="251"/>
      <c r="GE110" s="251"/>
      <c r="GF110" s="251"/>
      <c r="GG110" s="251"/>
      <c r="GH110" s="251"/>
      <c r="GI110" s="251"/>
      <c r="GJ110" s="251"/>
      <c r="GK110" s="251"/>
      <c r="GL110" s="251"/>
      <c r="GM110" s="251"/>
      <c r="GN110" s="251"/>
      <c r="GO110" s="251"/>
      <c r="GP110" s="251"/>
      <c r="GQ110" s="251"/>
      <c r="GR110" s="251"/>
      <c r="GS110" s="251"/>
      <c r="GT110" s="251"/>
    </row>
    <row r="111" spans="1:202">
      <c r="A111" s="438"/>
      <c r="B111" s="439"/>
      <c r="C111" s="437"/>
      <c r="D111" s="962"/>
      <c r="E111" s="476"/>
      <c r="F111" s="476"/>
      <c r="G111" s="429"/>
      <c r="H111" s="429"/>
      <c r="I111" s="443"/>
      <c r="J111" s="645"/>
      <c r="K111" s="444"/>
      <c r="L111" s="434"/>
      <c r="M111" s="257"/>
      <c r="N111" s="692"/>
      <c r="O111" s="655"/>
      <c r="P111" s="656"/>
      <c r="Q111" s="251"/>
      <c r="R111" s="251"/>
      <c r="S111" s="251"/>
      <c r="T111" s="251"/>
      <c r="U111" s="251"/>
      <c r="V111" s="251"/>
      <c r="W111" s="251"/>
      <c r="X111" s="251"/>
      <c r="Y111" s="251"/>
      <c r="Z111" s="251"/>
      <c r="AA111" s="251"/>
      <c r="AB111" s="251"/>
      <c r="AC111" s="251"/>
      <c r="AD111" s="251"/>
      <c r="AE111" s="251"/>
      <c r="AF111" s="251"/>
      <c r="AG111" s="251"/>
      <c r="AH111" s="251"/>
      <c r="AI111" s="251"/>
      <c r="AJ111" s="251"/>
      <c r="AK111" s="251"/>
      <c r="AL111" s="251"/>
      <c r="AM111" s="251"/>
      <c r="AN111" s="251"/>
      <c r="AO111" s="251"/>
      <c r="AP111" s="251"/>
      <c r="AQ111" s="251"/>
      <c r="AR111" s="251"/>
      <c r="AS111" s="251"/>
      <c r="AT111" s="251"/>
      <c r="AU111" s="251"/>
      <c r="AV111" s="251"/>
      <c r="AW111" s="251"/>
      <c r="AX111" s="251"/>
      <c r="AY111" s="251"/>
      <c r="AZ111" s="251"/>
      <c r="BA111" s="251"/>
      <c r="BB111" s="251"/>
      <c r="BC111" s="251"/>
      <c r="BD111" s="251"/>
      <c r="BE111" s="251"/>
      <c r="BF111" s="251"/>
      <c r="BG111" s="251"/>
      <c r="BH111" s="251"/>
      <c r="BI111" s="251"/>
      <c r="BJ111" s="251"/>
      <c r="BK111" s="251"/>
      <c r="BL111" s="251"/>
      <c r="BM111" s="251"/>
      <c r="BN111" s="251"/>
      <c r="BO111" s="251"/>
      <c r="BP111" s="251"/>
      <c r="BQ111" s="251"/>
      <c r="BR111" s="251"/>
      <c r="BS111" s="251"/>
      <c r="BT111" s="251"/>
      <c r="BU111" s="251"/>
      <c r="BV111" s="251"/>
      <c r="BW111" s="251"/>
      <c r="BX111" s="251"/>
      <c r="BY111" s="251"/>
      <c r="BZ111" s="251"/>
      <c r="CA111" s="251"/>
      <c r="CB111" s="251"/>
      <c r="CC111" s="251"/>
      <c r="CD111" s="251"/>
      <c r="CE111" s="251"/>
      <c r="CF111" s="251"/>
      <c r="CG111" s="251"/>
      <c r="CH111" s="251"/>
      <c r="CI111" s="251"/>
      <c r="CJ111" s="251"/>
      <c r="CK111" s="251"/>
      <c r="CL111" s="251"/>
      <c r="CM111" s="251"/>
      <c r="CN111" s="251"/>
      <c r="CO111" s="251"/>
      <c r="CP111" s="251"/>
      <c r="CQ111" s="251"/>
      <c r="CR111" s="251"/>
      <c r="CS111" s="251"/>
      <c r="CT111" s="251"/>
      <c r="CU111" s="251"/>
      <c r="CV111" s="251"/>
      <c r="CW111" s="251"/>
      <c r="CX111" s="251"/>
      <c r="CY111" s="251"/>
      <c r="CZ111" s="251"/>
      <c r="DA111" s="251"/>
      <c r="DB111" s="251"/>
      <c r="DC111" s="251"/>
      <c r="DD111" s="251"/>
      <c r="DE111" s="251"/>
      <c r="DF111" s="251"/>
      <c r="DG111" s="251"/>
      <c r="DH111" s="251"/>
      <c r="DI111" s="251"/>
      <c r="DJ111" s="251"/>
      <c r="DK111" s="251"/>
      <c r="DL111" s="251"/>
      <c r="DM111" s="251"/>
      <c r="DN111" s="251"/>
      <c r="DO111" s="251"/>
      <c r="DP111" s="251"/>
      <c r="DQ111" s="251"/>
      <c r="DR111" s="251"/>
      <c r="DS111" s="251"/>
      <c r="DT111" s="251"/>
      <c r="DU111" s="251"/>
      <c r="DV111" s="251"/>
      <c r="DW111" s="251"/>
      <c r="DX111" s="251"/>
      <c r="DY111" s="251"/>
      <c r="DZ111" s="251"/>
      <c r="EA111" s="251"/>
      <c r="EB111" s="251"/>
      <c r="EC111" s="251"/>
      <c r="ED111" s="251"/>
      <c r="EE111" s="251"/>
      <c r="EF111" s="251"/>
      <c r="EG111" s="251"/>
      <c r="EH111" s="251"/>
      <c r="EI111" s="251"/>
      <c r="EJ111" s="251"/>
      <c r="EK111" s="251"/>
      <c r="EL111" s="251"/>
      <c r="EM111" s="251"/>
      <c r="EN111" s="251"/>
      <c r="EO111" s="251"/>
      <c r="EP111" s="251"/>
      <c r="EQ111" s="251"/>
      <c r="ER111" s="251"/>
      <c r="ES111" s="251"/>
      <c r="ET111" s="251"/>
      <c r="EU111" s="251"/>
      <c r="EV111" s="251"/>
      <c r="EW111" s="251"/>
      <c r="EX111" s="251"/>
      <c r="EY111" s="251"/>
      <c r="EZ111" s="251"/>
      <c r="FA111" s="251"/>
      <c r="FB111" s="251"/>
      <c r="FC111" s="251"/>
      <c r="FD111" s="251"/>
      <c r="FE111" s="251"/>
      <c r="FF111" s="251"/>
      <c r="FG111" s="251"/>
      <c r="FH111" s="251"/>
      <c r="FI111" s="251"/>
      <c r="FJ111" s="251"/>
      <c r="FK111" s="251"/>
      <c r="FL111" s="251"/>
      <c r="FM111" s="251"/>
      <c r="FN111" s="251"/>
      <c r="FO111" s="251"/>
      <c r="FP111" s="251"/>
      <c r="FQ111" s="251"/>
      <c r="FR111" s="251"/>
      <c r="FS111" s="251"/>
      <c r="FT111" s="251"/>
      <c r="FU111" s="251"/>
      <c r="FV111" s="251"/>
      <c r="FW111" s="251"/>
      <c r="FX111" s="251"/>
      <c r="FY111" s="251"/>
      <c r="FZ111" s="251"/>
      <c r="GA111" s="251"/>
      <c r="GB111" s="251"/>
      <c r="GC111" s="251"/>
      <c r="GD111" s="251"/>
      <c r="GE111" s="251"/>
      <c r="GF111" s="251"/>
      <c r="GG111" s="251"/>
      <c r="GH111" s="251"/>
      <c r="GI111" s="251"/>
      <c r="GJ111" s="251"/>
      <c r="GK111" s="251"/>
      <c r="GL111" s="251"/>
      <c r="GM111" s="251"/>
      <c r="GN111" s="251"/>
      <c r="GO111" s="251"/>
      <c r="GP111" s="251"/>
      <c r="GQ111" s="251"/>
      <c r="GR111" s="251"/>
      <c r="GS111" s="251"/>
      <c r="GT111" s="251"/>
    </row>
    <row r="112" spans="1:202">
      <c r="A112" s="440"/>
      <c r="B112" s="441"/>
      <c r="C112" s="442"/>
      <c r="D112" s="963"/>
      <c r="E112" s="477"/>
      <c r="F112" s="477"/>
      <c r="G112" s="430"/>
      <c r="H112" s="430"/>
      <c r="I112" s="445"/>
      <c r="J112" s="693"/>
      <c r="K112" s="446"/>
      <c r="L112" s="435"/>
      <c r="M112" s="433"/>
      <c r="N112" s="694"/>
      <c r="O112" s="655"/>
      <c r="P112" s="656"/>
      <c r="Q112" s="251"/>
      <c r="R112" s="251"/>
      <c r="S112" s="251"/>
      <c r="T112" s="251"/>
      <c r="U112" s="251"/>
      <c r="V112" s="251"/>
      <c r="W112" s="251"/>
      <c r="X112" s="251"/>
      <c r="Y112" s="251"/>
      <c r="Z112" s="251"/>
      <c r="AA112" s="251"/>
      <c r="AB112" s="251"/>
      <c r="AC112" s="251"/>
      <c r="AD112" s="251"/>
      <c r="AE112" s="251"/>
      <c r="AF112" s="251"/>
      <c r="AG112" s="251"/>
      <c r="AH112" s="251"/>
      <c r="AI112" s="251"/>
      <c r="AJ112" s="251"/>
      <c r="AK112" s="251"/>
      <c r="AL112" s="251"/>
      <c r="AM112" s="251"/>
      <c r="AN112" s="251"/>
      <c r="AO112" s="251"/>
      <c r="AP112" s="251"/>
      <c r="AQ112" s="251"/>
      <c r="AR112" s="251"/>
      <c r="AS112" s="251"/>
      <c r="AT112" s="251"/>
      <c r="AU112" s="251"/>
      <c r="AV112" s="251"/>
      <c r="AW112" s="251"/>
      <c r="AX112" s="251"/>
      <c r="AY112" s="251"/>
      <c r="AZ112" s="251"/>
      <c r="BA112" s="251"/>
      <c r="BB112" s="251"/>
      <c r="BC112" s="251"/>
      <c r="BD112" s="251"/>
      <c r="BE112" s="251"/>
      <c r="BF112" s="251"/>
      <c r="BG112" s="251"/>
      <c r="BH112" s="251"/>
      <c r="BI112" s="251"/>
      <c r="BJ112" s="251"/>
      <c r="BK112" s="251"/>
      <c r="BL112" s="251"/>
      <c r="BM112" s="251"/>
      <c r="BN112" s="251"/>
      <c r="BO112" s="251"/>
      <c r="BP112" s="251"/>
      <c r="BQ112" s="251"/>
      <c r="BR112" s="251"/>
      <c r="BS112" s="251"/>
      <c r="BT112" s="251"/>
      <c r="BU112" s="251"/>
      <c r="BV112" s="251"/>
      <c r="BW112" s="251"/>
      <c r="BX112" s="251"/>
      <c r="BY112" s="251"/>
      <c r="BZ112" s="251"/>
      <c r="CA112" s="251"/>
      <c r="CB112" s="251"/>
      <c r="CC112" s="251"/>
      <c r="CD112" s="251"/>
      <c r="CE112" s="251"/>
      <c r="CF112" s="251"/>
      <c r="CG112" s="251"/>
      <c r="CH112" s="251"/>
      <c r="CI112" s="251"/>
      <c r="CJ112" s="251"/>
      <c r="CK112" s="251"/>
      <c r="CL112" s="251"/>
      <c r="CM112" s="251"/>
      <c r="CN112" s="251"/>
      <c r="CO112" s="251"/>
      <c r="CP112" s="251"/>
      <c r="CQ112" s="251"/>
      <c r="CR112" s="251"/>
      <c r="CS112" s="251"/>
      <c r="CT112" s="251"/>
      <c r="CU112" s="251"/>
      <c r="CV112" s="251"/>
      <c r="CW112" s="251"/>
      <c r="CX112" s="251"/>
      <c r="CY112" s="251"/>
      <c r="CZ112" s="251"/>
      <c r="DA112" s="251"/>
      <c r="DB112" s="251"/>
      <c r="DC112" s="251"/>
      <c r="DD112" s="251"/>
      <c r="DE112" s="251"/>
      <c r="DF112" s="251"/>
      <c r="DG112" s="251"/>
      <c r="DH112" s="251"/>
      <c r="DI112" s="251"/>
      <c r="DJ112" s="251"/>
      <c r="DK112" s="251"/>
      <c r="DL112" s="251"/>
      <c r="DM112" s="251"/>
      <c r="DN112" s="251"/>
      <c r="DO112" s="251"/>
      <c r="DP112" s="251"/>
      <c r="DQ112" s="251"/>
      <c r="DR112" s="251"/>
      <c r="DS112" s="251"/>
      <c r="DT112" s="251"/>
      <c r="DU112" s="251"/>
      <c r="DV112" s="251"/>
      <c r="DW112" s="251"/>
      <c r="DX112" s="251"/>
      <c r="DY112" s="251"/>
      <c r="DZ112" s="251"/>
      <c r="EA112" s="251"/>
      <c r="EB112" s="251"/>
      <c r="EC112" s="251"/>
      <c r="ED112" s="251"/>
      <c r="EE112" s="251"/>
      <c r="EF112" s="251"/>
      <c r="EG112" s="251"/>
      <c r="EH112" s="251"/>
      <c r="EI112" s="251"/>
      <c r="EJ112" s="251"/>
      <c r="EK112" s="251"/>
      <c r="EL112" s="251"/>
      <c r="EM112" s="251"/>
      <c r="EN112" s="251"/>
      <c r="EO112" s="251"/>
      <c r="EP112" s="251"/>
      <c r="EQ112" s="251"/>
      <c r="ER112" s="251"/>
      <c r="ES112" s="251"/>
      <c r="ET112" s="251"/>
      <c r="EU112" s="251"/>
      <c r="EV112" s="251"/>
      <c r="EW112" s="251"/>
      <c r="EX112" s="251"/>
      <c r="EY112" s="251"/>
      <c r="EZ112" s="251"/>
      <c r="FA112" s="251"/>
      <c r="FB112" s="251"/>
      <c r="FC112" s="251"/>
      <c r="FD112" s="251"/>
      <c r="FE112" s="251"/>
      <c r="FF112" s="251"/>
      <c r="FG112" s="251"/>
      <c r="FH112" s="251"/>
      <c r="FI112" s="251"/>
      <c r="FJ112" s="251"/>
      <c r="FK112" s="251"/>
      <c r="FL112" s="251"/>
      <c r="FM112" s="251"/>
      <c r="FN112" s="251"/>
      <c r="FO112" s="251"/>
      <c r="FP112" s="251"/>
      <c r="FQ112" s="251"/>
      <c r="FR112" s="251"/>
      <c r="FS112" s="251"/>
      <c r="FT112" s="251"/>
      <c r="FU112" s="251"/>
      <c r="FV112" s="251"/>
      <c r="FW112" s="251"/>
      <c r="FX112" s="251"/>
      <c r="FY112" s="251"/>
      <c r="FZ112" s="251"/>
      <c r="GA112" s="251"/>
      <c r="GB112" s="251"/>
      <c r="GC112" s="251"/>
      <c r="GD112" s="251"/>
      <c r="GE112" s="251"/>
      <c r="GF112" s="251"/>
      <c r="GG112" s="251"/>
      <c r="GH112" s="251"/>
      <c r="GI112" s="251"/>
      <c r="GJ112" s="251"/>
      <c r="GK112" s="251"/>
      <c r="GL112" s="251"/>
      <c r="GM112" s="251"/>
      <c r="GN112" s="251"/>
      <c r="GO112" s="251"/>
      <c r="GP112" s="251"/>
      <c r="GQ112" s="251"/>
      <c r="GR112" s="251"/>
      <c r="GS112" s="251"/>
      <c r="GT112" s="251"/>
    </row>
    <row r="113" spans="1:202">
      <c r="A113" s="249" t="s">
        <v>1106</v>
      </c>
      <c r="B113" s="685"/>
      <c r="C113" s="688"/>
      <c r="D113" s="959">
        <f>D105</f>
        <v>1</v>
      </c>
      <c r="E113" s="662"/>
      <c r="F113" s="663"/>
      <c r="G113" s="662"/>
      <c r="H113" s="662"/>
      <c r="I113" s="256"/>
      <c r="J113" s="689">
        <f>SUM(J105:J112)</f>
        <v>318149796.80000001</v>
      </c>
      <c r="K113" s="689">
        <f>SUM(K105:K112)</f>
        <v>0</v>
      </c>
      <c r="L113" s="689">
        <f>SUM(L105:L112)</f>
        <v>0</v>
      </c>
      <c r="M113" s="689">
        <f>SUM(M105:M112)</f>
        <v>0</v>
      </c>
      <c r="N113" s="666">
        <f>IF(J113=0,0,M113/J113)</f>
        <v>0</v>
      </c>
      <c r="O113" s="655"/>
      <c r="P113" s="656"/>
      <c r="Q113" s="251"/>
      <c r="R113" s="251"/>
      <c r="S113" s="251"/>
      <c r="T113" s="251"/>
      <c r="U113" s="251"/>
      <c r="V113" s="251"/>
      <c r="W113" s="251"/>
      <c r="X113" s="251"/>
      <c r="Y113" s="251"/>
      <c r="Z113" s="251"/>
      <c r="AA113" s="251"/>
      <c r="AB113" s="251"/>
      <c r="AC113" s="251"/>
      <c r="AD113" s="251"/>
      <c r="AE113" s="251"/>
      <c r="AF113" s="251"/>
      <c r="AG113" s="251"/>
      <c r="AH113" s="251"/>
      <c r="AI113" s="251"/>
      <c r="AJ113" s="251"/>
      <c r="AK113" s="251"/>
      <c r="AL113" s="251"/>
      <c r="AM113" s="251"/>
      <c r="AN113" s="251"/>
      <c r="AO113" s="251"/>
      <c r="AP113" s="251"/>
      <c r="AQ113" s="251"/>
      <c r="AR113" s="251"/>
      <c r="AS113" s="251"/>
      <c r="AT113" s="251"/>
      <c r="AU113" s="251"/>
      <c r="AV113" s="251"/>
      <c r="AW113" s="251"/>
      <c r="AX113" s="251"/>
      <c r="AY113" s="251"/>
      <c r="AZ113" s="251"/>
      <c r="BA113" s="251"/>
      <c r="BB113" s="251"/>
      <c r="BC113" s="251"/>
      <c r="BD113" s="251"/>
      <c r="BE113" s="251"/>
      <c r="BF113" s="251"/>
      <c r="BG113" s="251"/>
      <c r="BH113" s="251"/>
      <c r="BI113" s="251"/>
      <c r="BJ113" s="251"/>
      <c r="BK113" s="251"/>
      <c r="BL113" s="251"/>
      <c r="BM113" s="251"/>
      <c r="BN113" s="251"/>
      <c r="BO113" s="251"/>
      <c r="BP113" s="251"/>
      <c r="BQ113" s="251"/>
      <c r="BR113" s="251"/>
      <c r="BS113" s="251"/>
      <c r="BT113" s="251"/>
      <c r="BU113" s="251"/>
      <c r="BV113" s="251"/>
      <c r="BW113" s="251"/>
      <c r="BX113" s="251"/>
      <c r="BY113" s="251"/>
      <c r="BZ113" s="251"/>
      <c r="CA113" s="251"/>
      <c r="CB113" s="251"/>
      <c r="CC113" s="251"/>
      <c r="CD113" s="251"/>
      <c r="CE113" s="251"/>
      <c r="CF113" s="251"/>
      <c r="CG113" s="251"/>
      <c r="CH113" s="251"/>
      <c r="CI113" s="251"/>
      <c r="CJ113" s="251"/>
      <c r="CK113" s="251"/>
      <c r="CL113" s="251"/>
      <c r="CM113" s="251"/>
      <c r="CN113" s="251"/>
      <c r="CO113" s="251"/>
      <c r="CP113" s="251"/>
      <c r="CQ113" s="251"/>
      <c r="CR113" s="251"/>
      <c r="CS113" s="251"/>
      <c r="CT113" s="251"/>
      <c r="CU113" s="251"/>
      <c r="CV113" s="251"/>
      <c r="CW113" s="251"/>
      <c r="CX113" s="251"/>
      <c r="CY113" s="251"/>
      <c r="CZ113" s="251"/>
      <c r="DA113" s="251"/>
      <c r="DB113" s="251"/>
      <c r="DC113" s="251"/>
      <c r="DD113" s="251"/>
      <c r="DE113" s="251"/>
      <c r="DF113" s="251"/>
      <c r="DG113" s="251"/>
      <c r="DH113" s="251"/>
      <c r="DI113" s="251"/>
      <c r="DJ113" s="251"/>
      <c r="DK113" s="251"/>
      <c r="DL113" s="251"/>
      <c r="DM113" s="251"/>
      <c r="DN113" s="251"/>
      <c r="DO113" s="251"/>
      <c r="DP113" s="251"/>
      <c r="DQ113" s="251"/>
      <c r="DR113" s="251"/>
      <c r="DS113" s="251"/>
      <c r="DT113" s="251"/>
      <c r="DU113" s="251"/>
      <c r="DV113" s="251"/>
      <c r="DW113" s="251"/>
      <c r="DX113" s="251"/>
      <c r="DY113" s="251"/>
      <c r="DZ113" s="251"/>
      <c r="EA113" s="251"/>
      <c r="EB113" s="251"/>
      <c r="EC113" s="251"/>
      <c r="ED113" s="251"/>
      <c r="EE113" s="251"/>
      <c r="EF113" s="251"/>
      <c r="EG113" s="251"/>
      <c r="EH113" s="251"/>
      <c r="EI113" s="251"/>
      <c r="EJ113" s="251"/>
      <c r="EK113" s="251"/>
      <c r="EL113" s="251"/>
      <c r="EM113" s="251"/>
      <c r="EN113" s="251"/>
      <c r="EO113" s="251"/>
      <c r="EP113" s="251"/>
      <c r="EQ113" s="251"/>
      <c r="ER113" s="251"/>
      <c r="ES113" s="251"/>
      <c r="ET113" s="251"/>
      <c r="EU113" s="251"/>
      <c r="EV113" s="251"/>
      <c r="EW113" s="251"/>
      <c r="EX113" s="251"/>
      <c r="EY113" s="251"/>
      <c r="EZ113" s="251"/>
      <c r="FA113" s="251"/>
      <c r="FB113" s="251"/>
      <c r="FC113" s="251"/>
      <c r="FD113" s="251"/>
      <c r="FE113" s="251"/>
      <c r="FF113" s="251"/>
      <c r="FG113" s="251"/>
      <c r="FH113" s="251"/>
      <c r="FI113" s="251"/>
      <c r="FJ113" s="251"/>
      <c r="FK113" s="251"/>
      <c r="FL113" s="251"/>
      <c r="FM113" s="251"/>
      <c r="FN113" s="251"/>
      <c r="FO113" s="251"/>
      <c r="FP113" s="251"/>
      <c r="FQ113" s="251"/>
      <c r="FR113" s="251"/>
      <c r="FS113" s="251"/>
      <c r="FT113" s="251"/>
      <c r="FU113" s="251"/>
      <c r="FV113" s="251"/>
      <c r="FW113" s="251"/>
      <c r="FX113" s="251"/>
      <c r="FY113" s="251"/>
      <c r="FZ113" s="251"/>
      <c r="GA113" s="251"/>
      <c r="GB113" s="251"/>
      <c r="GC113" s="251"/>
      <c r="GD113" s="251"/>
      <c r="GE113" s="251"/>
      <c r="GF113" s="251"/>
      <c r="GG113" s="251"/>
      <c r="GH113" s="251"/>
      <c r="GI113" s="251"/>
      <c r="GJ113" s="251"/>
      <c r="GK113" s="251"/>
      <c r="GL113" s="251"/>
      <c r="GM113" s="251"/>
      <c r="GN113" s="251"/>
      <c r="GO113" s="251"/>
      <c r="GP113" s="251"/>
      <c r="GQ113" s="251"/>
      <c r="GR113" s="251"/>
      <c r="GS113" s="251"/>
      <c r="GT113" s="251"/>
    </row>
    <row r="114" spans="1:202">
      <c r="A114" s="695"/>
      <c r="B114" s="696"/>
      <c r="C114" s="656"/>
      <c r="D114" s="952"/>
      <c r="E114" s="253"/>
      <c r="F114" s="413"/>
      <c r="G114" s="253"/>
      <c r="H114" s="253"/>
      <c r="I114" s="253"/>
      <c r="J114" s="253"/>
      <c r="K114" s="253"/>
      <c r="L114" s="247"/>
      <c r="M114" s="259"/>
      <c r="N114" s="247"/>
      <c r="O114" s="655"/>
      <c r="P114" s="656"/>
      <c r="Q114" s="251"/>
      <c r="R114" s="251"/>
      <c r="S114" s="251"/>
      <c r="T114" s="251"/>
      <c r="U114" s="251"/>
      <c r="V114" s="251"/>
      <c r="W114" s="251"/>
      <c r="X114" s="251"/>
      <c r="Y114" s="251"/>
      <c r="Z114" s="251"/>
      <c r="AA114" s="251"/>
      <c r="AB114" s="251"/>
      <c r="AC114" s="251"/>
      <c r="AD114" s="251"/>
      <c r="AE114" s="251"/>
      <c r="AF114" s="251"/>
      <c r="AG114" s="251"/>
      <c r="AH114" s="251"/>
      <c r="AI114" s="251"/>
      <c r="AJ114" s="251"/>
      <c r="AK114" s="251"/>
      <c r="AL114" s="251"/>
      <c r="AM114" s="251"/>
      <c r="AN114" s="251"/>
      <c r="AO114" s="251"/>
      <c r="AP114" s="251"/>
      <c r="AQ114" s="251"/>
      <c r="AR114" s="251"/>
      <c r="AS114" s="251"/>
      <c r="AT114" s="251"/>
      <c r="AU114" s="251"/>
      <c r="AV114" s="251"/>
      <c r="AW114" s="251"/>
      <c r="AX114" s="251"/>
      <c r="AY114" s="251"/>
      <c r="AZ114" s="251"/>
      <c r="BA114" s="251"/>
      <c r="BB114" s="251"/>
      <c r="BC114" s="251"/>
      <c r="BD114" s="251"/>
      <c r="BE114" s="251"/>
      <c r="BF114" s="251"/>
      <c r="BG114" s="251"/>
      <c r="BH114" s="251"/>
      <c r="BI114" s="251"/>
      <c r="BJ114" s="251"/>
      <c r="BK114" s="251"/>
      <c r="BL114" s="251"/>
      <c r="BM114" s="251"/>
      <c r="BN114" s="251"/>
      <c r="BO114" s="251"/>
      <c r="BP114" s="251"/>
      <c r="BQ114" s="251"/>
      <c r="BR114" s="251"/>
      <c r="BS114" s="251"/>
      <c r="BT114" s="251"/>
      <c r="BU114" s="251"/>
      <c r="BV114" s="251"/>
      <c r="BW114" s="251"/>
      <c r="BX114" s="251"/>
      <c r="BY114" s="251"/>
      <c r="BZ114" s="251"/>
      <c r="CA114" s="251"/>
      <c r="CB114" s="251"/>
      <c r="CC114" s="251"/>
      <c r="CD114" s="251"/>
      <c r="CE114" s="251"/>
      <c r="CF114" s="251"/>
      <c r="CG114" s="251"/>
      <c r="CH114" s="251"/>
      <c r="CI114" s="251"/>
      <c r="CJ114" s="251"/>
      <c r="CK114" s="251"/>
      <c r="CL114" s="251"/>
      <c r="CM114" s="251"/>
      <c r="CN114" s="251"/>
      <c r="CO114" s="251"/>
      <c r="CP114" s="251"/>
      <c r="CQ114" s="251"/>
      <c r="CR114" s="251"/>
      <c r="CS114" s="251"/>
      <c r="CT114" s="251"/>
      <c r="CU114" s="251"/>
      <c r="CV114" s="251"/>
      <c r="CW114" s="251"/>
      <c r="CX114" s="251"/>
      <c r="CY114" s="251"/>
      <c r="CZ114" s="251"/>
      <c r="DA114" s="251"/>
      <c r="DB114" s="251"/>
      <c r="DC114" s="251"/>
      <c r="DD114" s="251"/>
      <c r="DE114" s="251"/>
      <c r="DF114" s="251"/>
      <c r="DG114" s="251"/>
      <c r="DH114" s="251"/>
      <c r="DI114" s="251"/>
      <c r="DJ114" s="251"/>
      <c r="DK114" s="251"/>
      <c r="DL114" s="251"/>
      <c r="DM114" s="251"/>
      <c r="DN114" s="251"/>
      <c r="DO114" s="251"/>
      <c r="DP114" s="251"/>
      <c r="DQ114" s="251"/>
      <c r="DR114" s="251"/>
      <c r="DS114" s="251"/>
      <c r="DT114" s="251"/>
      <c r="DU114" s="251"/>
      <c r="DV114" s="251"/>
      <c r="DW114" s="251"/>
      <c r="DX114" s="251"/>
      <c r="DY114" s="251"/>
      <c r="DZ114" s="251"/>
      <c r="EA114" s="251"/>
      <c r="EB114" s="251"/>
      <c r="EC114" s="251"/>
      <c r="ED114" s="251"/>
      <c r="EE114" s="251"/>
      <c r="EF114" s="251"/>
      <c r="EG114" s="251"/>
      <c r="EH114" s="251"/>
      <c r="EI114" s="251"/>
      <c r="EJ114" s="251"/>
      <c r="EK114" s="251"/>
      <c r="EL114" s="251"/>
      <c r="EM114" s="251"/>
      <c r="EN114" s="251"/>
      <c r="EO114" s="251"/>
      <c r="EP114" s="251"/>
      <c r="EQ114" s="251"/>
      <c r="ER114" s="251"/>
      <c r="ES114" s="251"/>
      <c r="ET114" s="251"/>
      <c r="EU114" s="251"/>
      <c r="EV114" s="251"/>
      <c r="EW114" s="251"/>
      <c r="EX114" s="251"/>
      <c r="EY114" s="251"/>
      <c r="EZ114" s="251"/>
      <c r="FA114" s="251"/>
      <c r="FB114" s="251"/>
      <c r="FC114" s="251"/>
      <c r="FD114" s="251"/>
      <c r="FE114" s="251"/>
      <c r="FF114" s="251"/>
      <c r="FG114" s="251"/>
      <c r="FH114" s="251"/>
      <c r="FI114" s="251"/>
      <c r="FJ114" s="251"/>
      <c r="FK114" s="251"/>
      <c r="FL114" s="251"/>
      <c r="FM114" s="251"/>
      <c r="FN114" s="251"/>
      <c r="FO114" s="251"/>
      <c r="FP114" s="251"/>
      <c r="FQ114" s="251"/>
      <c r="FR114" s="251"/>
      <c r="FS114" s="251"/>
      <c r="FT114" s="251"/>
      <c r="FU114" s="251"/>
      <c r="FV114" s="251"/>
      <c r="FW114" s="251"/>
      <c r="FX114" s="251"/>
      <c r="FY114" s="251"/>
      <c r="FZ114" s="251"/>
      <c r="GA114" s="251"/>
      <c r="GB114" s="251"/>
      <c r="GC114" s="251"/>
      <c r="GD114" s="251"/>
      <c r="GE114" s="251"/>
      <c r="GF114" s="251"/>
      <c r="GG114" s="251"/>
      <c r="GH114" s="251"/>
      <c r="GI114" s="251"/>
      <c r="GJ114" s="251"/>
      <c r="GK114" s="251"/>
      <c r="GL114" s="251"/>
      <c r="GM114" s="251"/>
      <c r="GN114" s="251"/>
      <c r="GO114" s="251"/>
      <c r="GP114" s="251"/>
      <c r="GQ114" s="251"/>
      <c r="GR114" s="251"/>
      <c r="GS114" s="251"/>
      <c r="GT114" s="251"/>
    </row>
    <row r="115" spans="1:202">
      <c r="A115" s="426" t="s">
        <v>1071</v>
      </c>
      <c r="B115" s="696"/>
      <c r="C115" s="656"/>
      <c r="D115" s="952"/>
      <c r="E115" s="253"/>
      <c r="F115" s="413"/>
      <c r="G115" s="253"/>
      <c r="H115" s="253"/>
      <c r="I115" s="253"/>
      <c r="J115" s="253"/>
      <c r="K115" s="253"/>
      <c r="L115" s="247"/>
      <c r="M115" s="259"/>
      <c r="N115" s="247"/>
      <c r="O115" s="655"/>
      <c r="P115" s="656"/>
      <c r="Q115" s="251"/>
      <c r="R115" s="251"/>
      <c r="S115" s="251"/>
      <c r="T115" s="251"/>
      <c r="U115" s="251"/>
      <c r="V115" s="251"/>
      <c r="W115" s="251"/>
      <c r="X115" s="251"/>
      <c r="Y115" s="251"/>
      <c r="Z115" s="251"/>
      <c r="AA115" s="251"/>
      <c r="AB115" s="251"/>
      <c r="AC115" s="251"/>
      <c r="AD115" s="251"/>
      <c r="AE115" s="251"/>
      <c r="AF115" s="251"/>
      <c r="AG115" s="251"/>
      <c r="AH115" s="251"/>
      <c r="AI115" s="251"/>
      <c r="AJ115" s="251"/>
      <c r="AK115" s="251"/>
      <c r="AL115" s="251"/>
      <c r="AM115" s="251"/>
      <c r="AN115" s="251"/>
      <c r="AO115" s="251"/>
      <c r="AP115" s="251"/>
      <c r="AQ115" s="251"/>
      <c r="AR115" s="251"/>
      <c r="AS115" s="251"/>
      <c r="AT115" s="251"/>
      <c r="AU115" s="251"/>
      <c r="AV115" s="251"/>
      <c r="AW115" s="251"/>
      <c r="AX115" s="251"/>
      <c r="AY115" s="251"/>
      <c r="AZ115" s="251"/>
      <c r="BA115" s="251"/>
      <c r="BB115" s="251"/>
      <c r="BC115" s="251"/>
      <c r="BD115" s="251"/>
      <c r="BE115" s="251"/>
      <c r="BF115" s="251"/>
      <c r="BG115" s="251"/>
      <c r="BH115" s="251"/>
      <c r="BI115" s="251"/>
      <c r="BJ115" s="251"/>
      <c r="BK115" s="251"/>
      <c r="BL115" s="251"/>
      <c r="BM115" s="251"/>
      <c r="BN115" s="251"/>
      <c r="BO115" s="251"/>
      <c r="BP115" s="251"/>
      <c r="BQ115" s="251"/>
      <c r="BR115" s="251"/>
      <c r="BS115" s="251"/>
      <c r="BT115" s="251"/>
      <c r="BU115" s="251"/>
      <c r="BV115" s="251"/>
      <c r="BW115" s="251"/>
      <c r="BX115" s="251"/>
      <c r="BY115" s="251"/>
      <c r="BZ115" s="251"/>
      <c r="CA115" s="251"/>
      <c r="CB115" s="251"/>
      <c r="CC115" s="251"/>
      <c r="CD115" s="251"/>
      <c r="CE115" s="251"/>
      <c r="CF115" s="251"/>
      <c r="CG115" s="251"/>
      <c r="CH115" s="251"/>
      <c r="CI115" s="251"/>
      <c r="CJ115" s="251"/>
      <c r="CK115" s="251"/>
      <c r="CL115" s="251"/>
      <c r="CM115" s="251"/>
      <c r="CN115" s="251"/>
      <c r="CO115" s="251"/>
      <c r="CP115" s="251"/>
      <c r="CQ115" s="251"/>
      <c r="CR115" s="251"/>
      <c r="CS115" s="251"/>
      <c r="CT115" s="251"/>
      <c r="CU115" s="251"/>
      <c r="CV115" s="251"/>
      <c r="CW115" s="251"/>
      <c r="CX115" s="251"/>
      <c r="CY115" s="251"/>
      <c r="CZ115" s="251"/>
      <c r="DA115" s="251"/>
      <c r="DB115" s="251"/>
      <c r="DC115" s="251"/>
      <c r="DD115" s="251"/>
      <c r="DE115" s="251"/>
      <c r="DF115" s="251"/>
      <c r="DG115" s="251"/>
      <c r="DH115" s="251"/>
      <c r="DI115" s="251"/>
      <c r="DJ115" s="251"/>
      <c r="DK115" s="251"/>
      <c r="DL115" s="251"/>
      <c r="DM115" s="251"/>
      <c r="DN115" s="251"/>
      <c r="DO115" s="251"/>
      <c r="DP115" s="251"/>
      <c r="DQ115" s="251"/>
      <c r="DR115" s="251"/>
      <c r="DS115" s="251"/>
      <c r="DT115" s="251"/>
      <c r="DU115" s="251"/>
      <c r="DV115" s="251"/>
      <c r="DW115" s="251"/>
      <c r="DX115" s="251"/>
      <c r="DY115" s="251"/>
      <c r="DZ115" s="251"/>
      <c r="EA115" s="251"/>
      <c r="EB115" s="251"/>
      <c r="EC115" s="251"/>
      <c r="ED115" s="251"/>
      <c r="EE115" s="251"/>
      <c r="EF115" s="251"/>
      <c r="EG115" s="251"/>
      <c r="EH115" s="251"/>
      <c r="EI115" s="251"/>
      <c r="EJ115" s="251"/>
      <c r="EK115" s="251"/>
      <c r="EL115" s="251"/>
      <c r="EM115" s="251"/>
      <c r="EN115" s="251"/>
      <c r="EO115" s="251"/>
      <c r="EP115" s="251"/>
      <c r="EQ115" s="251"/>
      <c r="ER115" s="251"/>
      <c r="ES115" s="251"/>
      <c r="ET115" s="251"/>
      <c r="EU115" s="251"/>
      <c r="EV115" s="251"/>
      <c r="EW115" s="251"/>
      <c r="EX115" s="251"/>
      <c r="EY115" s="251"/>
      <c r="EZ115" s="251"/>
      <c r="FA115" s="251"/>
      <c r="FB115" s="251"/>
      <c r="FC115" s="251"/>
      <c r="FD115" s="251"/>
      <c r="FE115" s="251"/>
      <c r="FF115" s="251"/>
      <c r="FG115" s="251"/>
      <c r="FH115" s="251"/>
      <c r="FI115" s="251"/>
      <c r="FJ115" s="251"/>
      <c r="FK115" s="251"/>
      <c r="FL115" s="251"/>
      <c r="FM115" s="251"/>
      <c r="FN115" s="251"/>
      <c r="FO115" s="251"/>
      <c r="FP115" s="251"/>
      <c r="FQ115" s="251"/>
      <c r="FR115" s="251"/>
      <c r="FS115" s="251"/>
      <c r="FT115" s="251"/>
      <c r="FU115" s="251"/>
      <c r="FV115" s="251"/>
      <c r="FW115" s="251"/>
      <c r="FX115" s="251"/>
      <c r="FY115" s="251"/>
      <c r="FZ115" s="251"/>
      <c r="GA115" s="251"/>
      <c r="GB115" s="251"/>
      <c r="GC115" s="251"/>
      <c r="GD115" s="251"/>
      <c r="GE115" s="251"/>
      <c r="GF115" s="251"/>
      <c r="GG115" s="251"/>
      <c r="GH115" s="251"/>
      <c r="GI115" s="251"/>
      <c r="GJ115" s="251"/>
      <c r="GK115" s="251"/>
      <c r="GL115" s="251"/>
      <c r="GM115" s="251"/>
      <c r="GN115" s="251"/>
      <c r="GO115" s="251"/>
      <c r="GP115" s="251"/>
      <c r="GQ115" s="251"/>
      <c r="GR115" s="251"/>
      <c r="GS115" s="251"/>
      <c r="GT115" s="251"/>
    </row>
    <row r="116" spans="1:202">
      <c r="A116" s="1112" t="s">
        <v>1070</v>
      </c>
      <c r="B116" s="1114" t="s">
        <v>133</v>
      </c>
      <c r="C116" s="1120" t="s">
        <v>933</v>
      </c>
      <c r="D116" s="1118" t="s">
        <v>1046</v>
      </c>
      <c r="E116" s="1110" t="s">
        <v>843</v>
      </c>
      <c r="F116" s="1110" t="s">
        <v>1049</v>
      </c>
      <c r="G116" s="1110" t="s">
        <v>1050</v>
      </c>
      <c r="H116" s="1110" t="s">
        <v>1243</v>
      </c>
      <c r="I116" s="1120" t="s">
        <v>1242</v>
      </c>
      <c r="J116" s="1110" t="s">
        <v>1048</v>
      </c>
      <c r="K116" s="1110" t="s">
        <v>844</v>
      </c>
      <c r="L116" s="1110" t="s">
        <v>1051</v>
      </c>
      <c r="M116" s="1110" t="s">
        <v>1152</v>
      </c>
      <c r="N116" s="1110" t="s">
        <v>42</v>
      </c>
      <c r="O116" s="655"/>
      <c r="P116" s="656"/>
      <c r="Q116" s="251"/>
      <c r="R116" s="251"/>
      <c r="S116" s="251"/>
      <c r="T116" s="251"/>
      <c r="U116" s="251"/>
      <c r="V116" s="251"/>
      <c r="W116" s="251"/>
      <c r="X116" s="251"/>
      <c r="Y116" s="251"/>
      <c r="Z116" s="251"/>
      <c r="AA116" s="251"/>
      <c r="AB116" s="251"/>
      <c r="AC116" s="251"/>
      <c r="AD116" s="251"/>
      <c r="AE116" s="251"/>
      <c r="AF116" s="251"/>
      <c r="AG116" s="251"/>
      <c r="AH116" s="251"/>
      <c r="AI116" s="251"/>
      <c r="AJ116" s="251"/>
      <c r="AK116" s="251"/>
      <c r="AL116" s="251"/>
      <c r="AM116" s="251"/>
      <c r="AN116" s="251"/>
      <c r="AO116" s="251"/>
      <c r="AP116" s="251"/>
      <c r="AQ116" s="251"/>
      <c r="AR116" s="251"/>
      <c r="AS116" s="251"/>
      <c r="AT116" s="251"/>
      <c r="AU116" s="251"/>
      <c r="AV116" s="251"/>
      <c r="AW116" s="251"/>
      <c r="AX116" s="251"/>
      <c r="AY116" s="251"/>
      <c r="AZ116" s="251"/>
      <c r="BA116" s="251"/>
      <c r="BB116" s="251"/>
      <c r="BC116" s="251"/>
      <c r="BD116" s="251"/>
      <c r="BE116" s="251"/>
      <c r="BF116" s="251"/>
      <c r="BG116" s="251"/>
      <c r="BH116" s="251"/>
      <c r="BI116" s="251"/>
      <c r="BJ116" s="251"/>
      <c r="BK116" s="251"/>
      <c r="BL116" s="251"/>
      <c r="BM116" s="251"/>
      <c r="BN116" s="251"/>
      <c r="BO116" s="251"/>
      <c r="BP116" s="251"/>
      <c r="BQ116" s="251"/>
      <c r="BR116" s="251"/>
      <c r="BS116" s="251"/>
      <c r="BT116" s="251"/>
      <c r="BU116" s="251"/>
      <c r="BV116" s="251"/>
      <c r="BW116" s="251"/>
      <c r="BX116" s="251"/>
      <c r="BY116" s="251"/>
      <c r="BZ116" s="251"/>
      <c r="CA116" s="251"/>
      <c r="CB116" s="251"/>
      <c r="CC116" s="251"/>
      <c r="CD116" s="251"/>
      <c r="CE116" s="251"/>
      <c r="CF116" s="251"/>
      <c r="CG116" s="251"/>
      <c r="CH116" s="251"/>
      <c r="CI116" s="251"/>
      <c r="CJ116" s="251"/>
      <c r="CK116" s="251"/>
      <c r="CL116" s="251"/>
      <c r="CM116" s="251"/>
      <c r="CN116" s="251"/>
      <c r="CO116" s="251"/>
      <c r="CP116" s="251"/>
      <c r="CQ116" s="251"/>
      <c r="CR116" s="251"/>
      <c r="CS116" s="251"/>
      <c r="CT116" s="251"/>
      <c r="CU116" s="251"/>
      <c r="CV116" s="251"/>
      <c r="CW116" s="251"/>
      <c r="CX116" s="251"/>
      <c r="CY116" s="251"/>
      <c r="CZ116" s="251"/>
      <c r="DA116" s="251"/>
      <c r="DB116" s="251"/>
      <c r="DC116" s="251"/>
      <c r="DD116" s="251"/>
      <c r="DE116" s="251"/>
      <c r="DF116" s="251"/>
      <c r="DG116" s="251"/>
      <c r="DH116" s="251"/>
      <c r="DI116" s="251"/>
      <c r="DJ116" s="251"/>
      <c r="DK116" s="251"/>
      <c r="DL116" s="251"/>
      <c r="DM116" s="251"/>
      <c r="DN116" s="251"/>
      <c r="DO116" s="251"/>
      <c r="DP116" s="251"/>
      <c r="DQ116" s="251"/>
      <c r="DR116" s="251"/>
      <c r="DS116" s="251"/>
      <c r="DT116" s="251"/>
      <c r="DU116" s="251"/>
      <c r="DV116" s="251"/>
      <c r="DW116" s="251"/>
      <c r="DX116" s="251"/>
      <c r="DY116" s="251"/>
      <c r="DZ116" s="251"/>
      <c r="EA116" s="251"/>
      <c r="EB116" s="251"/>
      <c r="EC116" s="251"/>
      <c r="ED116" s="251"/>
      <c r="EE116" s="251"/>
      <c r="EF116" s="251"/>
      <c r="EG116" s="251"/>
      <c r="EH116" s="251"/>
      <c r="EI116" s="251"/>
      <c r="EJ116" s="251"/>
      <c r="EK116" s="251"/>
      <c r="EL116" s="251"/>
      <c r="EM116" s="251"/>
      <c r="EN116" s="251"/>
      <c r="EO116" s="251"/>
      <c r="EP116" s="251"/>
      <c r="EQ116" s="251"/>
      <c r="ER116" s="251"/>
      <c r="ES116" s="251"/>
      <c r="ET116" s="251"/>
      <c r="EU116" s="251"/>
      <c r="EV116" s="251"/>
      <c r="EW116" s="251"/>
      <c r="EX116" s="251"/>
      <c r="EY116" s="251"/>
      <c r="EZ116" s="251"/>
      <c r="FA116" s="251"/>
      <c r="FB116" s="251"/>
      <c r="FC116" s="251"/>
      <c r="FD116" s="251"/>
      <c r="FE116" s="251"/>
      <c r="FF116" s="251"/>
      <c r="FG116" s="251"/>
      <c r="FH116" s="251"/>
      <c r="FI116" s="251"/>
      <c r="FJ116" s="251"/>
      <c r="FK116" s="251"/>
      <c r="FL116" s="251"/>
      <c r="FM116" s="251"/>
      <c r="FN116" s="251"/>
      <c r="FO116" s="251"/>
      <c r="FP116" s="251"/>
      <c r="FQ116" s="251"/>
      <c r="FR116" s="251"/>
      <c r="FS116" s="251"/>
      <c r="FT116" s="251"/>
      <c r="FU116" s="251"/>
      <c r="FV116" s="251"/>
      <c r="FW116" s="251"/>
      <c r="FX116" s="251"/>
      <c r="FY116" s="251"/>
      <c r="FZ116" s="251"/>
      <c r="GA116" s="251"/>
      <c r="GB116" s="251"/>
      <c r="GC116" s="251"/>
      <c r="GD116" s="251"/>
      <c r="GE116" s="251"/>
      <c r="GF116" s="251"/>
      <c r="GG116" s="251"/>
      <c r="GH116" s="251"/>
      <c r="GI116" s="251"/>
      <c r="GJ116" s="251"/>
      <c r="GK116" s="251"/>
      <c r="GL116" s="251"/>
      <c r="GM116" s="251"/>
      <c r="GN116" s="251"/>
      <c r="GO116" s="251"/>
      <c r="GP116" s="251"/>
      <c r="GQ116" s="251"/>
      <c r="GR116" s="251"/>
      <c r="GS116" s="251"/>
      <c r="GT116" s="251"/>
    </row>
    <row r="117" spans="1:202">
      <c r="A117" s="1113"/>
      <c r="B117" s="1115"/>
      <c r="C117" s="1121"/>
      <c r="D117" s="1119"/>
      <c r="E117" s="1111"/>
      <c r="F117" s="1111"/>
      <c r="G117" s="1111"/>
      <c r="H117" s="1111"/>
      <c r="I117" s="1121"/>
      <c r="J117" s="1111"/>
      <c r="K117" s="1111"/>
      <c r="L117" s="1111"/>
      <c r="M117" s="1111"/>
      <c r="N117" s="1111"/>
      <c r="O117" s="655"/>
      <c r="P117" s="656"/>
      <c r="Q117" s="251"/>
      <c r="R117" s="251"/>
      <c r="S117" s="251"/>
      <c r="T117" s="251"/>
      <c r="U117" s="251"/>
      <c r="V117" s="251"/>
      <c r="W117" s="251"/>
      <c r="X117" s="251"/>
      <c r="Y117" s="251"/>
      <c r="Z117" s="251"/>
      <c r="AA117" s="251"/>
      <c r="AB117" s="251"/>
      <c r="AC117" s="251"/>
      <c r="AD117" s="251"/>
      <c r="AE117" s="251"/>
      <c r="AF117" s="251"/>
      <c r="AG117" s="251"/>
      <c r="AH117" s="251"/>
      <c r="AI117" s="251"/>
      <c r="AJ117" s="251"/>
      <c r="AK117" s="251"/>
      <c r="AL117" s="251"/>
      <c r="AM117" s="251"/>
      <c r="AN117" s="251"/>
      <c r="AO117" s="251"/>
      <c r="AP117" s="251"/>
      <c r="AQ117" s="251"/>
      <c r="AR117" s="251"/>
      <c r="AS117" s="251"/>
      <c r="AT117" s="251"/>
      <c r="AU117" s="251"/>
      <c r="AV117" s="251"/>
      <c r="AW117" s="251"/>
      <c r="AX117" s="251"/>
      <c r="AY117" s="251"/>
      <c r="AZ117" s="251"/>
      <c r="BA117" s="251"/>
      <c r="BB117" s="251"/>
      <c r="BC117" s="251"/>
      <c r="BD117" s="251"/>
      <c r="BE117" s="251"/>
      <c r="BF117" s="251"/>
      <c r="BG117" s="251"/>
      <c r="BH117" s="251"/>
      <c r="BI117" s="251"/>
      <c r="BJ117" s="251"/>
      <c r="BK117" s="251"/>
      <c r="BL117" s="251"/>
      <c r="BM117" s="251"/>
      <c r="BN117" s="251"/>
      <c r="BO117" s="251"/>
      <c r="BP117" s="251"/>
      <c r="BQ117" s="251"/>
      <c r="BR117" s="251"/>
      <c r="BS117" s="251"/>
      <c r="BT117" s="251"/>
      <c r="BU117" s="251"/>
      <c r="BV117" s="251"/>
      <c r="BW117" s="251"/>
      <c r="BX117" s="251"/>
      <c r="BY117" s="251"/>
      <c r="BZ117" s="251"/>
      <c r="CA117" s="251"/>
      <c r="CB117" s="251"/>
      <c r="CC117" s="251"/>
      <c r="CD117" s="251"/>
      <c r="CE117" s="251"/>
      <c r="CF117" s="251"/>
      <c r="CG117" s="251"/>
      <c r="CH117" s="251"/>
      <c r="CI117" s="251"/>
      <c r="CJ117" s="251"/>
      <c r="CK117" s="251"/>
      <c r="CL117" s="251"/>
      <c r="CM117" s="251"/>
      <c r="CN117" s="251"/>
      <c r="CO117" s="251"/>
      <c r="CP117" s="251"/>
      <c r="CQ117" s="251"/>
      <c r="CR117" s="251"/>
      <c r="CS117" s="251"/>
      <c r="CT117" s="251"/>
      <c r="CU117" s="251"/>
      <c r="CV117" s="251"/>
      <c r="CW117" s="251"/>
      <c r="CX117" s="251"/>
      <c r="CY117" s="251"/>
      <c r="CZ117" s="251"/>
      <c r="DA117" s="251"/>
      <c r="DB117" s="251"/>
      <c r="DC117" s="251"/>
      <c r="DD117" s="251"/>
      <c r="DE117" s="251"/>
      <c r="DF117" s="251"/>
      <c r="DG117" s="251"/>
      <c r="DH117" s="251"/>
      <c r="DI117" s="251"/>
      <c r="DJ117" s="251"/>
      <c r="DK117" s="251"/>
      <c r="DL117" s="251"/>
      <c r="DM117" s="251"/>
      <c r="DN117" s="251"/>
      <c r="DO117" s="251"/>
      <c r="DP117" s="251"/>
      <c r="DQ117" s="251"/>
      <c r="DR117" s="251"/>
      <c r="DS117" s="251"/>
      <c r="DT117" s="251"/>
      <c r="DU117" s="251"/>
      <c r="DV117" s="251"/>
      <c r="DW117" s="251"/>
      <c r="DX117" s="251"/>
      <c r="DY117" s="251"/>
      <c r="DZ117" s="251"/>
      <c r="EA117" s="251"/>
      <c r="EB117" s="251"/>
      <c r="EC117" s="251"/>
      <c r="ED117" s="251"/>
      <c r="EE117" s="251"/>
      <c r="EF117" s="251"/>
      <c r="EG117" s="251"/>
      <c r="EH117" s="251"/>
      <c r="EI117" s="251"/>
      <c r="EJ117" s="251"/>
      <c r="EK117" s="251"/>
      <c r="EL117" s="251"/>
      <c r="EM117" s="251"/>
      <c r="EN117" s="251"/>
      <c r="EO117" s="251"/>
      <c r="EP117" s="251"/>
      <c r="EQ117" s="251"/>
      <c r="ER117" s="251"/>
      <c r="ES117" s="251"/>
      <c r="ET117" s="251"/>
      <c r="EU117" s="251"/>
      <c r="EV117" s="251"/>
      <c r="EW117" s="251"/>
      <c r="EX117" s="251"/>
      <c r="EY117" s="251"/>
      <c r="EZ117" s="251"/>
      <c r="FA117" s="251"/>
      <c r="FB117" s="251"/>
      <c r="FC117" s="251"/>
      <c r="FD117" s="251"/>
      <c r="FE117" s="251"/>
      <c r="FF117" s="251"/>
      <c r="FG117" s="251"/>
      <c r="FH117" s="251"/>
      <c r="FI117" s="251"/>
      <c r="FJ117" s="251"/>
      <c r="FK117" s="251"/>
      <c r="FL117" s="251"/>
      <c r="FM117" s="251"/>
      <c r="FN117" s="251"/>
      <c r="FO117" s="251"/>
      <c r="FP117" s="251"/>
      <c r="FQ117" s="251"/>
      <c r="FR117" s="251"/>
      <c r="FS117" s="251"/>
      <c r="FT117" s="251"/>
      <c r="FU117" s="251"/>
      <c r="FV117" s="251"/>
      <c r="FW117" s="251"/>
      <c r="FX117" s="251"/>
      <c r="FY117" s="251"/>
      <c r="FZ117" s="251"/>
      <c r="GA117" s="251"/>
      <c r="GB117" s="251"/>
      <c r="GC117" s="251"/>
      <c r="GD117" s="251"/>
      <c r="GE117" s="251"/>
      <c r="GF117" s="251"/>
      <c r="GG117" s="251"/>
      <c r="GH117" s="251"/>
      <c r="GI117" s="251"/>
      <c r="GJ117" s="251"/>
      <c r="GK117" s="251"/>
      <c r="GL117" s="251"/>
      <c r="GM117" s="251"/>
      <c r="GN117" s="251"/>
      <c r="GO117" s="251"/>
      <c r="GP117" s="251"/>
      <c r="GQ117" s="251"/>
      <c r="GR117" s="251"/>
      <c r="GS117" s="251"/>
      <c r="GT117" s="251"/>
    </row>
    <row r="118" spans="1:202">
      <c r="A118" s="697" t="e">
        <f>IF(ISBLANK(#REF!),"",#REF!)</f>
        <v>#REF!</v>
      </c>
      <c r="B118" s="698" t="e">
        <f>IF(ISBLANK(#REF!),"",#REF!)</f>
        <v>#REF!</v>
      </c>
      <c r="C118" s="699"/>
      <c r="D118" s="964"/>
      <c r="E118" s="414"/>
      <c r="F118" s="415"/>
      <c r="G118" s="414"/>
      <c r="H118" s="414"/>
      <c r="I118" s="700"/>
      <c r="J118" s="701"/>
      <c r="K118" s="701"/>
      <c r="L118" s="416"/>
      <c r="M118" s="416"/>
      <c r="N118" s="702"/>
      <c r="O118" s="655"/>
      <c r="P118" s="656"/>
      <c r="Q118" s="251"/>
      <c r="R118" s="251"/>
      <c r="S118" s="251"/>
      <c r="T118" s="251"/>
      <c r="U118" s="251"/>
      <c r="V118" s="251"/>
      <c r="W118" s="251"/>
      <c r="X118" s="251"/>
      <c r="Y118" s="251"/>
      <c r="Z118" s="251"/>
      <c r="AA118" s="251"/>
      <c r="AB118" s="251"/>
      <c r="AC118" s="251"/>
      <c r="AD118" s="251"/>
      <c r="AE118" s="251"/>
      <c r="AF118" s="251"/>
      <c r="AG118" s="251"/>
      <c r="AH118" s="251"/>
      <c r="AI118" s="251"/>
      <c r="AJ118" s="251"/>
      <c r="AK118" s="251"/>
      <c r="AL118" s="251"/>
      <c r="AM118" s="251"/>
      <c r="AN118" s="251"/>
      <c r="AO118" s="251"/>
      <c r="AP118" s="251"/>
      <c r="AQ118" s="251"/>
      <c r="AR118" s="251"/>
      <c r="AS118" s="251"/>
      <c r="AT118" s="251"/>
      <c r="AU118" s="251"/>
      <c r="AV118" s="251"/>
      <c r="AW118" s="251"/>
      <c r="AX118" s="251"/>
      <c r="AY118" s="251"/>
      <c r="AZ118" s="251"/>
      <c r="BA118" s="251"/>
      <c r="BB118" s="251"/>
      <c r="BC118" s="251"/>
      <c r="BD118" s="251"/>
      <c r="BE118" s="251"/>
      <c r="BF118" s="251"/>
      <c r="BG118" s="251"/>
      <c r="BH118" s="251"/>
      <c r="BI118" s="251"/>
      <c r="BJ118" s="251"/>
      <c r="BK118" s="251"/>
      <c r="BL118" s="251"/>
      <c r="BM118" s="251"/>
      <c r="BN118" s="251"/>
      <c r="BO118" s="251"/>
      <c r="BP118" s="251"/>
      <c r="BQ118" s="251"/>
      <c r="BR118" s="251"/>
      <c r="BS118" s="251"/>
      <c r="BT118" s="251"/>
      <c r="BU118" s="251"/>
      <c r="BV118" s="251"/>
      <c r="BW118" s="251"/>
      <c r="BX118" s="251"/>
      <c r="BY118" s="251"/>
      <c r="BZ118" s="251"/>
      <c r="CA118" s="251"/>
      <c r="CB118" s="251"/>
      <c r="CC118" s="251"/>
      <c r="CD118" s="251"/>
      <c r="CE118" s="251"/>
      <c r="CF118" s="251"/>
      <c r="CG118" s="251"/>
      <c r="CH118" s="251"/>
      <c r="CI118" s="251"/>
      <c r="CJ118" s="251"/>
      <c r="CK118" s="251"/>
      <c r="CL118" s="251"/>
      <c r="CM118" s="251"/>
      <c r="CN118" s="251"/>
      <c r="CO118" s="251"/>
      <c r="CP118" s="251"/>
      <c r="CQ118" s="251"/>
      <c r="CR118" s="251"/>
      <c r="CS118" s="251"/>
      <c r="CT118" s="251"/>
      <c r="CU118" s="251"/>
      <c r="CV118" s="251"/>
      <c r="CW118" s="251"/>
      <c r="CX118" s="251"/>
      <c r="CY118" s="251"/>
      <c r="CZ118" s="251"/>
      <c r="DA118" s="251"/>
      <c r="DB118" s="251"/>
      <c r="DC118" s="251"/>
      <c r="DD118" s="251"/>
      <c r="DE118" s="251"/>
      <c r="DF118" s="251"/>
      <c r="DG118" s="251"/>
      <c r="DH118" s="251"/>
      <c r="DI118" s="251"/>
      <c r="DJ118" s="251"/>
      <c r="DK118" s="251"/>
      <c r="DL118" s="251"/>
      <c r="DM118" s="251"/>
      <c r="DN118" s="251"/>
      <c r="DO118" s="251"/>
      <c r="DP118" s="251"/>
      <c r="DQ118" s="251"/>
      <c r="DR118" s="251"/>
      <c r="DS118" s="251"/>
      <c r="DT118" s="251"/>
      <c r="DU118" s="251"/>
      <c r="DV118" s="251"/>
      <c r="DW118" s="251"/>
      <c r="DX118" s="251"/>
      <c r="DY118" s="251"/>
      <c r="DZ118" s="251"/>
      <c r="EA118" s="251"/>
      <c r="EB118" s="251"/>
      <c r="EC118" s="251"/>
      <c r="ED118" s="251"/>
      <c r="EE118" s="251"/>
      <c r="EF118" s="251"/>
      <c r="EG118" s="251"/>
      <c r="EH118" s="251"/>
      <c r="EI118" s="251"/>
      <c r="EJ118" s="251"/>
      <c r="EK118" s="251"/>
      <c r="EL118" s="251"/>
      <c r="EM118" s="251"/>
      <c r="EN118" s="251"/>
      <c r="EO118" s="251"/>
      <c r="EP118" s="251"/>
      <c r="EQ118" s="251"/>
      <c r="ER118" s="251"/>
      <c r="ES118" s="251"/>
      <c r="ET118" s="251"/>
      <c r="EU118" s="251"/>
      <c r="EV118" s="251"/>
      <c r="EW118" s="251"/>
      <c r="EX118" s="251"/>
      <c r="EY118" s="251"/>
      <c r="EZ118" s="251"/>
      <c r="FA118" s="251"/>
      <c r="FB118" s="251"/>
      <c r="FC118" s="251"/>
      <c r="FD118" s="251"/>
      <c r="FE118" s="251"/>
      <c r="FF118" s="251"/>
      <c r="FG118" s="251"/>
      <c r="FH118" s="251"/>
      <c r="FI118" s="251"/>
      <c r="FJ118" s="251"/>
      <c r="FK118" s="251"/>
      <c r="FL118" s="251"/>
      <c r="FM118" s="251"/>
      <c r="FN118" s="251"/>
      <c r="FO118" s="251"/>
      <c r="FP118" s="251"/>
      <c r="FQ118" s="251"/>
      <c r="FR118" s="251"/>
      <c r="FS118" s="251"/>
      <c r="FT118" s="251"/>
      <c r="FU118" s="251"/>
      <c r="FV118" s="251"/>
      <c r="FW118" s="251"/>
      <c r="FX118" s="251"/>
      <c r="FY118" s="251"/>
      <c r="FZ118" s="251"/>
      <c r="GA118" s="251"/>
      <c r="GB118" s="251"/>
      <c r="GC118" s="251"/>
      <c r="GD118" s="251"/>
      <c r="GE118" s="251"/>
      <c r="GF118" s="251"/>
      <c r="GG118" s="251"/>
      <c r="GH118" s="251"/>
      <c r="GI118" s="251"/>
      <c r="GJ118" s="251"/>
      <c r="GK118" s="251"/>
      <c r="GL118" s="251"/>
      <c r="GM118" s="251"/>
      <c r="GN118" s="251"/>
      <c r="GO118" s="251"/>
      <c r="GP118" s="251"/>
      <c r="GQ118" s="251"/>
      <c r="GR118" s="251"/>
      <c r="GS118" s="251"/>
      <c r="GT118" s="251"/>
    </row>
    <row r="119" spans="1:202">
      <c r="A119" s="1009">
        <v>5</v>
      </c>
      <c r="B119" s="262" t="s">
        <v>83</v>
      </c>
      <c r="C119" s="1010"/>
      <c r="D119" s="1011"/>
      <c r="E119" s="1012"/>
      <c r="F119" s="1013"/>
      <c r="G119" s="1012"/>
      <c r="H119" s="1012"/>
      <c r="I119" s="1014"/>
      <c r="J119" s="1015">
        <f>J24</f>
        <v>35500000</v>
      </c>
      <c r="K119" s="705">
        <f t="shared" ref="K119:M120" si="58">K35</f>
        <v>0</v>
      </c>
      <c r="L119" s="705">
        <f t="shared" si="58"/>
        <v>0</v>
      </c>
      <c r="M119" s="705">
        <f t="shared" si="58"/>
        <v>0</v>
      </c>
      <c r="N119" s="654">
        <f>IF(J119=0,0,M119/J119)</f>
        <v>0</v>
      </c>
      <c r="O119" s="655"/>
      <c r="P119" s="656"/>
      <c r="Q119" s="251"/>
      <c r="R119" s="251"/>
      <c r="S119" s="251"/>
      <c r="T119" s="251"/>
      <c r="U119" s="251"/>
      <c r="V119" s="251"/>
      <c r="W119" s="251"/>
      <c r="X119" s="251"/>
      <c r="Y119" s="251"/>
      <c r="Z119" s="251"/>
      <c r="AA119" s="251"/>
      <c r="AB119" s="251"/>
      <c r="AC119" s="251"/>
      <c r="AD119" s="251"/>
      <c r="AE119" s="251"/>
      <c r="AF119" s="251"/>
      <c r="AG119" s="251"/>
      <c r="AH119" s="251"/>
      <c r="AI119" s="251"/>
      <c r="AJ119" s="251"/>
      <c r="AK119" s="251"/>
      <c r="AL119" s="251"/>
      <c r="AM119" s="251"/>
      <c r="AN119" s="251"/>
      <c r="AO119" s="251"/>
      <c r="AP119" s="251"/>
      <c r="AQ119" s="251"/>
      <c r="AR119" s="251"/>
      <c r="AS119" s="251"/>
      <c r="AT119" s="251"/>
      <c r="AU119" s="251"/>
      <c r="AV119" s="251"/>
      <c r="AW119" s="251"/>
      <c r="AX119" s="251"/>
      <c r="AY119" s="251"/>
      <c r="AZ119" s="251"/>
      <c r="BA119" s="251"/>
      <c r="BB119" s="251"/>
      <c r="BC119" s="251"/>
      <c r="BD119" s="251"/>
      <c r="BE119" s="251"/>
      <c r="BF119" s="251"/>
      <c r="BG119" s="251"/>
      <c r="BH119" s="251"/>
      <c r="BI119" s="251"/>
      <c r="BJ119" s="251"/>
      <c r="BK119" s="251"/>
      <c r="BL119" s="251"/>
      <c r="BM119" s="251"/>
      <c r="BN119" s="251"/>
      <c r="BO119" s="251"/>
      <c r="BP119" s="251"/>
      <c r="BQ119" s="251"/>
      <c r="BR119" s="251"/>
      <c r="BS119" s="251"/>
      <c r="BT119" s="251"/>
      <c r="BU119" s="251"/>
      <c r="BV119" s="251"/>
      <c r="BW119" s="251"/>
      <c r="BX119" s="251"/>
      <c r="BY119" s="251"/>
      <c r="BZ119" s="251"/>
      <c r="CA119" s="251"/>
      <c r="CB119" s="251"/>
      <c r="CC119" s="251"/>
      <c r="CD119" s="251"/>
      <c r="CE119" s="251"/>
      <c r="CF119" s="251"/>
      <c r="CG119" s="251"/>
      <c r="CH119" s="251"/>
      <c r="CI119" s="251"/>
      <c r="CJ119" s="251"/>
      <c r="CK119" s="251"/>
      <c r="CL119" s="251"/>
      <c r="CM119" s="251"/>
      <c r="CN119" s="251"/>
      <c r="CO119" s="251"/>
      <c r="CP119" s="251"/>
      <c r="CQ119" s="251"/>
      <c r="CR119" s="251"/>
      <c r="CS119" s="251"/>
      <c r="CT119" s="251"/>
      <c r="CU119" s="251"/>
      <c r="CV119" s="251"/>
      <c r="CW119" s="251"/>
      <c r="CX119" s="251"/>
      <c r="CY119" s="251"/>
      <c r="CZ119" s="251"/>
      <c r="DA119" s="251"/>
      <c r="DB119" s="251"/>
      <c r="DC119" s="251"/>
      <c r="DD119" s="251"/>
      <c r="DE119" s="251"/>
      <c r="DF119" s="251"/>
      <c r="DG119" s="251"/>
      <c r="DH119" s="251"/>
      <c r="DI119" s="251"/>
      <c r="DJ119" s="251"/>
      <c r="DK119" s="251"/>
      <c r="DL119" s="251"/>
      <c r="DM119" s="251"/>
      <c r="DN119" s="251"/>
      <c r="DO119" s="251"/>
      <c r="DP119" s="251"/>
      <c r="DQ119" s="251"/>
      <c r="DR119" s="251"/>
      <c r="DS119" s="251"/>
      <c r="DT119" s="251"/>
      <c r="DU119" s="251"/>
      <c r="DV119" s="251"/>
      <c r="DW119" s="251"/>
      <c r="DX119" s="251"/>
      <c r="DY119" s="251"/>
      <c r="DZ119" s="251"/>
      <c r="EA119" s="251"/>
      <c r="EB119" s="251"/>
      <c r="EC119" s="251"/>
      <c r="ED119" s="251"/>
      <c r="EE119" s="251"/>
      <c r="EF119" s="251"/>
      <c r="EG119" s="251"/>
      <c r="EH119" s="251"/>
      <c r="EI119" s="251"/>
      <c r="EJ119" s="251"/>
      <c r="EK119" s="251"/>
      <c r="EL119" s="251"/>
      <c r="EM119" s="251"/>
      <c r="EN119" s="251"/>
      <c r="EO119" s="251"/>
      <c r="EP119" s="251"/>
      <c r="EQ119" s="251"/>
      <c r="ER119" s="251"/>
      <c r="ES119" s="251"/>
      <c r="ET119" s="251"/>
      <c r="EU119" s="251"/>
      <c r="EV119" s="251"/>
      <c r="EW119" s="251"/>
      <c r="EX119" s="251"/>
      <c r="EY119" s="251"/>
      <c r="EZ119" s="251"/>
      <c r="FA119" s="251"/>
      <c r="FB119" s="251"/>
      <c r="FC119" s="251"/>
      <c r="FD119" s="251"/>
      <c r="FE119" s="251"/>
      <c r="FF119" s="251"/>
      <c r="FG119" s="251"/>
      <c r="FH119" s="251"/>
      <c r="FI119" s="251"/>
      <c r="FJ119" s="251"/>
      <c r="FK119" s="251"/>
      <c r="FL119" s="251"/>
      <c r="FM119" s="251"/>
      <c r="FN119" s="251"/>
      <c r="FO119" s="251"/>
      <c r="FP119" s="251"/>
      <c r="FQ119" s="251"/>
      <c r="FR119" s="251"/>
      <c r="FS119" s="251"/>
      <c r="FT119" s="251"/>
      <c r="FU119" s="251"/>
      <c r="FV119" s="251"/>
      <c r="FW119" s="251"/>
      <c r="FX119" s="251"/>
      <c r="FY119" s="251"/>
      <c r="FZ119" s="251"/>
      <c r="GA119" s="251"/>
      <c r="GB119" s="251"/>
      <c r="GC119" s="251"/>
      <c r="GD119" s="251"/>
      <c r="GE119" s="251"/>
      <c r="GF119" s="251"/>
      <c r="GG119" s="251"/>
      <c r="GH119" s="251"/>
      <c r="GI119" s="251"/>
      <c r="GJ119" s="251"/>
      <c r="GK119" s="251"/>
      <c r="GL119" s="251"/>
      <c r="GM119" s="251"/>
      <c r="GN119" s="251"/>
      <c r="GO119" s="251"/>
      <c r="GP119" s="251"/>
      <c r="GQ119" s="251"/>
      <c r="GR119" s="251"/>
      <c r="GS119" s="251"/>
      <c r="GT119" s="251"/>
    </row>
    <row r="120" spans="1:202">
      <c r="A120" s="427">
        <v>5.0999999999999996</v>
      </c>
      <c r="B120" s="262" t="s">
        <v>1396</v>
      </c>
      <c r="C120" s="703"/>
      <c r="D120" s="965"/>
      <c r="E120" s="417"/>
      <c r="F120" s="418"/>
      <c r="G120" s="417"/>
      <c r="H120" s="417"/>
      <c r="I120" s="704"/>
      <c r="J120" s="705">
        <f>J36</f>
        <v>595098800</v>
      </c>
      <c r="K120" s="705">
        <f t="shared" si="58"/>
        <v>400446445.19999999</v>
      </c>
      <c r="L120" s="705">
        <f t="shared" si="58"/>
        <v>0</v>
      </c>
      <c r="M120" s="705">
        <f t="shared" si="58"/>
        <v>400446445.19999999</v>
      </c>
      <c r="N120" s="654">
        <f>IF(J120=0,0,M120/J120)</f>
        <v>0.67290749905729941</v>
      </c>
      <c r="O120" s="655"/>
      <c r="P120" s="656"/>
      <c r="Q120" s="251"/>
      <c r="R120" s="251"/>
      <c r="S120" s="251"/>
      <c r="T120" s="251"/>
      <c r="U120" s="251"/>
      <c r="V120" s="251"/>
      <c r="W120" s="251"/>
      <c r="X120" s="251"/>
      <c r="Y120" s="251"/>
      <c r="Z120" s="251"/>
      <c r="AA120" s="251"/>
      <c r="AB120" s="251"/>
      <c r="AC120" s="251"/>
      <c r="AD120" s="251"/>
      <c r="AE120" s="251"/>
      <c r="AF120" s="251"/>
      <c r="AG120" s="251"/>
      <c r="AH120" s="251"/>
      <c r="AI120" s="251"/>
      <c r="AJ120" s="251"/>
      <c r="AK120" s="251"/>
      <c r="AL120" s="251"/>
      <c r="AM120" s="251"/>
      <c r="AN120" s="251"/>
      <c r="AO120" s="251"/>
      <c r="AP120" s="251"/>
      <c r="AQ120" s="251"/>
      <c r="AR120" s="251"/>
      <c r="AS120" s="251"/>
      <c r="AT120" s="251"/>
      <c r="AU120" s="251"/>
      <c r="AV120" s="251"/>
      <c r="AW120" s="251"/>
      <c r="AX120" s="251"/>
      <c r="AY120" s="251"/>
      <c r="AZ120" s="251"/>
      <c r="BA120" s="251"/>
      <c r="BB120" s="251"/>
      <c r="BC120" s="251"/>
      <c r="BD120" s="251"/>
      <c r="BE120" s="251"/>
      <c r="BF120" s="251"/>
      <c r="BG120" s="251"/>
      <c r="BH120" s="251"/>
      <c r="BI120" s="251"/>
      <c r="BJ120" s="251"/>
      <c r="BK120" s="251"/>
      <c r="BL120" s="251"/>
      <c r="BM120" s="251"/>
      <c r="BN120" s="251"/>
      <c r="BO120" s="251"/>
      <c r="BP120" s="251"/>
      <c r="BQ120" s="251"/>
      <c r="BR120" s="251"/>
      <c r="BS120" s="251"/>
      <c r="BT120" s="251"/>
      <c r="BU120" s="251"/>
      <c r="BV120" s="251"/>
      <c r="BW120" s="251"/>
      <c r="BX120" s="251"/>
      <c r="BY120" s="251"/>
      <c r="BZ120" s="251"/>
      <c r="CA120" s="251"/>
      <c r="CB120" s="251"/>
      <c r="CC120" s="251"/>
      <c r="CD120" s="251"/>
      <c r="CE120" s="251"/>
      <c r="CF120" s="251"/>
      <c r="CG120" s="251"/>
      <c r="CH120" s="251"/>
      <c r="CI120" s="251"/>
      <c r="CJ120" s="251"/>
      <c r="CK120" s="251"/>
      <c r="CL120" s="251"/>
      <c r="CM120" s="251"/>
      <c r="CN120" s="251"/>
      <c r="CO120" s="251"/>
      <c r="CP120" s="251"/>
      <c r="CQ120" s="251"/>
      <c r="CR120" s="251"/>
      <c r="CS120" s="251"/>
      <c r="CT120" s="251"/>
      <c r="CU120" s="251"/>
      <c r="CV120" s="251"/>
      <c r="CW120" s="251"/>
      <c r="CX120" s="251"/>
      <c r="CY120" s="251"/>
      <c r="CZ120" s="251"/>
      <c r="DA120" s="251"/>
      <c r="DB120" s="251"/>
      <c r="DC120" s="251"/>
      <c r="DD120" s="251"/>
      <c r="DE120" s="251"/>
      <c r="DF120" s="251"/>
      <c r="DG120" s="251"/>
      <c r="DH120" s="251"/>
      <c r="DI120" s="251"/>
      <c r="DJ120" s="251"/>
      <c r="DK120" s="251"/>
      <c r="DL120" s="251"/>
      <c r="DM120" s="251"/>
      <c r="DN120" s="251"/>
      <c r="DO120" s="251"/>
      <c r="DP120" s="251"/>
      <c r="DQ120" s="251"/>
      <c r="DR120" s="251"/>
      <c r="DS120" s="251"/>
      <c r="DT120" s="251"/>
      <c r="DU120" s="251"/>
      <c r="DV120" s="251"/>
      <c r="DW120" s="251"/>
      <c r="DX120" s="251"/>
      <c r="DY120" s="251"/>
      <c r="DZ120" s="251"/>
      <c r="EA120" s="251"/>
      <c r="EB120" s="251"/>
      <c r="EC120" s="251"/>
      <c r="ED120" s="251"/>
      <c r="EE120" s="251"/>
      <c r="EF120" s="251"/>
      <c r="EG120" s="251"/>
      <c r="EH120" s="251"/>
      <c r="EI120" s="251"/>
      <c r="EJ120" s="251"/>
      <c r="EK120" s="251"/>
      <c r="EL120" s="251"/>
      <c r="EM120" s="251"/>
      <c r="EN120" s="251"/>
      <c r="EO120" s="251"/>
      <c r="EP120" s="251"/>
      <c r="EQ120" s="251"/>
      <c r="ER120" s="251"/>
      <c r="ES120" s="251"/>
      <c r="ET120" s="251"/>
      <c r="EU120" s="251"/>
      <c r="EV120" s="251"/>
      <c r="EW120" s="251"/>
      <c r="EX120" s="251"/>
      <c r="EY120" s="251"/>
      <c r="EZ120" s="251"/>
      <c r="FA120" s="251"/>
      <c r="FB120" s="251"/>
      <c r="FC120" s="251"/>
      <c r="FD120" s="251"/>
      <c r="FE120" s="251"/>
      <c r="FF120" s="251"/>
      <c r="FG120" s="251"/>
      <c r="FH120" s="251"/>
      <c r="FI120" s="251"/>
      <c r="FJ120" s="251"/>
      <c r="FK120" s="251"/>
      <c r="FL120" s="251"/>
      <c r="FM120" s="251"/>
      <c r="FN120" s="251"/>
      <c r="FO120" s="251"/>
      <c r="FP120" s="251"/>
      <c r="FQ120" s="251"/>
      <c r="FR120" s="251"/>
      <c r="FS120" s="251"/>
      <c r="FT120" s="251"/>
      <c r="FU120" s="251"/>
      <c r="FV120" s="251"/>
      <c r="FW120" s="251"/>
      <c r="FX120" s="251"/>
      <c r="FY120" s="251"/>
      <c r="FZ120" s="251"/>
      <c r="GA120" s="251"/>
      <c r="GB120" s="251"/>
      <c r="GC120" s="251"/>
      <c r="GD120" s="251"/>
      <c r="GE120" s="251"/>
      <c r="GF120" s="251"/>
      <c r="GG120" s="251"/>
      <c r="GH120" s="251"/>
      <c r="GI120" s="251"/>
      <c r="GJ120" s="251"/>
      <c r="GK120" s="251"/>
      <c r="GL120" s="251"/>
      <c r="GM120" s="251"/>
      <c r="GN120" s="251"/>
      <c r="GO120" s="251"/>
      <c r="GP120" s="251"/>
      <c r="GQ120" s="251"/>
      <c r="GR120" s="251"/>
      <c r="GS120" s="251"/>
      <c r="GT120" s="251"/>
    </row>
    <row r="121" spans="1:202">
      <c r="A121" s="427">
        <v>5.2</v>
      </c>
      <c r="B121" s="262" t="s">
        <v>1397</v>
      </c>
      <c r="C121" s="703"/>
      <c r="D121" s="965"/>
      <c r="E121" s="417"/>
      <c r="F121" s="418"/>
      <c r="G121" s="417"/>
      <c r="H121" s="417"/>
      <c r="I121" s="704"/>
      <c r="J121" s="705">
        <f>J55</f>
        <v>953352380</v>
      </c>
      <c r="K121" s="705">
        <f t="shared" ref="K121:M121" si="59">K37</f>
        <v>0</v>
      </c>
      <c r="L121" s="705">
        <f t="shared" si="59"/>
        <v>0</v>
      </c>
      <c r="M121" s="705">
        <f t="shared" si="59"/>
        <v>0</v>
      </c>
      <c r="N121" s="654">
        <f t="shared" ref="N121:N122" si="60">IF(J121=0,0,M121/J121)</f>
        <v>0</v>
      </c>
      <c r="O121" s="655"/>
      <c r="P121" s="656"/>
      <c r="Q121" s="251"/>
      <c r="R121" s="251"/>
      <c r="S121" s="251"/>
      <c r="T121" s="251"/>
      <c r="U121" s="251"/>
      <c r="V121" s="251"/>
      <c r="W121" s="251"/>
      <c r="X121" s="251"/>
      <c r="Y121" s="251"/>
      <c r="Z121" s="251"/>
      <c r="AA121" s="251"/>
      <c r="AB121" s="251"/>
      <c r="AC121" s="251"/>
      <c r="AD121" s="251"/>
      <c r="AE121" s="251"/>
      <c r="AF121" s="251"/>
      <c r="AG121" s="251"/>
      <c r="AH121" s="251"/>
      <c r="AI121" s="251"/>
      <c r="AJ121" s="251"/>
      <c r="AK121" s="251"/>
      <c r="AL121" s="251"/>
      <c r="AM121" s="251"/>
      <c r="AN121" s="251"/>
      <c r="AO121" s="251"/>
      <c r="AP121" s="251"/>
      <c r="AQ121" s="251"/>
      <c r="AR121" s="251"/>
      <c r="AS121" s="251"/>
      <c r="AT121" s="251"/>
      <c r="AU121" s="251"/>
      <c r="AV121" s="251"/>
      <c r="AW121" s="251"/>
      <c r="AX121" s="251"/>
      <c r="AY121" s="251"/>
      <c r="AZ121" s="251"/>
      <c r="BA121" s="251"/>
      <c r="BB121" s="251"/>
      <c r="BC121" s="251"/>
      <c r="BD121" s="251"/>
      <c r="BE121" s="251"/>
      <c r="BF121" s="251"/>
      <c r="BG121" s="251"/>
      <c r="BH121" s="251"/>
      <c r="BI121" s="251"/>
      <c r="BJ121" s="251"/>
      <c r="BK121" s="251"/>
      <c r="BL121" s="251"/>
      <c r="BM121" s="251"/>
      <c r="BN121" s="251"/>
      <c r="BO121" s="251"/>
      <c r="BP121" s="251"/>
      <c r="BQ121" s="251"/>
      <c r="BR121" s="251"/>
      <c r="BS121" s="251"/>
      <c r="BT121" s="251"/>
      <c r="BU121" s="251"/>
      <c r="BV121" s="251"/>
      <c r="BW121" s="251"/>
      <c r="BX121" s="251"/>
      <c r="BY121" s="251"/>
      <c r="BZ121" s="251"/>
      <c r="CA121" s="251"/>
      <c r="CB121" s="251"/>
      <c r="CC121" s="251"/>
      <c r="CD121" s="251"/>
      <c r="CE121" s="251"/>
      <c r="CF121" s="251"/>
      <c r="CG121" s="251"/>
      <c r="CH121" s="251"/>
      <c r="CI121" s="251"/>
      <c r="CJ121" s="251"/>
      <c r="CK121" s="251"/>
      <c r="CL121" s="251"/>
      <c r="CM121" s="251"/>
      <c r="CN121" s="251"/>
      <c r="CO121" s="251"/>
      <c r="CP121" s="251"/>
      <c r="CQ121" s="251"/>
      <c r="CR121" s="251"/>
      <c r="CS121" s="251"/>
      <c r="CT121" s="251"/>
      <c r="CU121" s="251"/>
      <c r="CV121" s="251"/>
      <c r="CW121" s="251"/>
      <c r="CX121" s="251"/>
      <c r="CY121" s="251"/>
      <c r="CZ121" s="251"/>
      <c r="DA121" s="251"/>
      <c r="DB121" s="251"/>
      <c r="DC121" s="251"/>
      <c r="DD121" s="251"/>
      <c r="DE121" s="251"/>
      <c r="DF121" s="251"/>
      <c r="DG121" s="251"/>
      <c r="DH121" s="251"/>
      <c r="DI121" s="251"/>
      <c r="DJ121" s="251"/>
      <c r="DK121" s="251"/>
      <c r="DL121" s="251"/>
      <c r="DM121" s="251"/>
      <c r="DN121" s="251"/>
      <c r="DO121" s="251"/>
      <c r="DP121" s="251"/>
      <c r="DQ121" s="251"/>
      <c r="DR121" s="251"/>
      <c r="DS121" s="251"/>
      <c r="DT121" s="251"/>
      <c r="DU121" s="251"/>
      <c r="DV121" s="251"/>
      <c r="DW121" s="251"/>
      <c r="DX121" s="251"/>
      <c r="DY121" s="251"/>
      <c r="DZ121" s="251"/>
      <c r="EA121" s="251"/>
      <c r="EB121" s="251"/>
      <c r="EC121" s="251"/>
      <c r="ED121" s="251"/>
      <c r="EE121" s="251"/>
      <c r="EF121" s="251"/>
      <c r="EG121" s="251"/>
      <c r="EH121" s="251"/>
      <c r="EI121" s="251"/>
      <c r="EJ121" s="251"/>
      <c r="EK121" s="251"/>
      <c r="EL121" s="251"/>
      <c r="EM121" s="251"/>
      <c r="EN121" s="251"/>
      <c r="EO121" s="251"/>
      <c r="EP121" s="251"/>
      <c r="EQ121" s="251"/>
      <c r="ER121" s="251"/>
      <c r="ES121" s="251"/>
      <c r="ET121" s="251"/>
      <c r="EU121" s="251"/>
      <c r="EV121" s="251"/>
      <c r="EW121" s="251"/>
      <c r="EX121" s="251"/>
      <c r="EY121" s="251"/>
      <c r="EZ121" s="251"/>
      <c r="FA121" s="251"/>
      <c r="FB121" s="251"/>
      <c r="FC121" s="251"/>
      <c r="FD121" s="251"/>
      <c r="FE121" s="251"/>
      <c r="FF121" s="251"/>
      <c r="FG121" s="251"/>
      <c r="FH121" s="251"/>
      <c r="FI121" s="251"/>
      <c r="FJ121" s="251"/>
      <c r="FK121" s="251"/>
      <c r="FL121" s="251"/>
      <c r="FM121" s="251"/>
      <c r="FN121" s="251"/>
      <c r="FO121" s="251"/>
      <c r="FP121" s="251"/>
      <c r="FQ121" s="251"/>
      <c r="FR121" s="251"/>
      <c r="FS121" s="251"/>
      <c r="FT121" s="251"/>
      <c r="FU121" s="251"/>
      <c r="FV121" s="251"/>
      <c r="FW121" s="251"/>
      <c r="FX121" s="251"/>
      <c r="FY121" s="251"/>
      <c r="FZ121" s="251"/>
      <c r="GA121" s="251"/>
      <c r="GB121" s="251"/>
      <c r="GC121" s="251"/>
      <c r="GD121" s="251"/>
      <c r="GE121" s="251"/>
      <c r="GF121" s="251"/>
      <c r="GG121" s="251"/>
      <c r="GH121" s="251"/>
      <c r="GI121" s="251"/>
      <c r="GJ121" s="251"/>
      <c r="GK121" s="251"/>
      <c r="GL121" s="251"/>
      <c r="GM121" s="251"/>
      <c r="GN121" s="251"/>
      <c r="GO121" s="251"/>
      <c r="GP121" s="251"/>
      <c r="GQ121" s="251"/>
      <c r="GR121" s="251"/>
      <c r="GS121" s="251"/>
      <c r="GT121" s="251"/>
    </row>
    <row r="122" spans="1:202">
      <c r="A122" s="427">
        <v>5.3</v>
      </c>
      <c r="B122" s="262" t="s">
        <v>1398</v>
      </c>
      <c r="C122" s="703"/>
      <c r="D122" s="965"/>
      <c r="E122" s="417"/>
      <c r="F122" s="418"/>
      <c r="G122" s="417"/>
      <c r="H122" s="417"/>
      <c r="I122" s="704"/>
      <c r="J122" s="705">
        <f>J72</f>
        <v>2095531280</v>
      </c>
      <c r="K122" s="705">
        <f t="shared" ref="K122:M122" si="61">K38</f>
        <v>0</v>
      </c>
      <c r="L122" s="705">
        <f t="shared" si="61"/>
        <v>0</v>
      </c>
      <c r="M122" s="705">
        <f t="shared" si="61"/>
        <v>0</v>
      </c>
      <c r="N122" s="654">
        <f t="shared" si="60"/>
        <v>0</v>
      </c>
      <c r="O122" s="655"/>
      <c r="P122" s="656"/>
      <c r="Q122" s="251"/>
      <c r="R122" s="251"/>
      <c r="S122" s="251"/>
      <c r="T122" s="251"/>
      <c r="U122" s="251"/>
      <c r="V122" s="251"/>
      <c r="W122" s="251"/>
      <c r="X122" s="251"/>
      <c r="Y122" s="251"/>
      <c r="Z122" s="251"/>
      <c r="AA122" s="251"/>
      <c r="AB122" s="251"/>
      <c r="AC122" s="251"/>
      <c r="AD122" s="251"/>
      <c r="AE122" s="251"/>
      <c r="AF122" s="251"/>
      <c r="AG122" s="251"/>
      <c r="AH122" s="251"/>
      <c r="AI122" s="251"/>
      <c r="AJ122" s="251"/>
      <c r="AK122" s="251"/>
      <c r="AL122" s="251"/>
      <c r="AM122" s="251"/>
      <c r="AN122" s="251"/>
      <c r="AO122" s="251"/>
      <c r="AP122" s="251"/>
      <c r="AQ122" s="251"/>
      <c r="AR122" s="251"/>
      <c r="AS122" s="251"/>
      <c r="AT122" s="251"/>
      <c r="AU122" s="251"/>
      <c r="AV122" s="251"/>
      <c r="AW122" s="251"/>
      <c r="AX122" s="251"/>
      <c r="AY122" s="251"/>
      <c r="AZ122" s="251"/>
      <c r="BA122" s="251"/>
      <c r="BB122" s="251"/>
      <c r="BC122" s="251"/>
      <c r="BD122" s="251"/>
      <c r="BE122" s="251"/>
      <c r="BF122" s="251"/>
      <c r="BG122" s="251"/>
      <c r="BH122" s="251"/>
      <c r="BI122" s="251"/>
      <c r="BJ122" s="251"/>
      <c r="BK122" s="251"/>
      <c r="BL122" s="251"/>
      <c r="BM122" s="251"/>
      <c r="BN122" s="251"/>
      <c r="BO122" s="251"/>
      <c r="BP122" s="251"/>
      <c r="BQ122" s="251"/>
      <c r="BR122" s="251"/>
      <c r="BS122" s="251"/>
      <c r="BT122" s="251"/>
      <c r="BU122" s="251"/>
      <c r="BV122" s="251"/>
      <c r="BW122" s="251"/>
      <c r="BX122" s="251"/>
      <c r="BY122" s="251"/>
      <c r="BZ122" s="251"/>
      <c r="CA122" s="251"/>
      <c r="CB122" s="251"/>
      <c r="CC122" s="251"/>
      <c r="CD122" s="251"/>
      <c r="CE122" s="251"/>
      <c r="CF122" s="251"/>
      <c r="CG122" s="251"/>
      <c r="CH122" s="251"/>
      <c r="CI122" s="251"/>
      <c r="CJ122" s="251"/>
      <c r="CK122" s="251"/>
      <c r="CL122" s="251"/>
      <c r="CM122" s="251"/>
      <c r="CN122" s="251"/>
      <c r="CO122" s="251"/>
      <c r="CP122" s="251"/>
      <c r="CQ122" s="251"/>
      <c r="CR122" s="251"/>
      <c r="CS122" s="251"/>
      <c r="CT122" s="251"/>
      <c r="CU122" s="251"/>
      <c r="CV122" s="251"/>
      <c r="CW122" s="251"/>
      <c r="CX122" s="251"/>
      <c r="CY122" s="251"/>
      <c r="CZ122" s="251"/>
      <c r="DA122" s="251"/>
      <c r="DB122" s="251"/>
      <c r="DC122" s="251"/>
      <c r="DD122" s="251"/>
      <c r="DE122" s="251"/>
      <c r="DF122" s="251"/>
      <c r="DG122" s="251"/>
      <c r="DH122" s="251"/>
      <c r="DI122" s="251"/>
      <c r="DJ122" s="251"/>
      <c r="DK122" s="251"/>
      <c r="DL122" s="251"/>
      <c r="DM122" s="251"/>
      <c r="DN122" s="251"/>
      <c r="DO122" s="251"/>
      <c r="DP122" s="251"/>
      <c r="DQ122" s="251"/>
      <c r="DR122" s="251"/>
      <c r="DS122" s="251"/>
      <c r="DT122" s="251"/>
      <c r="DU122" s="251"/>
      <c r="DV122" s="251"/>
      <c r="DW122" s="251"/>
      <c r="DX122" s="251"/>
      <c r="DY122" s="251"/>
      <c r="DZ122" s="251"/>
      <c r="EA122" s="251"/>
      <c r="EB122" s="251"/>
      <c r="EC122" s="251"/>
      <c r="ED122" s="251"/>
      <c r="EE122" s="251"/>
      <c r="EF122" s="251"/>
      <c r="EG122" s="251"/>
      <c r="EH122" s="251"/>
      <c r="EI122" s="251"/>
      <c r="EJ122" s="251"/>
      <c r="EK122" s="251"/>
      <c r="EL122" s="251"/>
      <c r="EM122" s="251"/>
      <c r="EN122" s="251"/>
      <c r="EO122" s="251"/>
      <c r="EP122" s="251"/>
      <c r="EQ122" s="251"/>
      <c r="ER122" s="251"/>
      <c r="ES122" s="251"/>
      <c r="ET122" s="251"/>
      <c r="EU122" s="251"/>
      <c r="EV122" s="251"/>
      <c r="EW122" s="251"/>
      <c r="EX122" s="251"/>
      <c r="EY122" s="251"/>
      <c r="EZ122" s="251"/>
      <c r="FA122" s="251"/>
      <c r="FB122" s="251"/>
      <c r="FC122" s="251"/>
      <c r="FD122" s="251"/>
      <c r="FE122" s="251"/>
      <c r="FF122" s="251"/>
      <c r="FG122" s="251"/>
      <c r="FH122" s="251"/>
      <c r="FI122" s="251"/>
      <c r="FJ122" s="251"/>
      <c r="FK122" s="251"/>
      <c r="FL122" s="251"/>
      <c r="FM122" s="251"/>
      <c r="FN122" s="251"/>
      <c r="FO122" s="251"/>
      <c r="FP122" s="251"/>
      <c r="FQ122" s="251"/>
      <c r="FR122" s="251"/>
      <c r="FS122" s="251"/>
      <c r="FT122" s="251"/>
      <c r="FU122" s="251"/>
      <c r="FV122" s="251"/>
      <c r="FW122" s="251"/>
      <c r="FX122" s="251"/>
      <c r="FY122" s="251"/>
      <c r="FZ122" s="251"/>
      <c r="GA122" s="251"/>
      <c r="GB122" s="251"/>
      <c r="GC122" s="251"/>
      <c r="GD122" s="251"/>
      <c r="GE122" s="251"/>
      <c r="GF122" s="251"/>
      <c r="GG122" s="251"/>
      <c r="GH122" s="251"/>
      <c r="GI122" s="251"/>
      <c r="GJ122" s="251"/>
      <c r="GK122" s="251"/>
      <c r="GL122" s="251"/>
      <c r="GM122" s="251"/>
      <c r="GN122" s="251"/>
      <c r="GO122" s="251"/>
      <c r="GP122" s="251"/>
      <c r="GQ122" s="251"/>
      <c r="GR122" s="251"/>
      <c r="GS122" s="251"/>
      <c r="GT122" s="251"/>
    </row>
    <row r="123" spans="1:202">
      <c r="A123" s="427">
        <v>5.4</v>
      </c>
      <c r="B123" s="262" t="s">
        <v>1399</v>
      </c>
      <c r="C123" s="703"/>
      <c r="D123" s="965"/>
      <c r="E123" s="417"/>
      <c r="F123" s="418"/>
      <c r="G123" s="417"/>
      <c r="H123" s="417"/>
      <c r="I123" s="704"/>
      <c r="J123" s="705">
        <f>J84</f>
        <v>0</v>
      </c>
      <c r="K123" s="705"/>
      <c r="L123" s="705"/>
      <c r="M123" s="705"/>
      <c r="N123" s="654"/>
      <c r="O123" s="655"/>
      <c r="P123" s="656"/>
      <c r="Q123" s="251"/>
      <c r="R123" s="251"/>
      <c r="S123" s="251"/>
      <c r="T123" s="251"/>
      <c r="U123" s="251"/>
      <c r="V123" s="251"/>
      <c r="W123" s="251"/>
      <c r="X123" s="251"/>
      <c r="Y123" s="251"/>
      <c r="Z123" s="251"/>
      <c r="AA123" s="251"/>
      <c r="AB123" s="251"/>
      <c r="AC123" s="251"/>
      <c r="AD123" s="251"/>
      <c r="AE123" s="251"/>
      <c r="AF123" s="251"/>
      <c r="AG123" s="251"/>
      <c r="AH123" s="251"/>
      <c r="AI123" s="251"/>
      <c r="AJ123" s="251"/>
      <c r="AK123" s="251"/>
      <c r="AL123" s="251"/>
      <c r="AM123" s="251"/>
      <c r="AN123" s="251"/>
      <c r="AO123" s="251"/>
      <c r="AP123" s="251"/>
      <c r="AQ123" s="251"/>
      <c r="AR123" s="251"/>
      <c r="AS123" s="251"/>
      <c r="AT123" s="251"/>
      <c r="AU123" s="251"/>
      <c r="AV123" s="251"/>
      <c r="AW123" s="251"/>
      <c r="AX123" s="251"/>
      <c r="AY123" s="251"/>
      <c r="AZ123" s="251"/>
      <c r="BA123" s="251"/>
      <c r="BB123" s="251"/>
      <c r="BC123" s="251"/>
      <c r="BD123" s="251"/>
      <c r="BE123" s="251"/>
      <c r="BF123" s="251"/>
      <c r="BG123" s="251"/>
      <c r="BH123" s="251"/>
      <c r="BI123" s="251"/>
      <c r="BJ123" s="251"/>
      <c r="BK123" s="251"/>
      <c r="BL123" s="251"/>
      <c r="BM123" s="251"/>
      <c r="BN123" s="251"/>
      <c r="BO123" s="251"/>
      <c r="BP123" s="251"/>
      <c r="BQ123" s="251"/>
      <c r="BR123" s="251"/>
      <c r="BS123" s="251"/>
      <c r="BT123" s="251"/>
      <c r="BU123" s="251"/>
      <c r="BV123" s="251"/>
      <c r="BW123" s="251"/>
      <c r="BX123" s="251"/>
      <c r="BY123" s="251"/>
      <c r="BZ123" s="251"/>
      <c r="CA123" s="251"/>
      <c r="CB123" s="251"/>
      <c r="CC123" s="251"/>
      <c r="CD123" s="251"/>
      <c r="CE123" s="251"/>
      <c r="CF123" s="251"/>
      <c r="CG123" s="251"/>
      <c r="CH123" s="251"/>
      <c r="CI123" s="251"/>
      <c r="CJ123" s="251"/>
      <c r="CK123" s="251"/>
      <c r="CL123" s="251"/>
      <c r="CM123" s="251"/>
      <c r="CN123" s="251"/>
      <c r="CO123" s="251"/>
      <c r="CP123" s="251"/>
      <c r="CQ123" s="251"/>
      <c r="CR123" s="251"/>
      <c r="CS123" s="251"/>
      <c r="CT123" s="251"/>
      <c r="CU123" s="251"/>
      <c r="CV123" s="251"/>
      <c r="CW123" s="251"/>
      <c r="CX123" s="251"/>
      <c r="CY123" s="251"/>
      <c r="CZ123" s="251"/>
      <c r="DA123" s="251"/>
      <c r="DB123" s="251"/>
      <c r="DC123" s="251"/>
      <c r="DD123" s="251"/>
      <c r="DE123" s="251"/>
      <c r="DF123" s="251"/>
      <c r="DG123" s="251"/>
      <c r="DH123" s="251"/>
      <c r="DI123" s="251"/>
      <c r="DJ123" s="251"/>
      <c r="DK123" s="251"/>
      <c r="DL123" s="251"/>
      <c r="DM123" s="251"/>
      <c r="DN123" s="251"/>
      <c r="DO123" s="251"/>
      <c r="DP123" s="251"/>
      <c r="DQ123" s="251"/>
      <c r="DR123" s="251"/>
      <c r="DS123" s="251"/>
      <c r="DT123" s="251"/>
      <c r="DU123" s="251"/>
      <c r="DV123" s="251"/>
      <c r="DW123" s="251"/>
      <c r="DX123" s="251"/>
      <c r="DY123" s="251"/>
      <c r="DZ123" s="251"/>
      <c r="EA123" s="251"/>
      <c r="EB123" s="251"/>
      <c r="EC123" s="251"/>
      <c r="ED123" s="251"/>
      <c r="EE123" s="251"/>
      <c r="EF123" s="251"/>
      <c r="EG123" s="251"/>
      <c r="EH123" s="251"/>
      <c r="EI123" s="251"/>
      <c r="EJ123" s="251"/>
      <c r="EK123" s="251"/>
      <c r="EL123" s="251"/>
      <c r="EM123" s="251"/>
      <c r="EN123" s="251"/>
      <c r="EO123" s="251"/>
      <c r="EP123" s="251"/>
      <c r="EQ123" s="251"/>
      <c r="ER123" s="251"/>
      <c r="ES123" s="251"/>
      <c r="ET123" s="251"/>
      <c r="EU123" s="251"/>
      <c r="EV123" s="251"/>
      <c r="EW123" s="251"/>
      <c r="EX123" s="251"/>
      <c r="EY123" s="251"/>
      <c r="EZ123" s="251"/>
      <c r="FA123" s="251"/>
      <c r="FB123" s="251"/>
      <c r="FC123" s="251"/>
      <c r="FD123" s="251"/>
      <c r="FE123" s="251"/>
      <c r="FF123" s="251"/>
      <c r="FG123" s="251"/>
      <c r="FH123" s="251"/>
      <c r="FI123" s="251"/>
      <c r="FJ123" s="251"/>
      <c r="FK123" s="251"/>
      <c r="FL123" s="251"/>
      <c r="FM123" s="251"/>
      <c r="FN123" s="251"/>
      <c r="FO123" s="251"/>
      <c r="FP123" s="251"/>
      <c r="FQ123" s="251"/>
      <c r="FR123" s="251"/>
      <c r="FS123" s="251"/>
      <c r="FT123" s="251"/>
      <c r="FU123" s="251"/>
      <c r="FV123" s="251"/>
      <c r="FW123" s="251"/>
      <c r="FX123" s="251"/>
      <c r="FY123" s="251"/>
      <c r="FZ123" s="251"/>
      <c r="GA123" s="251"/>
      <c r="GB123" s="251"/>
      <c r="GC123" s="251"/>
      <c r="GD123" s="251"/>
      <c r="GE123" s="251"/>
      <c r="GF123" s="251"/>
      <c r="GG123" s="251"/>
      <c r="GH123" s="251"/>
      <c r="GI123" s="251"/>
      <c r="GJ123" s="251"/>
      <c r="GK123" s="251"/>
      <c r="GL123" s="251"/>
      <c r="GM123" s="251"/>
      <c r="GN123" s="251"/>
      <c r="GO123" s="251"/>
      <c r="GP123" s="251"/>
      <c r="GQ123" s="251"/>
      <c r="GR123" s="251"/>
      <c r="GS123" s="251"/>
      <c r="GT123" s="251"/>
    </row>
    <row r="124" spans="1:202">
      <c r="A124" s="427">
        <v>5.5</v>
      </c>
      <c r="B124" s="262" t="s">
        <v>1400</v>
      </c>
      <c r="C124" s="703"/>
      <c r="D124" s="965"/>
      <c r="E124" s="417"/>
      <c r="F124" s="418"/>
      <c r="G124" s="417"/>
      <c r="H124" s="417"/>
      <c r="I124" s="704"/>
      <c r="J124" s="705">
        <f>J99</f>
        <v>297390000</v>
      </c>
      <c r="K124" s="705">
        <f>K40</f>
        <v>0</v>
      </c>
      <c r="L124" s="705">
        <f>L40</f>
        <v>0</v>
      </c>
      <c r="M124" s="705">
        <f>M40</f>
        <v>0</v>
      </c>
      <c r="N124" s="654">
        <f t="shared" ref="N124:N129" si="62">IF(J124=0,0,M124/J124)</f>
        <v>0</v>
      </c>
      <c r="O124" s="655"/>
      <c r="P124" s="656"/>
      <c r="Q124" s="251"/>
      <c r="R124" s="251"/>
      <c r="S124" s="251"/>
      <c r="T124" s="251"/>
      <c r="U124" s="251"/>
      <c r="V124" s="251"/>
      <c r="W124" s="251"/>
      <c r="X124" s="251"/>
      <c r="Y124" s="251"/>
      <c r="Z124" s="251"/>
      <c r="AA124" s="251"/>
      <c r="AB124" s="251"/>
      <c r="AC124" s="251"/>
      <c r="AD124" s="251"/>
      <c r="AE124" s="251"/>
      <c r="AF124" s="251"/>
      <c r="AG124" s="251"/>
      <c r="AH124" s="251"/>
      <c r="AI124" s="251"/>
      <c r="AJ124" s="251"/>
      <c r="AK124" s="251"/>
      <c r="AL124" s="251"/>
      <c r="AM124" s="251"/>
      <c r="AN124" s="251"/>
      <c r="AO124" s="251"/>
      <c r="AP124" s="251"/>
      <c r="AQ124" s="251"/>
      <c r="AR124" s="251"/>
      <c r="AS124" s="251"/>
      <c r="AT124" s="251"/>
      <c r="AU124" s="251"/>
      <c r="AV124" s="251"/>
      <c r="AW124" s="251"/>
      <c r="AX124" s="251"/>
      <c r="AY124" s="251"/>
      <c r="AZ124" s="251"/>
      <c r="BA124" s="251"/>
      <c r="BB124" s="251"/>
      <c r="BC124" s="251"/>
      <c r="BD124" s="251"/>
      <c r="BE124" s="251"/>
      <c r="BF124" s="251"/>
      <c r="BG124" s="251"/>
      <c r="BH124" s="251"/>
      <c r="BI124" s="251"/>
      <c r="BJ124" s="251"/>
      <c r="BK124" s="251"/>
      <c r="BL124" s="251"/>
      <c r="BM124" s="251"/>
      <c r="BN124" s="251"/>
      <c r="BO124" s="251"/>
      <c r="BP124" s="251"/>
      <c r="BQ124" s="251"/>
      <c r="BR124" s="251"/>
      <c r="BS124" s="251"/>
      <c r="BT124" s="251"/>
      <c r="BU124" s="251"/>
      <c r="BV124" s="251"/>
      <c r="BW124" s="251"/>
      <c r="BX124" s="251"/>
      <c r="BY124" s="251"/>
      <c r="BZ124" s="251"/>
      <c r="CA124" s="251"/>
      <c r="CB124" s="251"/>
      <c r="CC124" s="251"/>
      <c r="CD124" s="251"/>
      <c r="CE124" s="251"/>
      <c r="CF124" s="251"/>
      <c r="CG124" s="251"/>
      <c r="CH124" s="251"/>
      <c r="CI124" s="251"/>
      <c r="CJ124" s="251"/>
      <c r="CK124" s="251"/>
      <c r="CL124" s="251"/>
      <c r="CM124" s="251"/>
      <c r="CN124" s="251"/>
      <c r="CO124" s="251"/>
      <c r="CP124" s="251"/>
      <c r="CQ124" s="251"/>
      <c r="CR124" s="251"/>
      <c r="CS124" s="251"/>
      <c r="CT124" s="251"/>
      <c r="CU124" s="251"/>
      <c r="CV124" s="251"/>
      <c r="CW124" s="251"/>
      <c r="CX124" s="251"/>
      <c r="CY124" s="251"/>
      <c r="CZ124" s="251"/>
      <c r="DA124" s="251"/>
      <c r="DB124" s="251"/>
      <c r="DC124" s="251"/>
      <c r="DD124" s="251"/>
      <c r="DE124" s="251"/>
      <c r="DF124" s="251"/>
      <c r="DG124" s="251"/>
      <c r="DH124" s="251"/>
      <c r="DI124" s="251"/>
      <c r="DJ124" s="251"/>
      <c r="DK124" s="251"/>
      <c r="DL124" s="251"/>
      <c r="DM124" s="251"/>
      <c r="DN124" s="251"/>
      <c r="DO124" s="251"/>
      <c r="DP124" s="251"/>
      <c r="DQ124" s="251"/>
      <c r="DR124" s="251"/>
      <c r="DS124" s="251"/>
      <c r="DT124" s="251"/>
      <c r="DU124" s="251"/>
      <c r="DV124" s="251"/>
      <c r="DW124" s="251"/>
      <c r="DX124" s="251"/>
      <c r="DY124" s="251"/>
      <c r="DZ124" s="251"/>
      <c r="EA124" s="251"/>
      <c r="EB124" s="251"/>
      <c r="EC124" s="251"/>
      <c r="ED124" s="251"/>
      <c r="EE124" s="251"/>
      <c r="EF124" s="251"/>
      <c r="EG124" s="251"/>
      <c r="EH124" s="251"/>
      <c r="EI124" s="251"/>
      <c r="EJ124" s="251"/>
      <c r="EK124" s="251"/>
      <c r="EL124" s="251"/>
      <c r="EM124" s="251"/>
      <c r="EN124" s="251"/>
      <c r="EO124" s="251"/>
      <c r="EP124" s="251"/>
      <c r="EQ124" s="251"/>
      <c r="ER124" s="251"/>
      <c r="ES124" s="251"/>
      <c r="ET124" s="251"/>
      <c r="EU124" s="251"/>
      <c r="EV124" s="251"/>
      <c r="EW124" s="251"/>
      <c r="EX124" s="251"/>
      <c r="EY124" s="251"/>
      <c r="EZ124" s="251"/>
      <c r="FA124" s="251"/>
      <c r="FB124" s="251"/>
      <c r="FC124" s="251"/>
      <c r="FD124" s="251"/>
      <c r="FE124" s="251"/>
      <c r="FF124" s="251"/>
      <c r="FG124" s="251"/>
      <c r="FH124" s="251"/>
      <c r="FI124" s="251"/>
      <c r="FJ124" s="251"/>
      <c r="FK124" s="251"/>
      <c r="FL124" s="251"/>
      <c r="FM124" s="251"/>
      <c r="FN124" s="251"/>
      <c r="FO124" s="251"/>
      <c r="FP124" s="251"/>
      <c r="FQ124" s="251"/>
      <c r="FR124" s="251"/>
      <c r="FS124" s="251"/>
      <c r="FT124" s="251"/>
      <c r="FU124" s="251"/>
      <c r="FV124" s="251"/>
      <c r="FW124" s="251"/>
      <c r="FX124" s="251"/>
      <c r="FY124" s="251"/>
      <c r="FZ124" s="251"/>
      <c r="GA124" s="251"/>
      <c r="GB124" s="251"/>
      <c r="GC124" s="251"/>
      <c r="GD124" s="251"/>
      <c r="GE124" s="251"/>
      <c r="GF124" s="251"/>
      <c r="GG124" s="251"/>
      <c r="GH124" s="251"/>
      <c r="GI124" s="251"/>
      <c r="GJ124" s="251"/>
      <c r="GK124" s="251"/>
      <c r="GL124" s="251"/>
      <c r="GM124" s="251"/>
      <c r="GN124" s="251"/>
      <c r="GO124" s="251"/>
      <c r="GP124" s="251"/>
      <c r="GQ124" s="251"/>
      <c r="GR124" s="251"/>
      <c r="GS124" s="251"/>
      <c r="GT124" s="251"/>
    </row>
    <row r="125" spans="1:202">
      <c r="A125" s="427"/>
      <c r="B125" s="708" t="s">
        <v>46</v>
      </c>
      <c r="C125" s="703"/>
      <c r="D125" s="965"/>
      <c r="E125" s="417"/>
      <c r="F125" s="418"/>
      <c r="G125" s="417"/>
      <c r="H125" s="417"/>
      <c r="I125" s="704"/>
      <c r="J125" s="709">
        <f>SUM(J118:J124)</f>
        <v>3976872460</v>
      </c>
      <c r="K125" s="709">
        <f>SUM(K118:K124)</f>
        <v>400446445.19999999</v>
      </c>
      <c r="L125" s="710">
        <f>SUM(L118:L124)</f>
        <v>0</v>
      </c>
      <c r="M125" s="710">
        <f>SUM(M118:M124)</f>
        <v>400446445.19999999</v>
      </c>
      <c r="N125" s="711">
        <f t="shared" si="62"/>
        <v>0.10069381133736434</v>
      </c>
      <c r="O125" s="655"/>
      <c r="P125" s="656"/>
      <c r="Q125" s="251"/>
      <c r="R125" s="251"/>
      <c r="S125" s="251"/>
      <c r="T125" s="251"/>
      <c r="U125" s="251"/>
      <c r="V125" s="251"/>
      <c r="W125" s="251"/>
      <c r="X125" s="251"/>
      <c r="Y125" s="251"/>
      <c r="Z125" s="251"/>
      <c r="AA125" s="251"/>
      <c r="AB125" s="251"/>
      <c r="AC125" s="251"/>
      <c r="AD125" s="251"/>
      <c r="AE125" s="251"/>
      <c r="AF125" s="251"/>
      <c r="AG125" s="251"/>
      <c r="AH125" s="251"/>
      <c r="AI125" s="251"/>
      <c r="AJ125" s="251"/>
      <c r="AK125" s="251"/>
      <c r="AL125" s="251"/>
      <c r="AM125" s="251"/>
      <c r="AN125" s="251"/>
      <c r="AO125" s="251"/>
      <c r="AP125" s="251"/>
      <c r="AQ125" s="251"/>
      <c r="AR125" s="251"/>
      <c r="AS125" s="251"/>
      <c r="AT125" s="251"/>
      <c r="AU125" s="251"/>
      <c r="AV125" s="251"/>
      <c r="AW125" s="251"/>
      <c r="AX125" s="251"/>
      <c r="AY125" s="251"/>
      <c r="AZ125" s="251"/>
      <c r="BA125" s="251"/>
      <c r="BB125" s="251"/>
      <c r="BC125" s="251"/>
      <c r="BD125" s="251"/>
      <c r="BE125" s="251"/>
      <c r="BF125" s="251"/>
      <c r="BG125" s="251"/>
      <c r="BH125" s="251"/>
      <c r="BI125" s="251"/>
      <c r="BJ125" s="251"/>
      <c r="BK125" s="251"/>
      <c r="BL125" s="251"/>
      <c r="BM125" s="251"/>
      <c r="BN125" s="251"/>
      <c r="BO125" s="251"/>
      <c r="BP125" s="251"/>
      <c r="BQ125" s="251"/>
      <c r="BR125" s="251"/>
      <c r="BS125" s="251"/>
      <c r="BT125" s="251"/>
      <c r="BU125" s="251"/>
      <c r="BV125" s="251"/>
      <c r="BW125" s="251"/>
      <c r="BX125" s="251"/>
      <c r="BY125" s="251"/>
      <c r="BZ125" s="251"/>
      <c r="CA125" s="251"/>
      <c r="CB125" s="251"/>
      <c r="CC125" s="251"/>
      <c r="CD125" s="251"/>
      <c r="CE125" s="251"/>
      <c r="CF125" s="251"/>
      <c r="CG125" s="251"/>
      <c r="CH125" s="251"/>
      <c r="CI125" s="251"/>
      <c r="CJ125" s="251"/>
      <c r="CK125" s="251"/>
      <c r="CL125" s="251"/>
      <c r="CM125" s="251"/>
      <c r="CN125" s="251"/>
      <c r="CO125" s="251"/>
      <c r="CP125" s="251"/>
      <c r="CQ125" s="251"/>
      <c r="CR125" s="251"/>
      <c r="CS125" s="251"/>
      <c r="CT125" s="251"/>
      <c r="CU125" s="251"/>
      <c r="CV125" s="251"/>
      <c r="CW125" s="251"/>
      <c r="CX125" s="251"/>
      <c r="CY125" s="251"/>
      <c r="CZ125" s="251"/>
      <c r="DA125" s="251"/>
      <c r="DB125" s="251"/>
      <c r="DC125" s="251"/>
      <c r="DD125" s="251"/>
      <c r="DE125" s="251"/>
      <c r="DF125" s="251"/>
      <c r="DG125" s="251"/>
      <c r="DH125" s="251"/>
      <c r="DI125" s="251"/>
      <c r="DJ125" s="251"/>
      <c r="DK125" s="251"/>
      <c r="DL125" s="251"/>
      <c r="DM125" s="251"/>
      <c r="DN125" s="251"/>
      <c r="DO125" s="251"/>
      <c r="DP125" s="251"/>
      <c r="DQ125" s="251"/>
      <c r="DR125" s="251"/>
      <c r="DS125" s="251"/>
      <c r="DT125" s="251"/>
      <c r="DU125" s="251"/>
      <c r="DV125" s="251"/>
      <c r="DW125" s="251"/>
      <c r="DX125" s="251"/>
      <c r="DY125" s="251"/>
      <c r="DZ125" s="251"/>
      <c r="EA125" s="251"/>
      <c r="EB125" s="251"/>
      <c r="EC125" s="251"/>
      <c r="ED125" s="251"/>
      <c r="EE125" s="251"/>
      <c r="EF125" s="251"/>
      <c r="EG125" s="251"/>
      <c r="EH125" s="251"/>
      <c r="EI125" s="251"/>
      <c r="EJ125" s="251"/>
      <c r="EK125" s="251"/>
      <c r="EL125" s="251"/>
      <c r="EM125" s="251"/>
      <c r="EN125" s="251"/>
      <c r="EO125" s="251"/>
      <c r="EP125" s="251"/>
      <c r="EQ125" s="251"/>
      <c r="ER125" s="251"/>
      <c r="ES125" s="251"/>
      <c r="ET125" s="251"/>
      <c r="EU125" s="251"/>
      <c r="EV125" s="251"/>
      <c r="EW125" s="251"/>
      <c r="EX125" s="251"/>
      <c r="EY125" s="251"/>
      <c r="EZ125" s="251"/>
      <c r="FA125" s="251"/>
      <c r="FB125" s="251"/>
      <c r="FC125" s="251"/>
      <c r="FD125" s="251"/>
      <c r="FE125" s="251"/>
      <c r="FF125" s="251"/>
      <c r="FG125" s="251"/>
      <c r="FH125" s="251"/>
      <c r="FI125" s="251"/>
      <c r="FJ125" s="251"/>
      <c r="FK125" s="251"/>
      <c r="FL125" s="251"/>
      <c r="FM125" s="251"/>
      <c r="FN125" s="251"/>
      <c r="FO125" s="251"/>
      <c r="FP125" s="251"/>
      <c r="FQ125" s="251"/>
      <c r="FR125" s="251"/>
      <c r="FS125" s="251"/>
      <c r="FT125" s="251"/>
      <c r="FU125" s="251"/>
      <c r="FV125" s="251"/>
      <c r="FW125" s="251"/>
      <c r="FX125" s="251"/>
      <c r="FY125" s="251"/>
      <c r="FZ125" s="251"/>
      <c r="GA125" s="251"/>
      <c r="GB125" s="251"/>
      <c r="GC125" s="251"/>
      <c r="GD125" s="251"/>
      <c r="GE125" s="251"/>
      <c r="GF125" s="251"/>
      <c r="GG125" s="251"/>
      <c r="GH125" s="251"/>
      <c r="GI125" s="251"/>
      <c r="GJ125" s="251"/>
      <c r="GK125" s="251"/>
      <c r="GL125" s="251"/>
      <c r="GM125" s="251"/>
      <c r="GN125" s="251"/>
      <c r="GO125" s="251"/>
      <c r="GP125" s="251"/>
      <c r="GQ125" s="251"/>
      <c r="GR125" s="251"/>
      <c r="GS125" s="251"/>
      <c r="GT125" s="251"/>
    </row>
    <row r="126" spans="1:202">
      <c r="A126" s="428"/>
      <c r="B126" s="712" t="s">
        <v>1105</v>
      </c>
      <c r="C126" s="713"/>
      <c r="D126" s="966"/>
      <c r="E126" s="419"/>
      <c r="F126" s="714"/>
      <c r="G126" s="419"/>
      <c r="H126" s="419"/>
      <c r="I126" s="715"/>
      <c r="J126" s="706">
        <f>J113</f>
        <v>318149796.80000001</v>
      </c>
      <c r="K126" s="706">
        <f>K113</f>
        <v>0</v>
      </c>
      <c r="L126" s="706">
        <f>L113</f>
        <v>0</v>
      </c>
      <c r="M126" s="706">
        <f>M113</f>
        <v>0</v>
      </c>
      <c r="N126" s="707">
        <f t="shared" si="62"/>
        <v>0</v>
      </c>
      <c r="O126" s="655"/>
      <c r="P126" s="656"/>
      <c r="Q126" s="251"/>
      <c r="R126" s="251"/>
      <c r="S126" s="251"/>
      <c r="T126" s="251"/>
      <c r="U126" s="251"/>
      <c r="V126" s="251"/>
      <c r="W126" s="251"/>
      <c r="X126" s="251"/>
      <c r="Y126" s="251"/>
      <c r="Z126" s="251"/>
      <c r="AA126" s="251"/>
      <c r="AB126" s="251"/>
      <c r="AC126" s="251"/>
      <c r="AD126" s="251"/>
      <c r="AE126" s="251"/>
      <c r="AF126" s="251"/>
      <c r="AG126" s="251"/>
      <c r="AH126" s="251"/>
      <c r="AI126" s="251"/>
      <c r="AJ126" s="251"/>
      <c r="AK126" s="251"/>
      <c r="AL126" s="251"/>
      <c r="AM126" s="251"/>
      <c r="AN126" s="251"/>
      <c r="AO126" s="251"/>
      <c r="AP126" s="251"/>
      <c r="AQ126" s="251"/>
      <c r="AR126" s="251"/>
      <c r="AS126" s="251"/>
      <c r="AT126" s="251"/>
      <c r="AU126" s="251"/>
      <c r="AV126" s="251"/>
      <c r="AW126" s="251"/>
      <c r="AX126" s="251"/>
      <c r="AY126" s="251"/>
      <c r="AZ126" s="251"/>
      <c r="BA126" s="251"/>
      <c r="BB126" s="251"/>
      <c r="BC126" s="251"/>
      <c r="BD126" s="251"/>
      <c r="BE126" s="251"/>
      <c r="BF126" s="251"/>
      <c r="BG126" s="251"/>
      <c r="BH126" s="251"/>
      <c r="BI126" s="251"/>
      <c r="BJ126" s="251"/>
      <c r="BK126" s="251"/>
      <c r="BL126" s="251"/>
      <c r="BM126" s="251"/>
      <c r="BN126" s="251"/>
      <c r="BO126" s="251"/>
      <c r="BP126" s="251"/>
      <c r="BQ126" s="251"/>
      <c r="BR126" s="251"/>
      <c r="BS126" s="251"/>
      <c r="BT126" s="251"/>
      <c r="BU126" s="251"/>
      <c r="BV126" s="251"/>
      <c r="BW126" s="251"/>
      <c r="BX126" s="251"/>
      <c r="BY126" s="251"/>
      <c r="BZ126" s="251"/>
      <c r="CA126" s="251"/>
      <c r="CB126" s="251"/>
      <c r="CC126" s="251"/>
      <c r="CD126" s="251"/>
      <c r="CE126" s="251"/>
      <c r="CF126" s="251"/>
      <c r="CG126" s="251"/>
      <c r="CH126" s="251"/>
      <c r="CI126" s="251"/>
      <c r="CJ126" s="251"/>
      <c r="CK126" s="251"/>
      <c r="CL126" s="251"/>
      <c r="CM126" s="251"/>
      <c r="CN126" s="251"/>
      <c r="CO126" s="251"/>
      <c r="CP126" s="251"/>
      <c r="CQ126" s="251"/>
      <c r="CR126" s="251"/>
      <c r="CS126" s="251"/>
      <c r="CT126" s="251"/>
      <c r="CU126" s="251"/>
      <c r="CV126" s="251"/>
      <c r="CW126" s="251"/>
      <c r="CX126" s="251"/>
      <c r="CY126" s="251"/>
      <c r="CZ126" s="251"/>
      <c r="DA126" s="251"/>
      <c r="DB126" s="251"/>
      <c r="DC126" s="251"/>
      <c r="DD126" s="251"/>
      <c r="DE126" s="251"/>
      <c r="DF126" s="251"/>
      <c r="DG126" s="251"/>
      <c r="DH126" s="251"/>
      <c r="DI126" s="251"/>
      <c r="DJ126" s="251"/>
      <c r="DK126" s="251"/>
      <c r="DL126" s="251"/>
      <c r="DM126" s="251"/>
      <c r="DN126" s="251"/>
      <c r="DO126" s="251"/>
      <c r="DP126" s="251"/>
      <c r="DQ126" s="251"/>
      <c r="DR126" s="251"/>
      <c r="DS126" s="251"/>
      <c r="DT126" s="251"/>
      <c r="DU126" s="251"/>
      <c r="DV126" s="251"/>
      <c r="DW126" s="251"/>
      <c r="DX126" s="251"/>
      <c r="DY126" s="251"/>
      <c r="DZ126" s="251"/>
      <c r="EA126" s="251"/>
      <c r="EB126" s="251"/>
      <c r="EC126" s="251"/>
      <c r="ED126" s="251"/>
      <c r="EE126" s="251"/>
      <c r="EF126" s="251"/>
      <c r="EG126" s="251"/>
      <c r="EH126" s="251"/>
      <c r="EI126" s="251"/>
      <c r="EJ126" s="251"/>
      <c r="EK126" s="251"/>
      <c r="EL126" s="251"/>
      <c r="EM126" s="251"/>
      <c r="EN126" s="251"/>
      <c r="EO126" s="251"/>
      <c r="EP126" s="251"/>
      <c r="EQ126" s="251"/>
      <c r="ER126" s="251"/>
      <c r="ES126" s="251"/>
      <c r="ET126" s="251"/>
      <c r="EU126" s="251"/>
      <c r="EV126" s="251"/>
      <c r="EW126" s="251"/>
      <c r="EX126" s="251"/>
      <c r="EY126" s="251"/>
      <c r="EZ126" s="251"/>
      <c r="FA126" s="251"/>
      <c r="FB126" s="251"/>
      <c r="FC126" s="251"/>
      <c r="FD126" s="251"/>
      <c r="FE126" s="251"/>
      <c r="FF126" s="251"/>
      <c r="FG126" s="251"/>
      <c r="FH126" s="251"/>
      <c r="FI126" s="251"/>
      <c r="FJ126" s="251"/>
      <c r="FK126" s="251"/>
      <c r="FL126" s="251"/>
      <c r="FM126" s="251"/>
      <c r="FN126" s="251"/>
      <c r="FO126" s="251"/>
      <c r="FP126" s="251"/>
      <c r="FQ126" s="251"/>
      <c r="FR126" s="251"/>
      <c r="FS126" s="251"/>
      <c r="FT126" s="251"/>
      <c r="FU126" s="251"/>
      <c r="FV126" s="251"/>
      <c r="FW126" s="251"/>
      <c r="FX126" s="251"/>
      <c r="FY126" s="251"/>
      <c r="FZ126" s="251"/>
      <c r="GA126" s="251"/>
      <c r="GB126" s="251"/>
      <c r="GC126" s="251"/>
      <c r="GD126" s="251"/>
      <c r="GE126" s="251"/>
      <c r="GF126" s="251"/>
      <c r="GG126" s="251"/>
      <c r="GH126" s="251"/>
      <c r="GI126" s="251"/>
      <c r="GJ126" s="251"/>
      <c r="GK126" s="251"/>
      <c r="GL126" s="251"/>
      <c r="GM126" s="251"/>
      <c r="GN126" s="251"/>
      <c r="GO126" s="251"/>
      <c r="GP126" s="251"/>
      <c r="GQ126" s="251"/>
      <c r="GR126" s="251"/>
      <c r="GS126" s="251"/>
      <c r="GT126" s="251"/>
    </row>
    <row r="127" spans="1:202">
      <c r="A127" s="716"/>
      <c r="B127" s="717" t="s">
        <v>46</v>
      </c>
      <c r="C127" s="718"/>
      <c r="D127" s="967"/>
      <c r="E127" s="420"/>
      <c r="F127" s="719"/>
      <c r="G127" s="420"/>
      <c r="H127" s="420"/>
      <c r="I127" s="720"/>
      <c r="J127" s="721">
        <f>SUM(J125:J126)</f>
        <v>4295022256.8000002</v>
      </c>
      <c r="K127" s="721">
        <f>SUM(K125:K126)</f>
        <v>400446445.19999999</v>
      </c>
      <c r="L127" s="722">
        <f>SUM(L125:L126)</f>
        <v>0</v>
      </c>
      <c r="M127" s="722">
        <f>SUM(M125:M126)</f>
        <v>400446445.19999999</v>
      </c>
      <c r="N127" s="711">
        <f t="shared" si="62"/>
        <v>9.323501049755957E-2</v>
      </c>
      <c r="O127" s="655"/>
      <c r="P127" s="656"/>
      <c r="Q127" s="251"/>
      <c r="R127" s="251"/>
      <c r="S127" s="251"/>
      <c r="T127" s="251"/>
      <c r="U127" s="251"/>
      <c r="V127" s="251"/>
      <c r="W127" s="251"/>
      <c r="X127" s="251"/>
      <c r="Y127" s="251"/>
      <c r="Z127" s="251"/>
      <c r="AA127" s="251"/>
      <c r="AB127" s="251"/>
      <c r="AC127" s="251"/>
      <c r="AD127" s="251"/>
      <c r="AE127" s="251"/>
      <c r="AF127" s="251"/>
      <c r="AG127" s="251"/>
      <c r="AH127" s="251"/>
      <c r="AI127" s="251"/>
      <c r="AJ127" s="251"/>
      <c r="AK127" s="251"/>
      <c r="AL127" s="251"/>
      <c r="AM127" s="251"/>
      <c r="AN127" s="251"/>
      <c r="AO127" s="251"/>
      <c r="AP127" s="251"/>
      <c r="AQ127" s="251"/>
      <c r="AR127" s="251"/>
      <c r="AS127" s="251"/>
      <c r="AT127" s="251"/>
      <c r="AU127" s="251"/>
      <c r="AV127" s="251"/>
      <c r="AW127" s="251"/>
      <c r="AX127" s="251"/>
      <c r="AY127" s="251"/>
      <c r="AZ127" s="251"/>
      <c r="BA127" s="251"/>
      <c r="BB127" s="251"/>
      <c r="BC127" s="251"/>
      <c r="BD127" s="251"/>
      <c r="BE127" s="251"/>
      <c r="BF127" s="251"/>
      <c r="BG127" s="251"/>
      <c r="BH127" s="251"/>
      <c r="BI127" s="251"/>
      <c r="BJ127" s="251"/>
      <c r="BK127" s="251"/>
      <c r="BL127" s="251"/>
      <c r="BM127" s="251"/>
      <c r="BN127" s="251"/>
      <c r="BO127" s="251"/>
      <c r="BP127" s="251"/>
      <c r="BQ127" s="251"/>
      <c r="BR127" s="251"/>
      <c r="BS127" s="251"/>
      <c r="BT127" s="251"/>
      <c r="BU127" s="251"/>
      <c r="BV127" s="251"/>
      <c r="BW127" s="251"/>
      <c r="BX127" s="251"/>
      <c r="BY127" s="251"/>
      <c r="BZ127" s="251"/>
      <c r="CA127" s="251"/>
      <c r="CB127" s="251"/>
      <c r="CC127" s="251"/>
      <c r="CD127" s="251"/>
      <c r="CE127" s="251"/>
      <c r="CF127" s="251"/>
      <c r="CG127" s="251"/>
      <c r="CH127" s="251"/>
      <c r="CI127" s="251"/>
      <c r="CJ127" s="251"/>
      <c r="CK127" s="251"/>
      <c r="CL127" s="251"/>
      <c r="CM127" s="251"/>
      <c r="CN127" s="251"/>
      <c r="CO127" s="251"/>
      <c r="CP127" s="251"/>
      <c r="CQ127" s="251"/>
      <c r="CR127" s="251"/>
      <c r="CS127" s="251"/>
      <c r="CT127" s="251"/>
      <c r="CU127" s="251"/>
      <c r="CV127" s="251"/>
      <c r="CW127" s="251"/>
      <c r="CX127" s="251"/>
      <c r="CY127" s="251"/>
      <c r="CZ127" s="251"/>
      <c r="DA127" s="251"/>
      <c r="DB127" s="251"/>
      <c r="DC127" s="251"/>
      <c r="DD127" s="251"/>
      <c r="DE127" s="251"/>
      <c r="DF127" s="251"/>
      <c r="DG127" s="251"/>
      <c r="DH127" s="251"/>
      <c r="DI127" s="251"/>
      <c r="DJ127" s="251"/>
      <c r="DK127" s="251"/>
      <c r="DL127" s="251"/>
      <c r="DM127" s="251"/>
      <c r="DN127" s="251"/>
      <c r="DO127" s="251"/>
      <c r="DP127" s="251"/>
      <c r="DQ127" s="251"/>
      <c r="DR127" s="251"/>
      <c r="DS127" s="251"/>
      <c r="DT127" s="251"/>
      <c r="DU127" s="251"/>
      <c r="DV127" s="251"/>
      <c r="DW127" s="251"/>
      <c r="DX127" s="251"/>
      <c r="DY127" s="251"/>
      <c r="DZ127" s="251"/>
      <c r="EA127" s="251"/>
      <c r="EB127" s="251"/>
      <c r="EC127" s="251"/>
      <c r="ED127" s="251"/>
      <c r="EE127" s="251"/>
      <c r="EF127" s="251"/>
      <c r="EG127" s="251"/>
      <c r="EH127" s="251"/>
      <c r="EI127" s="251"/>
      <c r="EJ127" s="251"/>
      <c r="EK127" s="251"/>
      <c r="EL127" s="251"/>
      <c r="EM127" s="251"/>
      <c r="EN127" s="251"/>
      <c r="EO127" s="251"/>
      <c r="EP127" s="251"/>
      <c r="EQ127" s="251"/>
      <c r="ER127" s="251"/>
      <c r="ES127" s="251"/>
      <c r="ET127" s="251"/>
      <c r="EU127" s="251"/>
      <c r="EV127" s="251"/>
      <c r="EW127" s="251"/>
      <c r="EX127" s="251"/>
      <c r="EY127" s="251"/>
      <c r="EZ127" s="251"/>
      <c r="FA127" s="251"/>
      <c r="FB127" s="251"/>
      <c r="FC127" s="251"/>
      <c r="FD127" s="251"/>
      <c r="FE127" s="251"/>
      <c r="FF127" s="251"/>
      <c r="FG127" s="251"/>
      <c r="FH127" s="251"/>
      <c r="FI127" s="251"/>
      <c r="FJ127" s="251"/>
      <c r="FK127" s="251"/>
      <c r="FL127" s="251"/>
      <c r="FM127" s="251"/>
      <c r="FN127" s="251"/>
      <c r="FO127" s="251"/>
      <c r="FP127" s="251"/>
      <c r="FQ127" s="251"/>
      <c r="FR127" s="251"/>
      <c r="FS127" s="251"/>
      <c r="FT127" s="251"/>
      <c r="FU127" s="251"/>
      <c r="FV127" s="251"/>
      <c r="FW127" s="251"/>
      <c r="FX127" s="251"/>
      <c r="FY127" s="251"/>
      <c r="FZ127" s="251"/>
      <c r="GA127" s="251"/>
      <c r="GB127" s="251"/>
      <c r="GC127" s="251"/>
      <c r="GD127" s="251"/>
      <c r="GE127" s="251"/>
      <c r="GF127" s="251"/>
      <c r="GG127" s="251"/>
      <c r="GH127" s="251"/>
      <c r="GI127" s="251"/>
      <c r="GJ127" s="251"/>
      <c r="GK127" s="251"/>
      <c r="GL127" s="251"/>
      <c r="GM127" s="251"/>
      <c r="GN127" s="251"/>
      <c r="GO127" s="251"/>
      <c r="GP127" s="251"/>
      <c r="GQ127" s="251"/>
      <c r="GR127" s="251"/>
      <c r="GS127" s="251"/>
      <c r="GT127" s="251"/>
    </row>
    <row r="128" spans="1:202">
      <c r="A128" s="421"/>
      <c r="B128" s="723" t="str">
        <f>"Add VAT @ "&amp;Lists!$M$4*100&amp;"%"</f>
        <v>Add VAT @ 7.5%</v>
      </c>
      <c r="C128" s="724"/>
      <c r="D128" s="968"/>
      <c r="E128" s="422"/>
      <c r="F128" s="725"/>
      <c r="G128" s="422"/>
      <c r="H128" s="422"/>
      <c r="I128" s="726"/>
      <c r="J128" s="727">
        <f>SUM(J127:J127)*Lists!$M$4</f>
        <v>322126669.25999999</v>
      </c>
      <c r="K128" s="727">
        <f>SUM(K127:K127)*Lists!$M$4</f>
        <v>30033483.389999997</v>
      </c>
      <c r="L128" s="727">
        <f>SUM(L127:L127)*Lists!$M$4</f>
        <v>0</v>
      </c>
      <c r="M128" s="727">
        <f>SUM(M127:M127)*Lists!$M$4</f>
        <v>30033483.389999997</v>
      </c>
      <c r="N128" s="711">
        <f t="shared" si="62"/>
        <v>9.323501049755957E-2</v>
      </c>
      <c r="O128" s="655"/>
      <c r="P128" s="656"/>
      <c r="Q128" s="251"/>
      <c r="R128" s="251"/>
      <c r="S128" s="251"/>
      <c r="T128" s="251"/>
      <c r="U128" s="251"/>
      <c r="V128" s="251"/>
      <c r="W128" s="251"/>
      <c r="X128" s="251"/>
      <c r="Y128" s="251"/>
      <c r="Z128" s="251"/>
      <c r="AA128" s="251"/>
      <c r="AB128" s="251"/>
      <c r="AC128" s="251"/>
      <c r="AD128" s="251"/>
      <c r="AE128" s="251"/>
      <c r="AF128" s="251"/>
      <c r="AG128" s="251"/>
      <c r="AH128" s="251"/>
      <c r="AI128" s="251"/>
      <c r="AJ128" s="251"/>
      <c r="AK128" s="251"/>
      <c r="AL128" s="251"/>
      <c r="AM128" s="251"/>
      <c r="AN128" s="251"/>
      <c r="AO128" s="251"/>
      <c r="AP128" s="251"/>
      <c r="AQ128" s="251"/>
      <c r="AR128" s="251"/>
      <c r="AS128" s="251"/>
      <c r="AT128" s="251"/>
      <c r="AU128" s="251"/>
      <c r="AV128" s="251"/>
      <c r="AW128" s="251"/>
      <c r="AX128" s="251"/>
      <c r="AY128" s="251"/>
      <c r="AZ128" s="251"/>
      <c r="BA128" s="251"/>
      <c r="BB128" s="251"/>
      <c r="BC128" s="251"/>
      <c r="BD128" s="251"/>
      <c r="BE128" s="251"/>
      <c r="BF128" s="251"/>
      <c r="BG128" s="251"/>
      <c r="BH128" s="251"/>
      <c r="BI128" s="251"/>
      <c r="BJ128" s="251"/>
      <c r="BK128" s="251"/>
      <c r="BL128" s="251"/>
      <c r="BM128" s="251"/>
      <c r="BN128" s="251"/>
      <c r="BO128" s="251"/>
      <c r="BP128" s="251"/>
      <c r="BQ128" s="251"/>
      <c r="BR128" s="251"/>
      <c r="BS128" s="251"/>
      <c r="BT128" s="251"/>
      <c r="BU128" s="251"/>
      <c r="BV128" s="251"/>
      <c r="BW128" s="251"/>
      <c r="BX128" s="251"/>
      <c r="BY128" s="251"/>
      <c r="BZ128" s="251"/>
      <c r="CA128" s="251"/>
      <c r="CB128" s="251"/>
      <c r="CC128" s="251"/>
      <c r="CD128" s="251"/>
      <c r="CE128" s="251"/>
      <c r="CF128" s="251"/>
      <c r="CG128" s="251"/>
      <c r="CH128" s="251"/>
      <c r="CI128" s="251"/>
      <c r="CJ128" s="251"/>
      <c r="CK128" s="251"/>
      <c r="CL128" s="251"/>
      <c r="CM128" s="251"/>
      <c r="CN128" s="251"/>
      <c r="CO128" s="251"/>
      <c r="CP128" s="251"/>
      <c r="CQ128" s="251"/>
      <c r="CR128" s="251"/>
      <c r="CS128" s="251"/>
      <c r="CT128" s="251"/>
      <c r="CU128" s="251"/>
      <c r="CV128" s="251"/>
      <c r="CW128" s="251"/>
      <c r="CX128" s="251"/>
      <c r="CY128" s="251"/>
      <c r="CZ128" s="251"/>
      <c r="DA128" s="251"/>
      <c r="DB128" s="251"/>
      <c r="DC128" s="251"/>
      <c r="DD128" s="251"/>
      <c r="DE128" s="251"/>
      <c r="DF128" s="251"/>
      <c r="DG128" s="251"/>
      <c r="DH128" s="251"/>
      <c r="DI128" s="251"/>
      <c r="DJ128" s="251"/>
      <c r="DK128" s="251"/>
      <c r="DL128" s="251"/>
      <c r="DM128" s="251"/>
      <c r="DN128" s="251"/>
      <c r="DO128" s="251"/>
      <c r="DP128" s="251"/>
      <c r="DQ128" s="251"/>
      <c r="DR128" s="251"/>
      <c r="DS128" s="251"/>
      <c r="DT128" s="251"/>
      <c r="DU128" s="251"/>
      <c r="DV128" s="251"/>
      <c r="DW128" s="251"/>
      <c r="DX128" s="251"/>
      <c r="DY128" s="251"/>
      <c r="DZ128" s="251"/>
      <c r="EA128" s="251"/>
      <c r="EB128" s="251"/>
      <c r="EC128" s="251"/>
      <c r="ED128" s="251"/>
      <c r="EE128" s="251"/>
      <c r="EF128" s="251"/>
      <c r="EG128" s="251"/>
      <c r="EH128" s="251"/>
      <c r="EI128" s="251"/>
      <c r="EJ128" s="251"/>
      <c r="EK128" s="251"/>
      <c r="EL128" s="251"/>
      <c r="EM128" s="251"/>
      <c r="EN128" s="251"/>
      <c r="EO128" s="251"/>
      <c r="EP128" s="251"/>
      <c r="EQ128" s="251"/>
      <c r="ER128" s="251"/>
      <c r="ES128" s="251"/>
      <c r="ET128" s="251"/>
      <c r="EU128" s="251"/>
      <c r="EV128" s="251"/>
      <c r="EW128" s="251"/>
      <c r="EX128" s="251"/>
      <c r="EY128" s="251"/>
      <c r="EZ128" s="251"/>
      <c r="FA128" s="251"/>
      <c r="FB128" s="251"/>
      <c r="FC128" s="251"/>
      <c r="FD128" s="251"/>
      <c r="FE128" s="251"/>
      <c r="FF128" s="251"/>
      <c r="FG128" s="251"/>
      <c r="FH128" s="251"/>
      <c r="FI128" s="251"/>
      <c r="FJ128" s="251"/>
      <c r="FK128" s="251"/>
      <c r="FL128" s="251"/>
      <c r="FM128" s="251"/>
      <c r="FN128" s="251"/>
      <c r="FO128" s="251"/>
      <c r="FP128" s="251"/>
      <c r="FQ128" s="251"/>
      <c r="FR128" s="251"/>
      <c r="FS128" s="251"/>
      <c r="FT128" s="251"/>
      <c r="FU128" s="251"/>
      <c r="FV128" s="251"/>
      <c r="FW128" s="251"/>
      <c r="FX128" s="251"/>
      <c r="FY128" s="251"/>
      <c r="FZ128" s="251"/>
      <c r="GA128" s="251"/>
      <c r="GB128" s="251"/>
      <c r="GC128" s="251"/>
      <c r="GD128" s="251"/>
      <c r="GE128" s="251"/>
      <c r="GF128" s="251"/>
      <c r="GG128" s="251"/>
      <c r="GH128" s="251"/>
      <c r="GI128" s="251"/>
      <c r="GJ128" s="251"/>
      <c r="GK128" s="251"/>
      <c r="GL128" s="251"/>
      <c r="GM128" s="251"/>
      <c r="GN128" s="251"/>
      <c r="GO128" s="251"/>
      <c r="GP128" s="251"/>
      <c r="GQ128" s="251"/>
      <c r="GR128" s="251"/>
      <c r="GS128" s="251"/>
      <c r="GT128" s="251"/>
    </row>
    <row r="129" spans="1:202" ht="15" thickBot="1">
      <c r="A129" s="423"/>
      <c r="B129" s="728" t="s">
        <v>7</v>
      </c>
      <c r="C129" s="729"/>
      <c r="D129" s="969"/>
      <c r="E129" s="424"/>
      <c r="F129" s="425"/>
      <c r="G129" s="424"/>
      <c r="H129" s="424"/>
      <c r="I129" s="730"/>
      <c r="J129" s="731">
        <f>SUM(J127:J128)</f>
        <v>4617148926.0600004</v>
      </c>
      <c r="K129" s="731">
        <f>SUM(K127:K128)</f>
        <v>430479928.58999997</v>
      </c>
      <c r="L129" s="731">
        <f>SUM(L127:L128)</f>
        <v>0</v>
      </c>
      <c r="M129" s="731">
        <f>SUM(M127:M128)</f>
        <v>430479928.58999997</v>
      </c>
      <c r="N129" s="732">
        <f t="shared" si="62"/>
        <v>9.3235010497559556E-2</v>
      </c>
      <c r="O129" s="655"/>
      <c r="P129" s="656"/>
      <c r="Q129" s="251"/>
      <c r="R129" s="251"/>
      <c r="S129" s="251"/>
      <c r="T129" s="251"/>
      <c r="U129" s="251"/>
      <c r="V129" s="251"/>
      <c r="W129" s="251"/>
      <c r="X129" s="251"/>
      <c r="Y129" s="251"/>
      <c r="Z129" s="251"/>
      <c r="AA129" s="251"/>
      <c r="AB129" s="251"/>
      <c r="AC129" s="251"/>
      <c r="AD129" s="251"/>
      <c r="AE129" s="251"/>
      <c r="AF129" s="251"/>
      <c r="AG129" s="251"/>
      <c r="AH129" s="251"/>
      <c r="AI129" s="251"/>
      <c r="AJ129" s="251"/>
      <c r="AK129" s="251"/>
      <c r="AL129" s="251"/>
      <c r="AM129" s="251"/>
      <c r="AN129" s="251"/>
      <c r="AO129" s="251"/>
      <c r="AP129" s="251"/>
      <c r="AQ129" s="251"/>
      <c r="AR129" s="251"/>
      <c r="AS129" s="251"/>
      <c r="AT129" s="251"/>
      <c r="AU129" s="251"/>
      <c r="AV129" s="251"/>
      <c r="AW129" s="251"/>
      <c r="AX129" s="251"/>
      <c r="AY129" s="251"/>
      <c r="AZ129" s="251"/>
      <c r="BA129" s="251"/>
      <c r="BB129" s="251"/>
      <c r="BC129" s="251"/>
      <c r="BD129" s="251"/>
      <c r="BE129" s="251"/>
      <c r="BF129" s="251"/>
      <c r="BG129" s="251"/>
      <c r="BH129" s="251"/>
      <c r="BI129" s="251"/>
      <c r="BJ129" s="251"/>
      <c r="BK129" s="251"/>
      <c r="BL129" s="251"/>
      <c r="BM129" s="251"/>
      <c r="BN129" s="251"/>
      <c r="BO129" s="251"/>
      <c r="BP129" s="251"/>
      <c r="BQ129" s="251"/>
      <c r="BR129" s="251"/>
      <c r="BS129" s="251"/>
      <c r="BT129" s="251"/>
      <c r="BU129" s="251"/>
      <c r="BV129" s="251"/>
      <c r="BW129" s="251"/>
      <c r="BX129" s="251"/>
      <c r="BY129" s="251"/>
      <c r="BZ129" s="251"/>
      <c r="CA129" s="251"/>
      <c r="CB129" s="251"/>
      <c r="CC129" s="251"/>
      <c r="CD129" s="251"/>
      <c r="CE129" s="251"/>
      <c r="CF129" s="251"/>
      <c r="CG129" s="251"/>
      <c r="CH129" s="251"/>
      <c r="CI129" s="251"/>
      <c r="CJ129" s="251"/>
      <c r="CK129" s="251"/>
      <c r="CL129" s="251"/>
      <c r="CM129" s="251"/>
      <c r="CN129" s="251"/>
      <c r="CO129" s="251"/>
      <c r="CP129" s="251"/>
      <c r="CQ129" s="251"/>
      <c r="CR129" s="251"/>
      <c r="CS129" s="251"/>
      <c r="CT129" s="251"/>
      <c r="CU129" s="251"/>
      <c r="CV129" s="251"/>
      <c r="CW129" s="251"/>
      <c r="CX129" s="251"/>
      <c r="CY129" s="251"/>
      <c r="CZ129" s="251"/>
      <c r="DA129" s="251"/>
      <c r="DB129" s="251"/>
      <c r="DC129" s="251"/>
      <c r="DD129" s="251"/>
      <c r="DE129" s="251"/>
      <c r="DF129" s="251"/>
      <c r="DG129" s="251"/>
      <c r="DH129" s="251"/>
      <c r="DI129" s="251"/>
      <c r="DJ129" s="251"/>
      <c r="DK129" s="251"/>
      <c r="DL129" s="251"/>
      <c r="DM129" s="251"/>
      <c r="DN129" s="251"/>
      <c r="DO129" s="251"/>
      <c r="DP129" s="251"/>
      <c r="DQ129" s="251"/>
      <c r="DR129" s="251"/>
      <c r="DS129" s="251"/>
      <c r="DT129" s="251"/>
      <c r="DU129" s="251"/>
      <c r="DV129" s="251"/>
      <c r="DW129" s="251"/>
      <c r="DX129" s="251"/>
      <c r="DY129" s="251"/>
      <c r="DZ129" s="251"/>
      <c r="EA129" s="251"/>
      <c r="EB129" s="251"/>
      <c r="EC129" s="251"/>
      <c r="ED129" s="251"/>
      <c r="EE129" s="251"/>
      <c r="EF129" s="251"/>
      <c r="EG129" s="251"/>
      <c r="EH129" s="251"/>
      <c r="EI129" s="251"/>
      <c r="EJ129" s="251"/>
      <c r="EK129" s="251"/>
      <c r="EL129" s="251"/>
      <c r="EM129" s="251"/>
      <c r="EN129" s="251"/>
      <c r="EO129" s="251"/>
      <c r="EP129" s="251"/>
      <c r="EQ129" s="251"/>
      <c r="ER129" s="251"/>
      <c r="ES129" s="251"/>
      <c r="ET129" s="251"/>
      <c r="EU129" s="251"/>
      <c r="EV129" s="251"/>
      <c r="EW129" s="251"/>
      <c r="EX129" s="251"/>
      <c r="EY129" s="251"/>
      <c r="EZ129" s="251"/>
      <c r="FA129" s="251"/>
      <c r="FB129" s="251"/>
      <c r="FC129" s="251"/>
      <c r="FD129" s="251"/>
      <c r="FE129" s="251"/>
      <c r="FF129" s="251"/>
      <c r="FG129" s="251"/>
      <c r="FH129" s="251"/>
      <c r="FI129" s="251"/>
      <c r="FJ129" s="251"/>
      <c r="FK129" s="251"/>
      <c r="FL129" s="251"/>
      <c r="FM129" s="251"/>
      <c r="FN129" s="251"/>
      <c r="FO129" s="251"/>
      <c r="FP129" s="251"/>
      <c r="FQ129" s="251"/>
      <c r="FR129" s="251"/>
      <c r="FS129" s="251"/>
      <c r="FT129" s="251"/>
      <c r="FU129" s="251"/>
      <c r="FV129" s="251"/>
      <c r="FW129" s="251"/>
      <c r="FX129" s="251"/>
      <c r="FY129" s="251"/>
      <c r="FZ129" s="251"/>
      <c r="GA129" s="251"/>
      <c r="GB129" s="251"/>
      <c r="GC129" s="251"/>
      <c r="GD129" s="251"/>
      <c r="GE129" s="251"/>
      <c r="GF129" s="251"/>
      <c r="GG129" s="251"/>
      <c r="GH129" s="251"/>
      <c r="GI129" s="251"/>
      <c r="GJ129" s="251"/>
      <c r="GK129" s="251"/>
      <c r="GL129" s="251"/>
      <c r="GM129" s="251"/>
      <c r="GN129" s="251"/>
      <c r="GO129" s="251"/>
      <c r="GP129" s="251"/>
      <c r="GQ129" s="251"/>
      <c r="GR129" s="251"/>
      <c r="GS129" s="251"/>
      <c r="GT129" s="251"/>
    </row>
    <row r="130" spans="1:202">
      <c r="A130" s="252"/>
      <c r="B130" s="733"/>
      <c r="C130" s="690"/>
      <c r="D130" s="970"/>
      <c r="E130" s="690"/>
      <c r="F130" s="690"/>
      <c r="G130" s="690"/>
      <c r="H130" s="690"/>
      <c r="I130" s="690"/>
      <c r="J130" s="690"/>
      <c r="K130" s="656"/>
      <c r="L130" s="690"/>
      <c r="M130" s="690"/>
      <c r="N130" s="690"/>
      <c r="O130" s="734"/>
      <c r="P130" s="656"/>
      <c r="Q130" s="251"/>
      <c r="R130" s="251"/>
      <c r="S130" s="251"/>
      <c r="T130" s="251"/>
      <c r="U130" s="251"/>
      <c r="V130" s="251"/>
      <c r="W130" s="251"/>
      <c r="X130" s="251"/>
      <c r="Y130" s="251"/>
      <c r="Z130" s="251"/>
      <c r="AA130" s="251"/>
      <c r="AB130" s="251"/>
      <c r="AC130" s="251"/>
      <c r="AD130" s="251"/>
      <c r="AE130" s="251"/>
      <c r="AF130" s="251"/>
      <c r="AG130" s="251"/>
      <c r="AH130" s="251"/>
      <c r="AI130" s="251"/>
      <c r="AJ130" s="251"/>
      <c r="AK130" s="251"/>
      <c r="AL130" s="251"/>
      <c r="AM130" s="251"/>
      <c r="AN130" s="251"/>
      <c r="AO130" s="251"/>
      <c r="AP130" s="251"/>
      <c r="AQ130" s="251"/>
      <c r="AR130" s="251"/>
      <c r="AS130" s="251"/>
      <c r="AT130" s="251"/>
      <c r="AU130" s="251"/>
      <c r="AV130" s="251"/>
      <c r="AW130" s="251"/>
      <c r="AX130" s="251"/>
      <c r="AY130" s="251"/>
      <c r="AZ130" s="251"/>
      <c r="BA130" s="251"/>
      <c r="BB130" s="251"/>
      <c r="BC130" s="251"/>
      <c r="BD130" s="251"/>
      <c r="BE130" s="251"/>
      <c r="BF130" s="251"/>
      <c r="BG130" s="251"/>
      <c r="BH130" s="251"/>
      <c r="BI130" s="251"/>
      <c r="BJ130" s="251"/>
      <c r="BK130" s="251"/>
      <c r="BL130" s="251"/>
      <c r="BM130" s="251"/>
      <c r="BN130" s="251"/>
      <c r="BO130" s="251"/>
      <c r="BP130" s="251"/>
      <c r="BQ130" s="251"/>
      <c r="BR130" s="251"/>
      <c r="BS130" s="251"/>
      <c r="BT130" s="251"/>
      <c r="BU130" s="251"/>
      <c r="BV130" s="251"/>
      <c r="BW130" s="251"/>
      <c r="BX130" s="251"/>
      <c r="BY130" s="251"/>
      <c r="BZ130" s="251"/>
      <c r="CA130" s="251"/>
      <c r="CB130" s="251"/>
      <c r="CC130" s="251"/>
      <c r="CD130" s="251"/>
      <c r="CE130" s="251"/>
      <c r="CF130" s="251"/>
      <c r="CG130" s="251"/>
      <c r="CH130" s="251"/>
      <c r="CI130" s="251"/>
      <c r="CJ130" s="251"/>
      <c r="CK130" s="251"/>
      <c r="CL130" s="251"/>
      <c r="CM130" s="251"/>
      <c r="CN130" s="251"/>
      <c r="CO130" s="251"/>
      <c r="CP130" s="251"/>
      <c r="CQ130" s="251"/>
      <c r="CR130" s="251"/>
      <c r="CS130" s="251"/>
      <c r="CT130" s="251"/>
      <c r="CU130" s="251"/>
      <c r="CV130" s="251"/>
      <c r="CW130" s="251"/>
      <c r="CX130" s="251"/>
      <c r="CY130" s="251"/>
      <c r="CZ130" s="251"/>
      <c r="DA130" s="251"/>
      <c r="DB130" s="251"/>
      <c r="DC130" s="251"/>
      <c r="DD130" s="251"/>
      <c r="DE130" s="251"/>
      <c r="DF130" s="251"/>
      <c r="DG130" s="251"/>
      <c r="DH130" s="251"/>
      <c r="DI130" s="251"/>
      <c r="DJ130" s="251"/>
      <c r="DK130" s="251"/>
      <c r="DL130" s="251"/>
      <c r="DM130" s="251"/>
      <c r="DN130" s="251"/>
      <c r="DO130" s="251"/>
      <c r="DP130" s="251"/>
      <c r="DQ130" s="251"/>
      <c r="DR130" s="251"/>
      <c r="DS130" s="251"/>
      <c r="DT130" s="251"/>
      <c r="DU130" s="251"/>
      <c r="DV130" s="251"/>
      <c r="DW130" s="251"/>
      <c r="DX130" s="251"/>
      <c r="DY130" s="251"/>
      <c r="DZ130" s="251"/>
      <c r="EA130" s="251"/>
      <c r="EB130" s="251"/>
      <c r="EC130" s="251"/>
      <c r="ED130" s="251"/>
      <c r="EE130" s="251"/>
      <c r="EF130" s="251"/>
      <c r="EG130" s="251"/>
      <c r="EH130" s="251"/>
      <c r="EI130" s="251"/>
      <c r="EJ130" s="251"/>
      <c r="EK130" s="251"/>
      <c r="EL130" s="251"/>
      <c r="EM130" s="251"/>
      <c r="EN130" s="251"/>
      <c r="EO130" s="251"/>
      <c r="EP130" s="251"/>
      <c r="EQ130" s="251"/>
      <c r="ER130" s="251"/>
      <c r="ES130" s="251"/>
      <c r="ET130" s="251"/>
      <c r="EU130" s="251"/>
      <c r="EV130" s="251"/>
      <c r="EW130" s="251"/>
      <c r="EX130" s="251"/>
      <c r="EY130" s="251"/>
      <c r="EZ130" s="251"/>
      <c r="FA130" s="251"/>
      <c r="FB130" s="251"/>
      <c r="FC130" s="251"/>
      <c r="FD130" s="251"/>
      <c r="FE130" s="251"/>
      <c r="FF130" s="251"/>
      <c r="FG130" s="251"/>
      <c r="FH130" s="251"/>
      <c r="FI130" s="251"/>
      <c r="FJ130" s="251"/>
      <c r="FK130" s="251"/>
      <c r="FL130" s="251"/>
      <c r="FM130" s="251"/>
      <c r="FN130" s="251"/>
      <c r="FO130" s="251"/>
      <c r="FP130" s="251"/>
      <c r="FQ130" s="251"/>
      <c r="FR130" s="251"/>
      <c r="FS130" s="251"/>
      <c r="FT130" s="251"/>
      <c r="FU130" s="251"/>
      <c r="FV130" s="251"/>
      <c r="FW130" s="251"/>
      <c r="FX130" s="251"/>
      <c r="FY130" s="251"/>
      <c r="FZ130" s="251"/>
      <c r="GA130" s="251"/>
      <c r="GB130" s="251"/>
      <c r="GC130" s="251"/>
      <c r="GD130" s="251"/>
      <c r="GE130" s="251"/>
      <c r="GF130" s="251"/>
      <c r="GG130" s="251"/>
      <c r="GH130" s="251"/>
      <c r="GI130" s="251"/>
      <c r="GJ130" s="251"/>
      <c r="GK130" s="251"/>
      <c r="GL130" s="251"/>
      <c r="GM130" s="251"/>
      <c r="GN130" s="251"/>
      <c r="GO130" s="251"/>
      <c r="GP130" s="251"/>
      <c r="GQ130" s="251"/>
      <c r="GR130" s="251"/>
      <c r="GS130" s="251"/>
      <c r="GT130" s="251"/>
    </row>
    <row r="131" spans="1:202">
      <c r="A131" s="735"/>
      <c r="B131" s="735"/>
      <c r="C131" s="735"/>
      <c r="D131" s="971"/>
      <c r="E131" s="735"/>
      <c r="F131" s="735"/>
      <c r="G131" s="735"/>
      <c r="H131" s="735"/>
      <c r="I131" s="735"/>
      <c r="J131" s="735"/>
      <c r="K131" s="735"/>
      <c r="L131" s="735"/>
      <c r="M131" s="735"/>
      <c r="N131" s="735"/>
      <c r="O131" s="735"/>
      <c r="P131" s="735"/>
      <c r="Q131" s="251"/>
      <c r="R131" s="251"/>
      <c r="S131" s="251"/>
      <c r="T131" s="251"/>
      <c r="U131" s="251"/>
      <c r="V131" s="251"/>
      <c r="W131" s="251"/>
      <c r="X131" s="251"/>
      <c r="Y131" s="251"/>
      <c r="Z131" s="251"/>
      <c r="AA131" s="251"/>
      <c r="AB131" s="251"/>
      <c r="AC131" s="251"/>
      <c r="AD131" s="251"/>
      <c r="AE131" s="251"/>
      <c r="AF131" s="251"/>
      <c r="AG131" s="251"/>
      <c r="AH131" s="251"/>
      <c r="AI131" s="251"/>
      <c r="AJ131" s="251"/>
      <c r="AK131" s="251"/>
      <c r="AL131" s="251"/>
      <c r="AM131" s="251"/>
      <c r="AN131" s="251"/>
      <c r="AO131" s="251"/>
      <c r="AP131" s="251"/>
      <c r="AQ131" s="251"/>
      <c r="AR131" s="251"/>
      <c r="AS131" s="251"/>
      <c r="AT131" s="251"/>
      <c r="AU131" s="251"/>
      <c r="AV131" s="251"/>
      <c r="AW131" s="251"/>
      <c r="AX131" s="251"/>
      <c r="AY131" s="251"/>
      <c r="AZ131" s="251"/>
      <c r="BA131" s="251"/>
      <c r="BB131" s="251"/>
      <c r="BC131" s="251"/>
      <c r="BD131" s="251"/>
      <c r="BE131" s="251"/>
      <c r="BF131" s="251"/>
      <c r="BG131" s="251"/>
      <c r="BH131" s="251"/>
      <c r="BI131" s="251"/>
      <c r="BJ131" s="251"/>
      <c r="BK131" s="251"/>
      <c r="BL131" s="251"/>
      <c r="BM131" s="251"/>
      <c r="BN131" s="251"/>
      <c r="BO131" s="251"/>
      <c r="BP131" s="251"/>
      <c r="BQ131" s="251"/>
      <c r="BR131" s="251"/>
      <c r="BS131" s="251"/>
      <c r="BT131" s="251"/>
      <c r="BU131" s="251"/>
      <c r="BV131" s="251"/>
      <c r="BW131" s="251"/>
      <c r="BX131" s="251"/>
      <c r="BY131" s="251"/>
      <c r="BZ131" s="251"/>
      <c r="CA131" s="251"/>
      <c r="CB131" s="251"/>
      <c r="CC131" s="251"/>
      <c r="CD131" s="251"/>
      <c r="CE131" s="251"/>
      <c r="CF131" s="251"/>
      <c r="CG131" s="251"/>
      <c r="CH131" s="251"/>
      <c r="CI131" s="251"/>
      <c r="CJ131" s="251"/>
      <c r="CK131" s="251"/>
      <c r="CL131" s="251"/>
      <c r="CM131" s="251"/>
      <c r="CN131" s="251"/>
      <c r="CO131" s="251"/>
      <c r="CP131" s="251"/>
      <c r="CQ131" s="251"/>
      <c r="CR131" s="251"/>
      <c r="CS131" s="251"/>
      <c r="CT131" s="251"/>
      <c r="CU131" s="251"/>
      <c r="CV131" s="251"/>
      <c r="CW131" s="251"/>
      <c r="CX131" s="251"/>
      <c r="CY131" s="251"/>
      <c r="CZ131" s="251"/>
      <c r="DA131" s="251"/>
      <c r="DB131" s="251"/>
      <c r="DC131" s="251"/>
      <c r="DD131" s="251"/>
      <c r="DE131" s="251"/>
      <c r="DF131" s="251"/>
      <c r="DG131" s="251"/>
      <c r="DH131" s="251"/>
      <c r="DI131" s="251"/>
      <c r="DJ131" s="251"/>
      <c r="DK131" s="251"/>
      <c r="DL131" s="251"/>
      <c r="DM131" s="251"/>
      <c r="DN131" s="251"/>
      <c r="DO131" s="251"/>
      <c r="DP131" s="251"/>
      <c r="DQ131" s="251"/>
      <c r="DR131" s="251"/>
      <c r="DS131" s="251"/>
      <c r="DT131" s="251"/>
      <c r="DU131" s="251"/>
      <c r="DV131" s="251"/>
      <c r="DW131" s="251"/>
      <c r="DX131" s="251"/>
      <c r="DY131" s="251"/>
      <c r="DZ131" s="251"/>
      <c r="EA131" s="251"/>
      <c r="EB131" s="251"/>
      <c r="EC131" s="251"/>
      <c r="ED131" s="251"/>
      <c r="EE131" s="251"/>
      <c r="EF131" s="251"/>
      <c r="EG131" s="251"/>
      <c r="EH131" s="251"/>
      <c r="EI131" s="251"/>
      <c r="EJ131" s="251"/>
      <c r="EK131" s="251"/>
      <c r="EL131" s="251"/>
      <c r="EM131" s="251"/>
      <c r="EN131" s="251"/>
      <c r="EO131" s="251"/>
      <c r="EP131" s="251"/>
      <c r="EQ131" s="251"/>
      <c r="ER131" s="251"/>
      <c r="ES131" s="251"/>
      <c r="ET131" s="251"/>
      <c r="EU131" s="251"/>
      <c r="EV131" s="251"/>
      <c r="EW131" s="251"/>
      <c r="EX131" s="251"/>
      <c r="EY131" s="251"/>
      <c r="EZ131" s="251"/>
      <c r="FA131" s="251"/>
      <c r="FB131" s="251"/>
      <c r="FC131" s="251"/>
      <c r="FD131" s="251"/>
      <c r="FE131" s="251"/>
      <c r="FF131" s="251"/>
      <c r="FG131" s="251"/>
      <c r="FH131" s="251"/>
      <c r="FI131" s="251"/>
      <c r="FJ131" s="251"/>
      <c r="FK131" s="251"/>
      <c r="FL131" s="251"/>
      <c r="FM131" s="251"/>
      <c r="FN131" s="251"/>
      <c r="FO131" s="251"/>
      <c r="FP131" s="251"/>
      <c r="FQ131" s="251"/>
      <c r="FR131" s="251"/>
      <c r="FS131" s="251"/>
      <c r="FT131" s="251"/>
      <c r="FU131" s="251"/>
      <c r="FV131" s="251"/>
      <c r="FW131" s="251"/>
      <c r="FX131" s="251"/>
      <c r="FY131" s="251"/>
      <c r="FZ131" s="251"/>
      <c r="GA131" s="251"/>
      <c r="GB131" s="251"/>
      <c r="GC131" s="251"/>
      <c r="GD131" s="251"/>
      <c r="GE131" s="251"/>
      <c r="GF131" s="251"/>
      <c r="GG131" s="251"/>
      <c r="GH131" s="251"/>
      <c r="GI131" s="251"/>
      <c r="GJ131" s="251"/>
      <c r="GK131" s="251"/>
      <c r="GL131" s="251"/>
      <c r="GM131" s="251"/>
      <c r="GN131" s="251"/>
      <c r="GO131" s="251"/>
      <c r="GP131" s="251"/>
      <c r="GQ131" s="251"/>
      <c r="GR131" s="251"/>
      <c r="GS131" s="251"/>
      <c r="GT131" s="251"/>
    </row>
    <row r="132" spans="1:202">
      <c r="A132" s="735"/>
      <c r="B132" s="735"/>
      <c r="C132" s="735"/>
      <c r="D132" s="971"/>
      <c r="E132" s="735"/>
      <c r="F132" s="735"/>
      <c r="G132" s="735"/>
      <c r="H132" s="735"/>
      <c r="I132" s="735"/>
      <c r="J132" s="735"/>
      <c r="K132" s="735"/>
      <c r="L132" s="735"/>
      <c r="M132" s="735"/>
      <c r="N132" s="735"/>
      <c r="O132" s="735"/>
      <c r="P132" s="735"/>
      <c r="Q132" s="251"/>
      <c r="R132" s="251"/>
      <c r="S132" s="251"/>
      <c r="T132" s="251"/>
      <c r="U132" s="251"/>
      <c r="V132" s="251"/>
      <c r="W132" s="251"/>
      <c r="X132" s="251"/>
      <c r="Y132" s="251"/>
      <c r="Z132" s="251"/>
      <c r="AA132" s="251"/>
      <c r="AB132" s="251"/>
      <c r="AC132" s="251"/>
      <c r="AD132" s="251"/>
      <c r="AE132" s="251"/>
      <c r="AF132" s="251"/>
      <c r="AG132" s="251"/>
      <c r="AH132" s="251"/>
      <c r="AI132" s="251"/>
      <c r="AJ132" s="251"/>
      <c r="AK132" s="251"/>
      <c r="AL132" s="251"/>
      <c r="AM132" s="251"/>
      <c r="AN132" s="251"/>
      <c r="AO132" s="251"/>
      <c r="AP132" s="251"/>
      <c r="AQ132" s="251"/>
      <c r="AR132" s="251"/>
      <c r="AS132" s="251"/>
      <c r="AT132" s="251"/>
      <c r="AU132" s="251"/>
      <c r="AV132" s="251"/>
      <c r="AW132" s="251"/>
      <c r="AX132" s="251"/>
      <c r="AY132" s="251"/>
      <c r="AZ132" s="251"/>
      <c r="BA132" s="251"/>
      <c r="BB132" s="251"/>
      <c r="BC132" s="251"/>
      <c r="BD132" s="251"/>
      <c r="BE132" s="251"/>
      <c r="BF132" s="251"/>
      <c r="BG132" s="251"/>
      <c r="BH132" s="251"/>
      <c r="BI132" s="251"/>
      <c r="BJ132" s="251"/>
      <c r="BK132" s="251"/>
      <c r="BL132" s="251"/>
      <c r="BM132" s="251"/>
      <c r="BN132" s="251"/>
      <c r="BO132" s="251"/>
      <c r="BP132" s="251"/>
      <c r="BQ132" s="251"/>
      <c r="BR132" s="251"/>
      <c r="BS132" s="251"/>
      <c r="BT132" s="251"/>
      <c r="BU132" s="251"/>
      <c r="BV132" s="251"/>
      <c r="BW132" s="251"/>
      <c r="BX132" s="251"/>
      <c r="BY132" s="251"/>
      <c r="BZ132" s="251"/>
      <c r="CA132" s="251"/>
      <c r="CB132" s="251"/>
      <c r="CC132" s="251"/>
      <c r="CD132" s="251"/>
      <c r="CE132" s="251"/>
      <c r="CF132" s="251"/>
      <c r="CG132" s="251"/>
      <c r="CH132" s="251"/>
      <c r="CI132" s="251"/>
      <c r="CJ132" s="251"/>
      <c r="CK132" s="251"/>
      <c r="CL132" s="251"/>
      <c r="CM132" s="251"/>
      <c r="CN132" s="251"/>
      <c r="CO132" s="251"/>
      <c r="CP132" s="251"/>
      <c r="CQ132" s="251"/>
      <c r="CR132" s="251"/>
      <c r="CS132" s="251"/>
      <c r="CT132" s="251"/>
      <c r="CU132" s="251"/>
      <c r="CV132" s="251"/>
      <c r="CW132" s="251"/>
      <c r="CX132" s="251"/>
      <c r="CY132" s="251"/>
      <c r="CZ132" s="251"/>
      <c r="DA132" s="251"/>
      <c r="DB132" s="251"/>
      <c r="DC132" s="251"/>
      <c r="DD132" s="251"/>
      <c r="DE132" s="251"/>
      <c r="DF132" s="251"/>
      <c r="DG132" s="251"/>
      <c r="DH132" s="251"/>
      <c r="DI132" s="251"/>
      <c r="DJ132" s="251"/>
      <c r="DK132" s="251"/>
      <c r="DL132" s="251"/>
      <c r="DM132" s="251"/>
      <c r="DN132" s="251"/>
      <c r="DO132" s="251"/>
      <c r="DP132" s="251"/>
      <c r="DQ132" s="251"/>
      <c r="DR132" s="251"/>
      <c r="DS132" s="251"/>
      <c r="DT132" s="251"/>
      <c r="DU132" s="251"/>
      <c r="DV132" s="251"/>
      <c r="DW132" s="251"/>
      <c r="DX132" s="251"/>
      <c r="DY132" s="251"/>
      <c r="DZ132" s="251"/>
      <c r="EA132" s="251"/>
      <c r="EB132" s="251"/>
      <c r="EC132" s="251"/>
      <c r="ED132" s="251"/>
      <c r="EE132" s="251"/>
      <c r="EF132" s="251"/>
      <c r="EG132" s="251"/>
      <c r="EH132" s="251"/>
      <c r="EI132" s="251"/>
      <c r="EJ132" s="251"/>
      <c r="EK132" s="251"/>
      <c r="EL132" s="251"/>
      <c r="EM132" s="251"/>
      <c r="EN132" s="251"/>
      <c r="EO132" s="251"/>
      <c r="EP132" s="251"/>
      <c r="EQ132" s="251"/>
      <c r="ER132" s="251"/>
      <c r="ES132" s="251"/>
      <c r="ET132" s="251"/>
      <c r="EU132" s="251"/>
      <c r="EV132" s="251"/>
      <c r="EW132" s="251"/>
      <c r="EX132" s="251"/>
      <c r="EY132" s="251"/>
      <c r="EZ132" s="251"/>
      <c r="FA132" s="251"/>
      <c r="FB132" s="251"/>
      <c r="FC132" s="251"/>
      <c r="FD132" s="251"/>
      <c r="FE132" s="251"/>
      <c r="FF132" s="251"/>
      <c r="FG132" s="251"/>
      <c r="FH132" s="251"/>
      <c r="FI132" s="251"/>
      <c r="FJ132" s="251"/>
      <c r="FK132" s="251"/>
      <c r="FL132" s="251"/>
      <c r="FM132" s="251"/>
      <c r="FN132" s="251"/>
      <c r="FO132" s="251"/>
      <c r="FP132" s="251"/>
      <c r="FQ132" s="251"/>
      <c r="FR132" s="251"/>
      <c r="FS132" s="251"/>
      <c r="FT132" s="251"/>
      <c r="FU132" s="251"/>
      <c r="FV132" s="251"/>
      <c r="FW132" s="251"/>
      <c r="FX132" s="251"/>
      <c r="FY132" s="251"/>
      <c r="FZ132" s="251"/>
      <c r="GA132" s="251"/>
      <c r="GB132" s="251"/>
      <c r="GC132" s="251"/>
      <c r="GD132" s="251"/>
      <c r="GE132" s="251"/>
      <c r="GF132" s="251"/>
      <c r="GG132" s="251"/>
      <c r="GH132" s="251"/>
      <c r="GI132" s="251"/>
      <c r="GJ132" s="251"/>
      <c r="GK132" s="251"/>
      <c r="GL132" s="251"/>
      <c r="GM132" s="251"/>
      <c r="GN132" s="251"/>
      <c r="GO132" s="251"/>
      <c r="GP132" s="251"/>
      <c r="GQ132" s="251"/>
      <c r="GR132" s="251"/>
      <c r="GS132" s="251"/>
      <c r="GT132" s="251"/>
    </row>
    <row r="133" spans="1:202">
      <c r="A133" s="735"/>
      <c r="B133" s="735"/>
      <c r="C133" s="735"/>
      <c r="D133" s="971"/>
      <c r="E133" s="735"/>
      <c r="F133" s="735"/>
      <c r="G133" s="735"/>
      <c r="H133" s="735"/>
      <c r="I133" s="735"/>
      <c r="J133" s="735"/>
      <c r="K133" s="735"/>
      <c r="L133" s="735"/>
      <c r="M133" s="735"/>
      <c r="N133" s="735"/>
      <c r="O133" s="735"/>
      <c r="P133" s="735"/>
      <c r="Q133" s="251"/>
      <c r="R133" s="251"/>
      <c r="S133" s="251"/>
      <c r="T133" s="251"/>
      <c r="U133" s="251"/>
      <c r="V133" s="251"/>
      <c r="W133" s="251"/>
      <c r="X133" s="251"/>
      <c r="Y133" s="251"/>
      <c r="Z133" s="251"/>
      <c r="AA133" s="251"/>
      <c r="AB133" s="251"/>
      <c r="AC133" s="251"/>
      <c r="AD133" s="251"/>
      <c r="AE133" s="251"/>
      <c r="AF133" s="251"/>
      <c r="AG133" s="251"/>
      <c r="AH133" s="251"/>
      <c r="AI133" s="251"/>
      <c r="AJ133" s="251"/>
      <c r="AK133" s="251"/>
      <c r="AL133" s="251"/>
      <c r="AM133" s="251"/>
      <c r="AN133" s="251"/>
      <c r="AO133" s="251"/>
      <c r="AP133" s="251"/>
      <c r="AQ133" s="251"/>
      <c r="AR133" s="251"/>
      <c r="AS133" s="251"/>
      <c r="AT133" s="251"/>
      <c r="AU133" s="251"/>
      <c r="AV133" s="251"/>
      <c r="AW133" s="251"/>
      <c r="AX133" s="251"/>
      <c r="AY133" s="251"/>
      <c r="AZ133" s="251"/>
      <c r="BA133" s="251"/>
      <c r="BB133" s="251"/>
      <c r="BC133" s="251"/>
      <c r="BD133" s="251"/>
      <c r="BE133" s="251"/>
      <c r="BF133" s="251"/>
      <c r="BG133" s="251"/>
      <c r="BH133" s="251"/>
      <c r="BI133" s="251"/>
      <c r="BJ133" s="251"/>
      <c r="BK133" s="251"/>
      <c r="BL133" s="251"/>
      <c r="BM133" s="251"/>
      <c r="BN133" s="251"/>
      <c r="BO133" s="251"/>
      <c r="BP133" s="251"/>
      <c r="BQ133" s="251"/>
      <c r="BR133" s="251"/>
      <c r="BS133" s="251"/>
      <c r="BT133" s="251"/>
      <c r="BU133" s="251"/>
      <c r="BV133" s="251"/>
      <c r="BW133" s="251"/>
      <c r="BX133" s="251"/>
      <c r="BY133" s="251"/>
      <c r="BZ133" s="251"/>
      <c r="CA133" s="251"/>
      <c r="CB133" s="251"/>
      <c r="CC133" s="251"/>
      <c r="CD133" s="251"/>
      <c r="CE133" s="251"/>
      <c r="CF133" s="251"/>
      <c r="CG133" s="251"/>
      <c r="CH133" s="251"/>
      <c r="CI133" s="251"/>
      <c r="CJ133" s="251"/>
      <c r="CK133" s="251"/>
      <c r="CL133" s="251"/>
      <c r="CM133" s="251"/>
      <c r="CN133" s="251"/>
      <c r="CO133" s="251"/>
      <c r="CP133" s="251"/>
      <c r="CQ133" s="251"/>
      <c r="CR133" s="251"/>
      <c r="CS133" s="251"/>
      <c r="CT133" s="251"/>
      <c r="CU133" s="251"/>
      <c r="CV133" s="251"/>
      <c r="CW133" s="251"/>
      <c r="CX133" s="251"/>
      <c r="CY133" s="251"/>
      <c r="CZ133" s="251"/>
      <c r="DA133" s="251"/>
      <c r="DB133" s="251"/>
      <c r="DC133" s="251"/>
      <c r="DD133" s="251"/>
      <c r="DE133" s="251"/>
      <c r="DF133" s="251"/>
      <c r="DG133" s="251"/>
      <c r="DH133" s="251"/>
      <c r="DI133" s="251"/>
      <c r="DJ133" s="251"/>
      <c r="DK133" s="251"/>
      <c r="DL133" s="251"/>
      <c r="DM133" s="251"/>
      <c r="DN133" s="251"/>
      <c r="DO133" s="251"/>
      <c r="DP133" s="251"/>
      <c r="DQ133" s="251"/>
      <c r="DR133" s="251"/>
      <c r="DS133" s="251"/>
      <c r="DT133" s="251"/>
      <c r="DU133" s="251"/>
      <c r="DV133" s="251"/>
      <c r="DW133" s="251"/>
      <c r="DX133" s="251"/>
      <c r="DY133" s="251"/>
      <c r="DZ133" s="251"/>
      <c r="EA133" s="251"/>
      <c r="EB133" s="251"/>
      <c r="EC133" s="251"/>
      <c r="ED133" s="251"/>
      <c r="EE133" s="251"/>
      <c r="EF133" s="251"/>
      <c r="EG133" s="251"/>
      <c r="EH133" s="251"/>
      <c r="EI133" s="251"/>
      <c r="EJ133" s="251"/>
      <c r="EK133" s="251"/>
      <c r="EL133" s="251"/>
      <c r="EM133" s="251"/>
      <c r="EN133" s="251"/>
      <c r="EO133" s="251"/>
      <c r="EP133" s="251"/>
      <c r="EQ133" s="251"/>
      <c r="ER133" s="251"/>
      <c r="ES133" s="251"/>
      <c r="ET133" s="251"/>
      <c r="EU133" s="251"/>
      <c r="EV133" s="251"/>
      <c r="EW133" s="251"/>
      <c r="EX133" s="251"/>
      <c r="EY133" s="251"/>
      <c r="EZ133" s="251"/>
      <c r="FA133" s="251"/>
      <c r="FB133" s="251"/>
      <c r="FC133" s="251"/>
      <c r="FD133" s="251"/>
      <c r="FE133" s="251"/>
      <c r="FF133" s="251"/>
      <c r="FG133" s="251"/>
      <c r="FH133" s="251"/>
      <c r="FI133" s="251"/>
      <c r="FJ133" s="251"/>
      <c r="FK133" s="251"/>
      <c r="FL133" s="251"/>
      <c r="FM133" s="251"/>
      <c r="FN133" s="251"/>
      <c r="FO133" s="251"/>
      <c r="FP133" s="251"/>
      <c r="FQ133" s="251"/>
      <c r="FR133" s="251"/>
      <c r="FS133" s="251"/>
      <c r="FT133" s="251"/>
      <c r="FU133" s="251"/>
      <c r="FV133" s="251"/>
      <c r="FW133" s="251"/>
      <c r="FX133" s="251"/>
      <c r="FY133" s="251"/>
      <c r="FZ133" s="251"/>
      <c r="GA133" s="251"/>
      <c r="GB133" s="251"/>
      <c r="GC133" s="251"/>
      <c r="GD133" s="251"/>
      <c r="GE133" s="251"/>
      <c r="GF133" s="251"/>
      <c r="GG133" s="251"/>
      <c r="GH133" s="251"/>
      <c r="GI133" s="251"/>
      <c r="GJ133" s="251"/>
      <c r="GK133" s="251"/>
      <c r="GL133" s="251"/>
      <c r="GM133" s="251"/>
      <c r="GN133" s="251"/>
      <c r="GO133" s="251"/>
      <c r="GP133" s="251"/>
      <c r="GQ133" s="251"/>
      <c r="GR133" s="251"/>
      <c r="GS133" s="251"/>
      <c r="GT133" s="251"/>
    </row>
    <row r="134" spans="1:202">
      <c r="A134" s="735"/>
      <c r="B134" s="735"/>
      <c r="C134" s="735"/>
      <c r="D134" s="971"/>
      <c r="E134" s="735"/>
      <c r="F134" s="735"/>
      <c r="G134" s="735"/>
      <c r="H134" s="735"/>
      <c r="I134" s="735"/>
      <c r="J134" s="735"/>
      <c r="K134" s="735"/>
      <c r="L134" s="735"/>
      <c r="M134" s="735"/>
      <c r="N134" s="735"/>
      <c r="O134" s="735"/>
      <c r="P134" s="735"/>
      <c r="Q134" s="251"/>
      <c r="R134" s="251"/>
      <c r="S134" s="251"/>
      <c r="T134" s="251"/>
      <c r="U134" s="251"/>
      <c r="V134" s="251"/>
      <c r="W134" s="251"/>
      <c r="X134" s="251"/>
      <c r="Y134" s="251"/>
      <c r="Z134" s="251"/>
      <c r="AA134" s="251"/>
      <c r="AB134" s="251"/>
      <c r="AC134" s="251"/>
      <c r="AD134" s="251"/>
      <c r="AE134" s="251"/>
      <c r="AF134" s="251"/>
      <c r="AG134" s="251"/>
      <c r="AH134" s="251"/>
      <c r="AI134" s="251"/>
      <c r="AJ134" s="251"/>
      <c r="AK134" s="251"/>
      <c r="AL134" s="251"/>
      <c r="AM134" s="251"/>
      <c r="AN134" s="251"/>
      <c r="AO134" s="251"/>
      <c r="AP134" s="251"/>
      <c r="AQ134" s="251"/>
      <c r="AR134" s="251"/>
      <c r="AS134" s="251"/>
      <c r="AT134" s="251"/>
      <c r="AU134" s="251"/>
      <c r="AV134" s="251"/>
      <c r="AW134" s="251"/>
      <c r="AX134" s="251"/>
      <c r="AY134" s="251"/>
      <c r="AZ134" s="251"/>
      <c r="BA134" s="251"/>
      <c r="BB134" s="251"/>
      <c r="BC134" s="251"/>
      <c r="BD134" s="251"/>
      <c r="BE134" s="251"/>
      <c r="BF134" s="251"/>
      <c r="BG134" s="251"/>
      <c r="BH134" s="251"/>
      <c r="BI134" s="251"/>
      <c r="BJ134" s="251"/>
      <c r="BK134" s="251"/>
      <c r="BL134" s="251"/>
      <c r="BM134" s="251"/>
      <c r="BN134" s="251"/>
      <c r="BO134" s="251"/>
      <c r="BP134" s="251"/>
      <c r="BQ134" s="251"/>
      <c r="BR134" s="251"/>
      <c r="BS134" s="251"/>
      <c r="BT134" s="251"/>
      <c r="BU134" s="251"/>
      <c r="BV134" s="251"/>
      <c r="BW134" s="251"/>
      <c r="BX134" s="251"/>
      <c r="BY134" s="251"/>
      <c r="BZ134" s="251"/>
      <c r="CA134" s="251"/>
      <c r="CB134" s="251"/>
      <c r="CC134" s="251"/>
      <c r="CD134" s="251"/>
      <c r="CE134" s="251"/>
      <c r="CF134" s="251"/>
      <c r="CG134" s="251"/>
      <c r="CH134" s="251"/>
      <c r="CI134" s="251"/>
      <c r="CJ134" s="251"/>
      <c r="CK134" s="251"/>
      <c r="CL134" s="251"/>
      <c r="CM134" s="251"/>
      <c r="CN134" s="251"/>
      <c r="CO134" s="251"/>
      <c r="CP134" s="251"/>
      <c r="CQ134" s="251"/>
      <c r="CR134" s="251"/>
      <c r="CS134" s="251"/>
      <c r="CT134" s="251"/>
      <c r="CU134" s="251"/>
      <c r="CV134" s="251"/>
      <c r="CW134" s="251"/>
      <c r="CX134" s="251"/>
      <c r="CY134" s="251"/>
      <c r="CZ134" s="251"/>
      <c r="DA134" s="251"/>
      <c r="DB134" s="251"/>
      <c r="DC134" s="251"/>
      <c r="DD134" s="251"/>
      <c r="DE134" s="251"/>
      <c r="DF134" s="251"/>
      <c r="DG134" s="251"/>
      <c r="DH134" s="251"/>
      <c r="DI134" s="251"/>
      <c r="DJ134" s="251"/>
      <c r="DK134" s="251"/>
      <c r="DL134" s="251"/>
      <c r="DM134" s="251"/>
      <c r="DN134" s="251"/>
      <c r="DO134" s="251"/>
      <c r="DP134" s="251"/>
      <c r="DQ134" s="251"/>
      <c r="DR134" s="251"/>
      <c r="DS134" s="251"/>
      <c r="DT134" s="251"/>
      <c r="DU134" s="251"/>
      <c r="DV134" s="251"/>
      <c r="DW134" s="251"/>
      <c r="DX134" s="251"/>
      <c r="DY134" s="251"/>
      <c r="DZ134" s="251"/>
      <c r="EA134" s="251"/>
      <c r="EB134" s="251"/>
      <c r="EC134" s="251"/>
      <c r="ED134" s="251"/>
      <c r="EE134" s="251"/>
      <c r="EF134" s="251"/>
      <c r="EG134" s="251"/>
      <c r="EH134" s="251"/>
      <c r="EI134" s="251"/>
      <c r="EJ134" s="251"/>
      <c r="EK134" s="251"/>
      <c r="EL134" s="251"/>
      <c r="EM134" s="251"/>
      <c r="EN134" s="251"/>
      <c r="EO134" s="251"/>
      <c r="EP134" s="251"/>
      <c r="EQ134" s="251"/>
      <c r="ER134" s="251"/>
      <c r="ES134" s="251"/>
      <c r="ET134" s="251"/>
      <c r="EU134" s="251"/>
      <c r="EV134" s="251"/>
      <c r="EW134" s="251"/>
      <c r="EX134" s="251"/>
      <c r="EY134" s="251"/>
      <c r="EZ134" s="251"/>
      <c r="FA134" s="251"/>
      <c r="FB134" s="251"/>
      <c r="FC134" s="251"/>
      <c r="FD134" s="251"/>
      <c r="FE134" s="251"/>
      <c r="FF134" s="251"/>
      <c r="FG134" s="251"/>
      <c r="FH134" s="251"/>
      <c r="FI134" s="251"/>
      <c r="FJ134" s="251"/>
      <c r="FK134" s="251"/>
      <c r="FL134" s="251"/>
      <c r="FM134" s="251"/>
      <c r="FN134" s="251"/>
      <c r="FO134" s="251"/>
      <c r="FP134" s="251"/>
      <c r="FQ134" s="251"/>
      <c r="FR134" s="251"/>
      <c r="FS134" s="251"/>
      <c r="FT134" s="251"/>
      <c r="FU134" s="251"/>
      <c r="FV134" s="251"/>
      <c r="FW134" s="251"/>
      <c r="FX134" s="251"/>
      <c r="FY134" s="251"/>
      <c r="FZ134" s="251"/>
      <c r="GA134" s="251"/>
      <c r="GB134" s="251"/>
      <c r="GC134" s="251"/>
      <c r="GD134" s="251"/>
      <c r="GE134" s="251"/>
      <c r="GF134" s="251"/>
      <c r="GG134" s="251"/>
      <c r="GH134" s="251"/>
      <c r="GI134" s="251"/>
      <c r="GJ134" s="251"/>
      <c r="GK134" s="251"/>
      <c r="GL134" s="251"/>
      <c r="GM134" s="251"/>
      <c r="GN134" s="251"/>
      <c r="GO134" s="251"/>
      <c r="GP134" s="251"/>
      <c r="GQ134" s="251"/>
      <c r="GR134" s="251"/>
      <c r="GS134" s="251"/>
      <c r="GT134" s="251"/>
    </row>
    <row r="135" spans="1:202">
      <c r="A135" s="735"/>
      <c r="B135" s="735"/>
      <c r="C135" s="735"/>
      <c r="D135" s="971"/>
      <c r="E135" s="735"/>
      <c r="F135" s="735"/>
      <c r="G135" s="735"/>
      <c r="H135" s="735"/>
      <c r="I135" s="735"/>
      <c r="J135" s="735"/>
      <c r="K135" s="735"/>
      <c r="L135" s="735"/>
      <c r="M135" s="735"/>
      <c r="N135" s="735"/>
      <c r="O135" s="735"/>
      <c r="P135" s="735"/>
      <c r="Q135" s="251"/>
      <c r="R135" s="251"/>
      <c r="S135" s="251"/>
      <c r="T135" s="251"/>
      <c r="U135" s="251"/>
      <c r="V135" s="251"/>
      <c r="W135" s="251"/>
      <c r="X135" s="251"/>
      <c r="Y135" s="251"/>
      <c r="Z135" s="251"/>
      <c r="AA135" s="251"/>
      <c r="AB135" s="251"/>
      <c r="AC135" s="251"/>
      <c r="AD135" s="251"/>
      <c r="AE135" s="251"/>
      <c r="AF135" s="251"/>
      <c r="AG135" s="251"/>
      <c r="AH135" s="251"/>
      <c r="AI135" s="251"/>
      <c r="AJ135" s="251"/>
      <c r="AK135" s="251"/>
      <c r="AL135" s="251"/>
      <c r="AM135" s="251"/>
      <c r="AN135" s="251"/>
      <c r="AO135" s="251"/>
      <c r="AP135" s="251"/>
      <c r="AQ135" s="251"/>
      <c r="AR135" s="251"/>
      <c r="AS135" s="251"/>
      <c r="AT135" s="251"/>
      <c r="AU135" s="251"/>
      <c r="AV135" s="251"/>
      <c r="AW135" s="251"/>
      <c r="AX135" s="251"/>
      <c r="AY135" s="251"/>
      <c r="AZ135" s="251"/>
      <c r="BA135" s="251"/>
      <c r="BB135" s="251"/>
      <c r="BC135" s="251"/>
      <c r="BD135" s="251"/>
      <c r="BE135" s="251"/>
      <c r="BF135" s="251"/>
      <c r="BG135" s="251"/>
      <c r="BH135" s="251"/>
      <c r="BI135" s="251"/>
      <c r="BJ135" s="251"/>
      <c r="BK135" s="251"/>
      <c r="BL135" s="251"/>
      <c r="BM135" s="251"/>
      <c r="BN135" s="251"/>
      <c r="BO135" s="251"/>
      <c r="BP135" s="251"/>
      <c r="BQ135" s="251"/>
      <c r="BR135" s="251"/>
      <c r="BS135" s="251"/>
      <c r="BT135" s="251"/>
      <c r="BU135" s="251"/>
      <c r="BV135" s="251"/>
      <c r="BW135" s="251"/>
      <c r="BX135" s="251"/>
      <c r="BY135" s="251"/>
      <c r="BZ135" s="251"/>
      <c r="CA135" s="251"/>
      <c r="CB135" s="251"/>
      <c r="CC135" s="251"/>
      <c r="CD135" s="251"/>
      <c r="CE135" s="251"/>
      <c r="CF135" s="251"/>
      <c r="CG135" s="251"/>
      <c r="CH135" s="251"/>
      <c r="CI135" s="251"/>
      <c r="CJ135" s="251"/>
      <c r="CK135" s="251"/>
      <c r="CL135" s="251"/>
      <c r="CM135" s="251"/>
      <c r="CN135" s="251"/>
      <c r="CO135" s="251"/>
      <c r="CP135" s="251"/>
      <c r="CQ135" s="251"/>
      <c r="CR135" s="251"/>
      <c r="CS135" s="251"/>
      <c r="CT135" s="251"/>
      <c r="CU135" s="251"/>
      <c r="CV135" s="251"/>
      <c r="CW135" s="251"/>
      <c r="CX135" s="251"/>
      <c r="CY135" s="251"/>
      <c r="CZ135" s="251"/>
      <c r="DA135" s="251"/>
      <c r="DB135" s="251"/>
      <c r="DC135" s="251"/>
      <c r="DD135" s="251"/>
      <c r="DE135" s="251"/>
      <c r="DF135" s="251"/>
      <c r="DG135" s="251"/>
      <c r="DH135" s="251"/>
      <c r="DI135" s="251"/>
      <c r="DJ135" s="251"/>
      <c r="DK135" s="251"/>
      <c r="DL135" s="251"/>
      <c r="DM135" s="251"/>
      <c r="DN135" s="251"/>
      <c r="DO135" s="251"/>
      <c r="DP135" s="251"/>
      <c r="DQ135" s="251"/>
      <c r="DR135" s="251"/>
      <c r="DS135" s="251"/>
      <c r="DT135" s="251"/>
      <c r="DU135" s="251"/>
      <c r="DV135" s="251"/>
      <c r="DW135" s="251"/>
      <c r="DX135" s="251"/>
      <c r="DY135" s="251"/>
      <c r="DZ135" s="251"/>
      <c r="EA135" s="251"/>
      <c r="EB135" s="251"/>
      <c r="EC135" s="251"/>
      <c r="ED135" s="251"/>
      <c r="EE135" s="251"/>
      <c r="EF135" s="251"/>
      <c r="EG135" s="251"/>
      <c r="EH135" s="251"/>
      <c r="EI135" s="251"/>
      <c r="EJ135" s="251"/>
      <c r="EK135" s="251"/>
      <c r="EL135" s="251"/>
      <c r="EM135" s="251"/>
      <c r="EN135" s="251"/>
      <c r="EO135" s="251"/>
      <c r="EP135" s="251"/>
      <c r="EQ135" s="251"/>
      <c r="ER135" s="251"/>
      <c r="ES135" s="251"/>
      <c r="ET135" s="251"/>
      <c r="EU135" s="251"/>
      <c r="EV135" s="251"/>
      <c r="EW135" s="251"/>
      <c r="EX135" s="251"/>
      <c r="EY135" s="251"/>
      <c r="EZ135" s="251"/>
      <c r="FA135" s="251"/>
      <c r="FB135" s="251"/>
      <c r="FC135" s="251"/>
      <c r="FD135" s="251"/>
      <c r="FE135" s="251"/>
      <c r="FF135" s="251"/>
      <c r="FG135" s="251"/>
      <c r="FH135" s="251"/>
      <c r="FI135" s="251"/>
      <c r="FJ135" s="251"/>
      <c r="FK135" s="251"/>
      <c r="FL135" s="251"/>
      <c r="FM135" s="251"/>
      <c r="FN135" s="251"/>
      <c r="FO135" s="251"/>
      <c r="FP135" s="251"/>
      <c r="FQ135" s="251"/>
      <c r="FR135" s="251"/>
      <c r="FS135" s="251"/>
      <c r="FT135" s="251"/>
      <c r="FU135" s="251"/>
      <c r="FV135" s="251"/>
      <c r="FW135" s="251"/>
      <c r="FX135" s="251"/>
      <c r="FY135" s="251"/>
      <c r="FZ135" s="251"/>
      <c r="GA135" s="251"/>
      <c r="GB135" s="251"/>
      <c r="GC135" s="251"/>
      <c r="GD135" s="251"/>
      <c r="GE135" s="251"/>
      <c r="GF135" s="251"/>
      <c r="GG135" s="251"/>
      <c r="GH135" s="251"/>
      <c r="GI135" s="251"/>
      <c r="GJ135" s="251"/>
      <c r="GK135" s="251"/>
      <c r="GL135" s="251"/>
      <c r="GM135" s="251"/>
      <c r="GN135" s="251"/>
      <c r="GO135" s="251"/>
      <c r="GP135" s="251"/>
      <c r="GQ135" s="251"/>
      <c r="GR135" s="251"/>
      <c r="GS135" s="251"/>
      <c r="GT135" s="251"/>
    </row>
    <row r="136" spans="1:202">
      <c r="A136" s="735"/>
      <c r="B136" s="735"/>
      <c r="C136" s="735"/>
      <c r="D136" s="971"/>
      <c r="E136" s="735"/>
      <c r="F136" s="735"/>
      <c r="G136" s="735"/>
      <c r="H136" s="735"/>
      <c r="I136" s="735"/>
      <c r="J136" s="735"/>
      <c r="K136" s="735"/>
      <c r="L136" s="735"/>
      <c r="M136" s="735"/>
      <c r="N136" s="735"/>
      <c r="O136" s="735"/>
      <c r="P136" s="735"/>
      <c r="Q136" s="251"/>
      <c r="R136" s="251"/>
      <c r="S136" s="251"/>
      <c r="T136" s="251"/>
      <c r="U136" s="251"/>
      <c r="V136" s="251"/>
      <c r="W136" s="251"/>
      <c r="X136" s="251"/>
      <c r="Y136" s="251"/>
      <c r="Z136" s="251"/>
      <c r="AA136" s="251"/>
      <c r="AB136" s="251"/>
      <c r="AC136" s="251"/>
      <c r="AD136" s="251"/>
      <c r="AE136" s="251"/>
      <c r="AF136" s="251"/>
      <c r="AG136" s="251"/>
      <c r="AH136" s="251"/>
      <c r="AI136" s="251"/>
      <c r="AJ136" s="251"/>
      <c r="AK136" s="251"/>
      <c r="AL136" s="251"/>
      <c r="AM136" s="251"/>
      <c r="AN136" s="251"/>
      <c r="AO136" s="251"/>
      <c r="AP136" s="251"/>
      <c r="AQ136" s="251"/>
      <c r="AR136" s="251"/>
      <c r="AS136" s="251"/>
      <c r="AT136" s="251"/>
      <c r="AU136" s="251"/>
      <c r="AV136" s="251"/>
      <c r="AW136" s="251"/>
      <c r="AX136" s="251"/>
      <c r="AY136" s="251"/>
      <c r="AZ136" s="251"/>
      <c r="BA136" s="251"/>
      <c r="BB136" s="251"/>
      <c r="BC136" s="251"/>
      <c r="BD136" s="251"/>
      <c r="BE136" s="251"/>
      <c r="BF136" s="251"/>
      <c r="BG136" s="251"/>
      <c r="BH136" s="251"/>
      <c r="BI136" s="251"/>
      <c r="BJ136" s="251"/>
      <c r="BK136" s="251"/>
      <c r="BL136" s="251"/>
      <c r="BM136" s="251"/>
      <c r="BN136" s="251"/>
      <c r="BO136" s="251"/>
      <c r="BP136" s="251"/>
      <c r="BQ136" s="251"/>
      <c r="BR136" s="251"/>
      <c r="BS136" s="251"/>
      <c r="BT136" s="251"/>
      <c r="BU136" s="251"/>
      <c r="BV136" s="251"/>
      <c r="BW136" s="251"/>
      <c r="BX136" s="251"/>
      <c r="BY136" s="251"/>
      <c r="BZ136" s="251"/>
      <c r="CA136" s="251"/>
      <c r="CB136" s="251"/>
      <c r="CC136" s="251"/>
      <c r="CD136" s="251"/>
      <c r="CE136" s="251"/>
      <c r="CF136" s="251"/>
      <c r="CG136" s="251"/>
      <c r="CH136" s="251"/>
      <c r="CI136" s="251"/>
      <c r="CJ136" s="251"/>
      <c r="CK136" s="251"/>
      <c r="CL136" s="251"/>
      <c r="CM136" s="251"/>
      <c r="CN136" s="251"/>
      <c r="CO136" s="251"/>
      <c r="CP136" s="251"/>
      <c r="CQ136" s="251"/>
      <c r="CR136" s="251"/>
      <c r="CS136" s="251"/>
      <c r="CT136" s="251"/>
      <c r="CU136" s="251"/>
      <c r="CV136" s="251"/>
      <c r="CW136" s="251"/>
      <c r="CX136" s="251"/>
      <c r="CY136" s="251"/>
      <c r="CZ136" s="251"/>
      <c r="DA136" s="251"/>
      <c r="DB136" s="251"/>
      <c r="DC136" s="251"/>
      <c r="DD136" s="251"/>
      <c r="DE136" s="251"/>
      <c r="DF136" s="251"/>
      <c r="DG136" s="251"/>
      <c r="DH136" s="251"/>
      <c r="DI136" s="251"/>
      <c r="DJ136" s="251"/>
      <c r="DK136" s="251"/>
      <c r="DL136" s="251"/>
      <c r="DM136" s="251"/>
      <c r="DN136" s="251"/>
      <c r="DO136" s="251"/>
      <c r="DP136" s="251"/>
      <c r="DQ136" s="251"/>
      <c r="DR136" s="251"/>
      <c r="DS136" s="251"/>
      <c r="DT136" s="251"/>
      <c r="DU136" s="251"/>
      <c r="DV136" s="251"/>
      <c r="DW136" s="251"/>
      <c r="DX136" s="251"/>
      <c r="DY136" s="251"/>
      <c r="DZ136" s="251"/>
      <c r="EA136" s="251"/>
      <c r="EB136" s="251"/>
      <c r="EC136" s="251"/>
      <c r="ED136" s="251"/>
      <c r="EE136" s="251"/>
      <c r="EF136" s="251"/>
      <c r="EG136" s="251"/>
      <c r="EH136" s="251"/>
      <c r="EI136" s="251"/>
      <c r="EJ136" s="251"/>
      <c r="EK136" s="251"/>
      <c r="EL136" s="251"/>
      <c r="EM136" s="251"/>
      <c r="EN136" s="251"/>
      <c r="EO136" s="251"/>
      <c r="EP136" s="251"/>
      <c r="EQ136" s="251"/>
      <c r="ER136" s="251"/>
      <c r="ES136" s="251"/>
      <c r="ET136" s="251"/>
      <c r="EU136" s="251"/>
      <c r="EV136" s="251"/>
      <c r="EW136" s="251"/>
      <c r="EX136" s="251"/>
      <c r="EY136" s="251"/>
      <c r="EZ136" s="251"/>
      <c r="FA136" s="251"/>
      <c r="FB136" s="251"/>
      <c r="FC136" s="251"/>
      <c r="FD136" s="251"/>
      <c r="FE136" s="251"/>
      <c r="FF136" s="251"/>
      <c r="FG136" s="251"/>
      <c r="FH136" s="251"/>
      <c r="FI136" s="251"/>
      <c r="FJ136" s="251"/>
      <c r="FK136" s="251"/>
      <c r="FL136" s="251"/>
      <c r="FM136" s="251"/>
      <c r="FN136" s="251"/>
      <c r="FO136" s="251"/>
      <c r="FP136" s="251"/>
      <c r="FQ136" s="251"/>
      <c r="FR136" s="251"/>
      <c r="FS136" s="251"/>
      <c r="FT136" s="251"/>
      <c r="FU136" s="251"/>
      <c r="FV136" s="251"/>
      <c r="FW136" s="251"/>
      <c r="FX136" s="251"/>
      <c r="FY136" s="251"/>
      <c r="FZ136" s="251"/>
      <c r="GA136" s="251"/>
      <c r="GB136" s="251"/>
      <c r="GC136" s="251"/>
      <c r="GD136" s="251"/>
      <c r="GE136" s="251"/>
      <c r="GF136" s="251"/>
      <c r="GG136" s="251"/>
      <c r="GH136" s="251"/>
      <c r="GI136" s="251"/>
      <c r="GJ136" s="251"/>
      <c r="GK136" s="251"/>
      <c r="GL136" s="251"/>
      <c r="GM136" s="251"/>
      <c r="GN136" s="251"/>
      <c r="GO136" s="251"/>
      <c r="GP136" s="251"/>
      <c r="GQ136" s="251"/>
      <c r="GR136" s="251"/>
      <c r="GS136" s="251"/>
      <c r="GT136" s="251"/>
    </row>
    <row r="137" spans="1:202">
      <c r="A137" s="735"/>
      <c r="B137" s="735"/>
      <c r="C137" s="735"/>
      <c r="D137" s="971"/>
      <c r="E137" s="735"/>
      <c r="F137" s="735"/>
      <c r="G137" s="735"/>
      <c r="H137" s="735"/>
      <c r="I137" s="735"/>
      <c r="J137" s="735"/>
      <c r="K137" s="735"/>
      <c r="L137" s="735"/>
      <c r="M137" s="735"/>
      <c r="N137" s="735"/>
      <c r="O137" s="735"/>
      <c r="P137" s="735"/>
      <c r="Q137" s="251"/>
      <c r="R137" s="251"/>
      <c r="S137" s="251"/>
      <c r="T137" s="251"/>
      <c r="U137" s="251"/>
      <c r="V137" s="251"/>
      <c r="W137" s="251"/>
      <c r="X137" s="251"/>
      <c r="Y137" s="251"/>
      <c r="Z137" s="251"/>
      <c r="AA137" s="251"/>
      <c r="AB137" s="251"/>
      <c r="AC137" s="251"/>
      <c r="AD137" s="251"/>
      <c r="AE137" s="251"/>
      <c r="AF137" s="251"/>
      <c r="AG137" s="251"/>
      <c r="AH137" s="251"/>
      <c r="AI137" s="251"/>
      <c r="AJ137" s="251"/>
      <c r="AK137" s="251"/>
      <c r="AL137" s="251"/>
      <c r="AM137" s="251"/>
      <c r="AN137" s="251"/>
      <c r="AO137" s="251"/>
      <c r="AP137" s="251"/>
      <c r="AQ137" s="251"/>
      <c r="AR137" s="251"/>
      <c r="AS137" s="251"/>
      <c r="AT137" s="251"/>
      <c r="AU137" s="251"/>
      <c r="AV137" s="251"/>
      <c r="AW137" s="251"/>
      <c r="AX137" s="251"/>
      <c r="AY137" s="251"/>
      <c r="AZ137" s="251"/>
      <c r="BA137" s="251"/>
      <c r="BB137" s="251"/>
      <c r="BC137" s="251"/>
      <c r="BD137" s="251"/>
      <c r="BE137" s="251"/>
      <c r="BF137" s="251"/>
      <c r="BG137" s="251"/>
      <c r="BH137" s="251"/>
      <c r="BI137" s="251"/>
      <c r="BJ137" s="251"/>
      <c r="BK137" s="251"/>
      <c r="BL137" s="251"/>
      <c r="BM137" s="251"/>
      <c r="BN137" s="251"/>
      <c r="BO137" s="251"/>
      <c r="BP137" s="251"/>
      <c r="BQ137" s="251"/>
      <c r="BR137" s="251"/>
      <c r="BS137" s="251"/>
      <c r="BT137" s="251"/>
      <c r="BU137" s="251"/>
      <c r="BV137" s="251"/>
      <c r="BW137" s="251"/>
      <c r="BX137" s="251"/>
      <c r="BY137" s="251"/>
      <c r="BZ137" s="251"/>
      <c r="CA137" s="251"/>
      <c r="CB137" s="251"/>
      <c r="CC137" s="251"/>
      <c r="CD137" s="251"/>
      <c r="CE137" s="251"/>
      <c r="CF137" s="251"/>
      <c r="CG137" s="251"/>
      <c r="CH137" s="251"/>
      <c r="CI137" s="251"/>
      <c r="CJ137" s="251"/>
      <c r="CK137" s="251"/>
      <c r="CL137" s="251"/>
      <c r="CM137" s="251"/>
      <c r="CN137" s="251"/>
      <c r="CO137" s="251"/>
      <c r="CP137" s="251"/>
      <c r="CQ137" s="251"/>
      <c r="CR137" s="251"/>
      <c r="CS137" s="251"/>
      <c r="CT137" s="251"/>
      <c r="CU137" s="251"/>
      <c r="CV137" s="251"/>
      <c r="CW137" s="251"/>
      <c r="CX137" s="251"/>
      <c r="CY137" s="251"/>
      <c r="CZ137" s="251"/>
      <c r="DA137" s="251"/>
      <c r="DB137" s="251"/>
      <c r="DC137" s="251"/>
      <c r="DD137" s="251"/>
      <c r="DE137" s="251"/>
      <c r="DF137" s="251"/>
      <c r="DG137" s="251"/>
      <c r="DH137" s="251"/>
      <c r="DI137" s="251"/>
      <c r="DJ137" s="251"/>
      <c r="DK137" s="251"/>
      <c r="DL137" s="251"/>
      <c r="DM137" s="251"/>
      <c r="DN137" s="251"/>
      <c r="DO137" s="251"/>
      <c r="DP137" s="251"/>
      <c r="DQ137" s="251"/>
      <c r="DR137" s="251"/>
      <c r="DS137" s="251"/>
      <c r="DT137" s="251"/>
      <c r="DU137" s="251"/>
      <c r="DV137" s="251"/>
      <c r="DW137" s="251"/>
      <c r="DX137" s="251"/>
      <c r="DY137" s="251"/>
      <c r="DZ137" s="251"/>
      <c r="EA137" s="251"/>
      <c r="EB137" s="251"/>
      <c r="EC137" s="251"/>
      <c r="ED137" s="251"/>
      <c r="EE137" s="251"/>
      <c r="EF137" s="251"/>
      <c r="EG137" s="251"/>
      <c r="EH137" s="251"/>
      <c r="EI137" s="251"/>
      <c r="EJ137" s="251"/>
      <c r="EK137" s="251"/>
      <c r="EL137" s="251"/>
      <c r="EM137" s="251"/>
      <c r="EN137" s="251"/>
      <c r="EO137" s="251"/>
      <c r="EP137" s="251"/>
      <c r="EQ137" s="251"/>
      <c r="ER137" s="251"/>
      <c r="ES137" s="251"/>
      <c r="ET137" s="251"/>
      <c r="EU137" s="251"/>
      <c r="EV137" s="251"/>
      <c r="EW137" s="251"/>
      <c r="EX137" s="251"/>
      <c r="EY137" s="251"/>
      <c r="EZ137" s="251"/>
      <c r="FA137" s="251"/>
      <c r="FB137" s="251"/>
      <c r="FC137" s="251"/>
      <c r="FD137" s="251"/>
      <c r="FE137" s="251"/>
      <c r="FF137" s="251"/>
      <c r="FG137" s="251"/>
      <c r="FH137" s="251"/>
      <c r="FI137" s="251"/>
      <c r="FJ137" s="251"/>
      <c r="FK137" s="251"/>
      <c r="FL137" s="251"/>
      <c r="FM137" s="251"/>
      <c r="FN137" s="251"/>
      <c r="FO137" s="251"/>
      <c r="FP137" s="251"/>
      <c r="FQ137" s="251"/>
      <c r="FR137" s="251"/>
      <c r="FS137" s="251"/>
      <c r="FT137" s="251"/>
      <c r="FU137" s="251"/>
      <c r="FV137" s="251"/>
      <c r="FW137" s="251"/>
      <c r="FX137" s="251"/>
      <c r="FY137" s="251"/>
      <c r="FZ137" s="251"/>
      <c r="GA137" s="251"/>
      <c r="GB137" s="251"/>
      <c r="GC137" s="251"/>
      <c r="GD137" s="251"/>
      <c r="GE137" s="251"/>
      <c r="GF137" s="251"/>
      <c r="GG137" s="251"/>
      <c r="GH137" s="251"/>
      <c r="GI137" s="251"/>
      <c r="GJ137" s="251"/>
      <c r="GK137" s="251"/>
      <c r="GL137" s="251"/>
      <c r="GM137" s="251"/>
      <c r="GN137" s="251"/>
      <c r="GO137" s="251"/>
      <c r="GP137" s="251"/>
      <c r="GQ137" s="251"/>
      <c r="GR137" s="251"/>
      <c r="GS137" s="251"/>
      <c r="GT137" s="251"/>
    </row>
    <row r="138" spans="1:202">
      <c r="A138" s="735"/>
      <c r="B138" s="735"/>
      <c r="C138" s="735"/>
      <c r="D138" s="971"/>
      <c r="E138" s="735"/>
      <c r="F138" s="735"/>
      <c r="G138" s="735"/>
      <c r="H138" s="735"/>
      <c r="I138" s="735"/>
      <c r="J138" s="735"/>
      <c r="K138" s="735"/>
      <c r="L138" s="735"/>
      <c r="M138" s="735"/>
      <c r="N138" s="735"/>
      <c r="O138" s="735"/>
      <c r="P138" s="735"/>
      <c r="Q138" s="251"/>
      <c r="R138" s="251"/>
      <c r="S138" s="251"/>
      <c r="T138" s="251"/>
      <c r="U138" s="251"/>
      <c r="V138" s="251"/>
      <c r="W138" s="251"/>
      <c r="X138" s="251"/>
      <c r="Y138" s="251"/>
      <c r="Z138" s="251"/>
      <c r="AA138" s="251"/>
      <c r="AB138" s="251"/>
      <c r="AC138" s="251"/>
      <c r="AD138" s="251"/>
      <c r="AE138" s="251"/>
      <c r="AF138" s="251"/>
      <c r="AG138" s="251"/>
      <c r="AH138" s="251"/>
      <c r="AI138" s="251"/>
      <c r="AJ138" s="251"/>
      <c r="AK138" s="251"/>
      <c r="AL138" s="251"/>
      <c r="AM138" s="251"/>
      <c r="AN138" s="251"/>
      <c r="AO138" s="251"/>
      <c r="AP138" s="251"/>
      <c r="AQ138" s="251"/>
      <c r="AR138" s="251"/>
      <c r="AS138" s="251"/>
      <c r="AT138" s="251"/>
      <c r="AU138" s="251"/>
      <c r="AV138" s="251"/>
      <c r="AW138" s="251"/>
      <c r="AX138" s="251"/>
      <c r="AY138" s="251"/>
      <c r="AZ138" s="251"/>
      <c r="BA138" s="251"/>
      <c r="BB138" s="251"/>
      <c r="BC138" s="251"/>
      <c r="BD138" s="251"/>
      <c r="BE138" s="251"/>
      <c r="BF138" s="251"/>
      <c r="BG138" s="251"/>
      <c r="BH138" s="251"/>
      <c r="BI138" s="251"/>
      <c r="BJ138" s="251"/>
      <c r="BK138" s="251"/>
      <c r="BL138" s="251"/>
      <c r="BM138" s="251"/>
      <c r="BN138" s="251"/>
      <c r="BO138" s="251"/>
      <c r="BP138" s="251"/>
      <c r="BQ138" s="251"/>
      <c r="BR138" s="251"/>
      <c r="BS138" s="251"/>
      <c r="BT138" s="251"/>
      <c r="BU138" s="251"/>
      <c r="BV138" s="251"/>
      <c r="BW138" s="251"/>
      <c r="BX138" s="251"/>
      <c r="BY138" s="251"/>
      <c r="BZ138" s="251"/>
      <c r="CA138" s="251"/>
      <c r="CB138" s="251"/>
      <c r="CC138" s="251"/>
      <c r="CD138" s="251"/>
      <c r="CE138" s="251"/>
      <c r="CF138" s="251"/>
      <c r="CG138" s="251"/>
      <c r="CH138" s="251"/>
      <c r="CI138" s="251"/>
      <c r="CJ138" s="251"/>
      <c r="CK138" s="251"/>
      <c r="CL138" s="251"/>
      <c r="CM138" s="251"/>
      <c r="CN138" s="251"/>
      <c r="CO138" s="251"/>
      <c r="CP138" s="251"/>
      <c r="CQ138" s="251"/>
      <c r="CR138" s="251"/>
      <c r="CS138" s="251"/>
      <c r="CT138" s="251"/>
      <c r="CU138" s="251"/>
      <c r="CV138" s="251"/>
      <c r="CW138" s="251"/>
      <c r="CX138" s="251"/>
      <c r="CY138" s="251"/>
      <c r="CZ138" s="251"/>
      <c r="DA138" s="251"/>
      <c r="DB138" s="251"/>
      <c r="DC138" s="251"/>
      <c r="DD138" s="251"/>
      <c r="DE138" s="251"/>
      <c r="DF138" s="251"/>
      <c r="DG138" s="251"/>
      <c r="DH138" s="251"/>
      <c r="DI138" s="251"/>
      <c r="DJ138" s="251"/>
      <c r="DK138" s="251"/>
      <c r="DL138" s="251"/>
      <c r="DM138" s="251"/>
      <c r="DN138" s="251"/>
      <c r="DO138" s="251"/>
      <c r="DP138" s="251"/>
      <c r="DQ138" s="251"/>
      <c r="DR138" s="251"/>
      <c r="DS138" s="251"/>
      <c r="DT138" s="251"/>
      <c r="DU138" s="251"/>
      <c r="DV138" s="251"/>
      <c r="DW138" s="251"/>
      <c r="DX138" s="251"/>
      <c r="DY138" s="251"/>
      <c r="DZ138" s="251"/>
      <c r="EA138" s="251"/>
      <c r="EB138" s="251"/>
      <c r="EC138" s="251"/>
      <c r="ED138" s="251"/>
      <c r="EE138" s="251"/>
      <c r="EF138" s="251"/>
      <c r="EG138" s="251"/>
      <c r="EH138" s="251"/>
      <c r="EI138" s="251"/>
      <c r="EJ138" s="251"/>
      <c r="EK138" s="251"/>
      <c r="EL138" s="251"/>
      <c r="EM138" s="251"/>
      <c r="EN138" s="251"/>
      <c r="EO138" s="251"/>
      <c r="EP138" s="251"/>
      <c r="EQ138" s="251"/>
      <c r="ER138" s="251"/>
      <c r="ES138" s="251"/>
      <c r="ET138" s="251"/>
      <c r="EU138" s="251"/>
      <c r="EV138" s="251"/>
      <c r="EW138" s="251"/>
      <c r="EX138" s="251"/>
      <c r="EY138" s="251"/>
      <c r="EZ138" s="251"/>
      <c r="FA138" s="251"/>
      <c r="FB138" s="251"/>
      <c r="FC138" s="251"/>
      <c r="FD138" s="251"/>
      <c r="FE138" s="251"/>
      <c r="FF138" s="251"/>
      <c r="FG138" s="251"/>
      <c r="FH138" s="251"/>
      <c r="FI138" s="251"/>
      <c r="FJ138" s="251"/>
      <c r="FK138" s="251"/>
      <c r="FL138" s="251"/>
      <c r="FM138" s="251"/>
      <c r="FN138" s="251"/>
      <c r="FO138" s="251"/>
      <c r="FP138" s="251"/>
      <c r="FQ138" s="251"/>
      <c r="FR138" s="251"/>
      <c r="FS138" s="251"/>
      <c r="FT138" s="251"/>
      <c r="FU138" s="251"/>
      <c r="FV138" s="251"/>
      <c r="FW138" s="251"/>
      <c r="FX138" s="251"/>
      <c r="FY138" s="251"/>
      <c r="FZ138" s="251"/>
      <c r="GA138" s="251"/>
      <c r="GB138" s="251"/>
      <c r="GC138" s="251"/>
      <c r="GD138" s="251"/>
      <c r="GE138" s="251"/>
      <c r="GF138" s="251"/>
      <c r="GG138" s="251"/>
      <c r="GH138" s="251"/>
      <c r="GI138" s="251"/>
      <c r="GJ138" s="251"/>
      <c r="GK138" s="251"/>
      <c r="GL138" s="251"/>
      <c r="GM138" s="251"/>
      <c r="GN138" s="251"/>
      <c r="GO138" s="251"/>
      <c r="GP138" s="251"/>
      <c r="GQ138" s="251"/>
      <c r="GR138" s="251"/>
      <c r="GS138" s="251"/>
      <c r="GT138" s="251"/>
    </row>
    <row r="139" spans="1:202">
      <c r="A139" s="735"/>
      <c r="B139" s="735"/>
      <c r="C139" s="735"/>
      <c r="D139" s="971"/>
      <c r="E139" s="735"/>
      <c r="F139" s="735"/>
      <c r="G139" s="735"/>
      <c r="H139" s="735"/>
      <c r="I139" s="735"/>
      <c r="J139" s="735"/>
      <c r="K139" s="735"/>
      <c r="L139" s="735"/>
      <c r="M139" s="735"/>
      <c r="N139" s="735"/>
      <c r="O139" s="735"/>
      <c r="P139" s="735"/>
      <c r="Q139" s="251"/>
      <c r="R139" s="251"/>
      <c r="S139" s="251"/>
      <c r="T139" s="251"/>
      <c r="U139" s="251"/>
      <c r="V139" s="251"/>
      <c r="W139" s="251"/>
      <c r="X139" s="251"/>
      <c r="Y139" s="251"/>
      <c r="Z139" s="251"/>
      <c r="AA139" s="251"/>
      <c r="AB139" s="251"/>
      <c r="AC139" s="251"/>
      <c r="AD139" s="251"/>
      <c r="AE139" s="251"/>
      <c r="AF139" s="251"/>
      <c r="AG139" s="251"/>
      <c r="AH139" s="251"/>
      <c r="AI139" s="251"/>
      <c r="AJ139" s="251"/>
      <c r="AK139" s="251"/>
      <c r="AL139" s="251"/>
      <c r="AM139" s="251"/>
      <c r="AN139" s="251"/>
      <c r="AO139" s="251"/>
      <c r="AP139" s="251"/>
      <c r="AQ139" s="251"/>
      <c r="AR139" s="251"/>
      <c r="AS139" s="251"/>
      <c r="AT139" s="251"/>
      <c r="AU139" s="251"/>
      <c r="AV139" s="251"/>
      <c r="AW139" s="251"/>
      <c r="AX139" s="251"/>
      <c r="AY139" s="251"/>
      <c r="AZ139" s="251"/>
      <c r="BA139" s="251"/>
      <c r="BB139" s="251"/>
      <c r="BC139" s="251"/>
      <c r="BD139" s="251"/>
      <c r="BE139" s="251"/>
      <c r="BF139" s="251"/>
      <c r="BG139" s="251"/>
      <c r="BH139" s="251"/>
      <c r="BI139" s="251"/>
      <c r="BJ139" s="251"/>
      <c r="BK139" s="251"/>
      <c r="BL139" s="251"/>
      <c r="BM139" s="251"/>
      <c r="BN139" s="251"/>
      <c r="BO139" s="251"/>
      <c r="BP139" s="251"/>
      <c r="BQ139" s="251"/>
      <c r="BR139" s="251"/>
      <c r="BS139" s="251"/>
      <c r="BT139" s="251"/>
      <c r="BU139" s="251"/>
      <c r="BV139" s="251"/>
      <c r="BW139" s="251"/>
      <c r="BX139" s="251"/>
      <c r="BY139" s="251"/>
      <c r="BZ139" s="251"/>
      <c r="CA139" s="251"/>
      <c r="CB139" s="251"/>
      <c r="CC139" s="251"/>
      <c r="CD139" s="251"/>
      <c r="CE139" s="251"/>
      <c r="CF139" s="251"/>
      <c r="CG139" s="251"/>
      <c r="CH139" s="251"/>
      <c r="CI139" s="251"/>
      <c r="CJ139" s="251"/>
      <c r="CK139" s="251"/>
      <c r="CL139" s="251"/>
      <c r="CM139" s="251"/>
      <c r="CN139" s="251"/>
      <c r="CO139" s="251"/>
      <c r="CP139" s="251"/>
      <c r="CQ139" s="251"/>
      <c r="CR139" s="251"/>
      <c r="CS139" s="251"/>
      <c r="CT139" s="251"/>
      <c r="CU139" s="251"/>
      <c r="CV139" s="251"/>
      <c r="CW139" s="251"/>
      <c r="CX139" s="251"/>
      <c r="CY139" s="251"/>
      <c r="CZ139" s="251"/>
      <c r="DA139" s="251"/>
      <c r="DB139" s="251"/>
      <c r="DC139" s="251"/>
      <c r="DD139" s="251"/>
      <c r="DE139" s="251"/>
      <c r="DF139" s="251"/>
      <c r="DG139" s="251"/>
      <c r="DH139" s="251"/>
      <c r="DI139" s="251"/>
      <c r="DJ139" s="251"/>
      <c r="DK139" s="251"/>
      <c r="DL139" s="251"/>
      <c r="DM139" s="251"/>
      <c r="DN139" s="251"/>
      <c r="DO139" s="251"/>
      <c r="DP139" s="251"/>
      <c r="DQ139" s="251"/>
      <c r="DR139" s="251"/>
      <c r="DS139" s="251"/>
      <c r="DT139" s="251"/>
      <c r="DU139" s="251"/>
      <c r="DV139" s="251"/>
      <c r="DW139" s="251"/>
      <c r="DX139" s="251"/>
      <c r="DY139" s="251"/>
      <c r="DZ139" s="251"/>
      <c r="EA139" s="251"/>
      <c r="EB139" s="251"/>
      <c r="EC139" s="251"/>
      <c r="ED139" s="251"/>
      <c r="EE139" s="251"/>
      <c r="EF139" s="251"/>
      <c r="EG139" s="251"/>
      <c r="EH139" s="251"/>
      <c r="EI139" s="251"/>
      <c r="EJ139" s="251"/>
      <c r="EK139" s="251"/>
      <c r="EL139" s="251"/>
      <c r="EM139" s="251"/>
      <c r="EN139" s="251"/>
      <c r="EO139" s="251"/>
      <c r="EP139" s="251"/>
      <c r="EQ139" s="251"/>
      <c r="ER139" s="251"/>
      <c r="ES139" s="251"/>
      <c r="ET139" s="251"/>
      <c r="EU139" s="251"/>
      <c r="EV139" s="251"/>
      <c r="EW139" s="251"/>
      <c r="EX139" s="251"/>
      <c r="EY139" s="251"/>
      <c r="EZ139" s="251"/>
      <c r="FA139" s="251"/>
      <c r="FB139" s="251"/>
      <c r="FC139" s="251"/>
      <c r="FD139" s="251"/>
      <c r="FE139" s="251"/>
      <c r="FF139" s="251"/>
      <c r="FG139" s="251"/>
      <c r="FH139" s="251"/>
      <c r="FI139" s="251"/>
      <c r="FJ139" s="251"/>
      <c r="FK139" s="251"/>
      <c r="FL139" s="251"/>
      <c r="FM139" s="251"/>
      <c r="FN139" s="251"/>
      <c r="FO139" s="251"/>
      <c r="FP139" s="251"/>
      <c r="FQ139" s="251"/>
      <c r="FR139" s="251"/>
      <c r="FS139" s="251"/>
      <c r="FT139" s="251"/>
      <c r="FU139" s="251"/>
      <c r="FV139" s="251"/>
      <c r="FW139" s="251"/>
      <c r="FX139" s="251"/>
      <c r="FY139" s="251"/>
      <c r="FZ139" s="251"/>
      <c r="GA139" s="251"/>
      <c r="GB139" s="251"/>
      <c r="GC139" s="251"/>
      <c r="GD139" s="251"/>
      <c r="GE139" s="251"/>
      <c r="GF139" s="251"/>
      <c r="GG139" s="251"/>
      <c r="GH139" s="251"/>
      <c r="GI139" s="251"/>
      <c r="GJ139" s="251"/>
      <c r="GK139" s="251"/>
      <c r="GL139" s="251"/>
      <c r="GM139" s="251"/>
      <c r="GN139" s="251"/>
      <c r="GO139" s="251"/>
      <c r="GP139" s="251"/>
      <c r="GQ139" s="251"/>
      <c r="GR139" s="251"/>
      <c r="GS139" s="251"/>
      <c r="GT139" s="251"/>
    </row>
    <row r="140" spans="1:202">
      <c r="A140" s="735"/>
      <c r="B140" s="735"/>
      <c r="C140" s="735"/>
      <c r="D140" s="971"/>
      <c r="E140" s="735"/>
      <c r="F140" s="735"/>
      <c r="G140" s="735"/>
      <c r="H140" s="735"/>
      <c r="I140" s="735"/>
      <c r="J140" s="735"/>
      <c r="K140" s="735"/>
      <c r="L140" s="735"/>
      <c r="M140" s="735"/>
      <c r="N140" s="735"/>
      <c r="O140" s="735"/>
      <c r="P140" s="735"/>
      <c r="Q140" s="251"/>
      <c r="R140" s="251"/>
      <c r="S140" s="251"/>
      <c r="T140" s="251"/>
      <c r="U140" s="251"/>
      <c r="V140" s="251"/>
      <c r="W140" s="251"/>
      <c r="X140" s="251"/>
      <c r="Y140" s="251"/>
      <c r="Z140" s="251"/>
      <c r="AA140" s="251"/>
      <c r="AB140" s="251"/>
      <c r="AC140" s="251"/>
      <c r="AD140" s="251"/>
      <c r="AE140" s="251"/>
      <c r="AF140" s="251"/>
      <c r="AG140" s="251"/>
      <c r="AH140" s="251"/>
      <c r="AI140" s="251"/>
      <c r="AJ140" s="251"/>
      <c r="AK140" s="251"/>
      <c r="AL140" s="251"/>
      <c r="AM140" s="251"/>
      <c r="AN140" s="251"/>
      <c r="AO140" s="251"/>
      <c r="AP140" s="251"/>
      <c r="AQ140" s="251"/>
      <c r="AR140" s="251"/>
      <c r="AS140" s="251"/>
      <c r="AT140" s="251"/>
      <c r="AU140" s="251"/>
      <c r="AV140" s="251"/>
      <c r="AW140" s="251"/>
      <c r="AX140" s="251"/>
      <c r="AY140" s="251"/>
      <c r="AZ140" s="251"/>
      <c r="BA140" s="251"/>
      <c r="BB140" s="251"/>
      <c r="BC140" s="251"/>
      <c r="BD140" s="251"/>
      <c r="BE140" s="251"/>
      <c r="BF140" s="251"/>
      <c r="BG140" s="251"/>
      <c r="BH140" s="251"/>
      <c r="BI140" s="251"/>
      <c r="BJ140" s="251"/>
      <c r="BK140" s="251"/>
      <c r="BL140" s="251"/>
      <c r="BM140" s="251"/>
      <c r="BN140" s="251"/>
      <c r="BO140" s="251"/>
      <c r="BP140" s="251"/>
      <c r="BQ140" s="251"/>
      <c r="BR140" s="251"/>
      <c r="BS140" s="251"/>
      <c r="BT140" s="251"/>
      <c r="BU140" s="251"/>
      <c r="BV140" s="251"/>
      <c r="BW140" s="251"/>
      <c r="BX140" s="251"/>
      <c r="BY140" s="251"/>
      <c r="BZ140" s="251"/>
      <c r="CA140" s="251"/>
      <c r="CB140" s="251"/>
      <c r="CC140" s="251"/>
      <c r="CD140" s="251"/>
      <c r="CE140" s="251"/>
      <c r="CF140" s="251"/>
      <c r="CG140" s="251"/>
      <c r="CH140" s="251"/>
      <c r="CI140" s="251"/>
      <c r="CJ140" s="251"/>
      <c r="CK140" s="251"/>
      <c r="CL140" s="251"/>
      <c r="CM140" s="251"/>
      <c r="CN140" s="251"/>
      <c r="CO140" s="251"/>
      <c r="CP140" s="251"/>
      <c r="CQ140" s="251"/>
      <c r="CR140" s="251"/>
      <c r="CS140" s="251"/>
      <c r="CT140" s="251"/>
      <c r="CU140" s="251"/>
      <c r="CV140" s="251"/>
      <c r="CW140" s="251"/>
      <c r="CX140" s="251"/>
      <c r="CY140" s="251"/>
      <c r="CZ140" s="251"/>
      <c r="DA140" s="251"/>
      <c r="DB140" s="251"/>
      <c r="DC140" s="251"/>
      <c r="DD140" s="251"/>
      <c r="DE140" s="251"/>
      <c r="DF140" s="251"/>
      <c r="DG140" s="251"/>
      <c r="DH140" s="251"/>
      <c r="DI140" s="251"/>
      <c r="DJ140" s="251"/>
      <c r="DK140" s="251"/>
      <c r="DL140" s="251"/>
      <c r="DM140" s="251"/>
      <c r="DN140" s="251"/>
      <c r="DO140" s="251"/>
      <c r="DP140" s="251"/>
      <c r="DQ140" s="251"/>
      <c r="DR140" s="251"/>
      <c r="DS140" s="251"/>
      <c r="DT140" s="251"/>
      <c r="DU140" s="251"/>
      <c r="DV140" s="251"/>
      <c r="DW140" s="251"/>
      <c r="DX140" s="251"/>
      <c r="DY140" s="251"/>
      <c r="DZ140" s="251"/>
      <c r="EA140" s="251"/>
      <c r="EB140" s="251"/>
      <c r="EC140" s="251"/>
      <c r="ED140" s="251"/>
      <c r="EE140" s="251"/>
      <c r="EF140" s="251"/>
      <c r="EG140" s="251"/>
      <c r="EH140" s="251"/>
      <c r="EI140" s="251"/>
      <c r="EJ140" s="251"/>
      <c r="EK140" s="251"/>
      <c r="EL140" s="251"/>
      <c r="EM140" s="251"/>
      <c r="EN140" s="251"/>
      <c r="EO140" s="251"/>
      <c r="EP140" s="251"/>
      <c r="EQ140" s="251"/>
      <c r="ER140" s="251"/>
      <c r="ES140" s="251"/>
      <c r="ET140" s="251"/>
      <c r="EU140" s="251"/>
      <c r="EV140" s="251"/>
      <c r="EW140" s="251"/>
      <c r="EX140" s="251"/>
      <c r="EY140" s="251"/>
      <c r="EZ140" s="251"/>
      <c r="FA140" s="251"/>
      <c r="FB140" s="251"/>
      <c r="FC140" s="251"/>
      <c r="FD140" s="251"/>
      <c r="FE140" s="251"/>
      <c r="FF140" s="251"/>
      <c r="FG140" s="251"/>
      <c r="FH140" s="251"/>
      <c r="FI140" s="251"/>
      <c r="FJ140" s="251"/>
      <c r="FK140" s="251"/>
      <c r="FL140" s="251"/>
      <c r="FM140" s="251"/>
      <c r="FN140" s="251"/>
      <c r="FO140" s="251"/>
      <c r="FP140" s="251"/>
      <c r="FQ140" s="251"/>
      <c r="FR140" s="251"/>
      <c r="FS140" s="251"/>
      <c r="FT140" s="251"/>
      <c r="FU140" s="251"/>
      <c r="FV140" s="251"/>
      <c r="FW140" s="251"/>
      <c r="FX140" s="251"/>
      <c r="FY140" s="251"/>
      <c r="FZ140" s="251"/>
      <c r="GA140" s="251"/>
      <c r="GB140" s="251"/>
      <c r="GC140" s="251"/>
      <c r="GD140" s="251"/>
      <c r="GE140" s="251"/>
      <c r="GF140" s="251"/>
      <c r="GG140" s="251"/>
      <c r="GH140" s="251"/>
      <c r="GI140" s="251"/>
      <c r="GJ140" s="251"/>
      <c r="GK140" s="251"/>
      <c r="GL140" s="251"/>
      <c r="GM140" s="251"/>
      <c r="GN140" s="251"/>
      <c r="GO140" s="251"/>
      <c r="GP140" s="251"/>
      <c r="GQ140" s="251"/>
      <c r="GR140" s="251"/>
      <c r="GS140" s="251"/>
      <c r="GT140" s="251"/>
    </row>
    <row r="141" spans="1:202">
      <c r="A141" s="735"/>
      <c r="B141" s="735"/>
      <c r="C141" s="735"/>
      <c r="D141" s="971"/>
      <c r="E141" s="735"/>
      <c r="F141" s="735"/>
      <c r="G141" s="735"/>
      <c r="H141" s="735"/>
      <c r="I141" s="735"/>
      <c r="J141" s="735"/>
      <c r="K141" s="735"/>
      <c r="L141" s="735"/>
      <c r="M141" s="735"/>
      <c r="N141" s="735"/>
      <c r="O141" s="735"/>
      <c r="P141" s="735"/>
      <c r="Q141" s="251"/>
      <c r="R141" s="251"/>
      <c r="S141" s="251"/>
      <c r="T141" s="251"/>
      <c r="U141" s="251"/>
      <c r="V141" s="251"/>
      <c r="W141" s="251"/>
      <c r="X141" s="251"/>
      <c r="Y141" s="251"/>
      <c r="Z141" s="251"/>
      <c r="AA141" s="251"/>
      <c r="AB141" s="251"/>
      <c r="AC141" s="251"/>
      <c r="AD141" s="251"/>
      <c r="AE141" s="251"/>
      <c r="AF141" s="251"/>
      <c r="AG141" s="251"/>
      <c r="AH141" s="251"/>
      <c r="AI141" s="251"/>
      <c r="AJ141" s="251"/>
      <c r="AK141" s="251"/>
      <c r="AL141" s="251"/>
      <c r="AM141" s="251"/>
      <c r="AN141" s="251"/>
      <c r="AO141" s="251"/>
      <c r="AP141" s="251"/>
      <c r="AQ141" s="251"/>
      <c r="AR141" s="251"/>
      <c r="AS141" s="251"/>
      <c r="AT141" s="251"/>
      <c r="AU141" s="251"/>
      <c r="AV141" s="251"/>
      <c r="AW141" s="251"/>
      <c r="AX141" s="251"/>
      <c r="AY141" s="251"/>
      <c r="AZ141" s="251"/>
      <c r="BA141" s="251"/>
      <c r="BB141" s="251"/>
      <c r="BC141" s="251"/>
      <c r="BD141" s="251"/>
      <c r="BE141" s="251"/>
      <c r="BF141" s="251"/>
      <c r="BG141" s="251"/>
      <c r="BH141" s="251"/>
      <c r="BI141" s="251"/>
      <c r="BJ141" s="251"/>
      <c r="BK141" s="251"/>
      <c r="BL141" s="251"/>
      <c r="BM141" s="251"/>
      <c r="BN141" s="251"/>
      <c r="BO141" s="251"/>
      <c r="BP141" s="251"/>
      <c r="BQ141" s="251"/>
      <c r="BR141" s="251"/>
      <c r="BS141" s="251"/>
      <c r="BT141" s="251"/>
      <c r="BU141" s="251"/>
      <c r="BV141" s="251"/>
      <c r="BW141" s="251"/>
      <c r="BX141" s="251"/>
      <c r="BY141" s="251"/>
      <c r="BZ141" s="251"/>
      <c r="CA141" s="251"/>
      <c r="CB141" s="251"/>
      <c r="CC141" s="251"/>
      <c r="CD141" s="251"/>
      <c r="CE141" s="251"/>
      <c r="CF141" s="251"/>
      <c r="CG141" s="251"/>
      <c r="CH141" s="251"/>
      <c r="CI141" s="251"/>
      <c r="CJ141" s="251"/>
      <c r="CK141" s="251"/>
      <c r="CL141" s="251"/>
      <c r="CM141" s="251"/>
      <c r="CN141" s="251"/>
      <c r="CO141" s="251"/>
      <c r="CP141" s="251"/>
      <c r="CQ141" s="251"/>
      <c r="CR141" s="251"/>
      <c r="CS141" s="251"/>
      <c r="CT141" s="251"/>
      <c r="CU141" s="251"/>
      <c r="CV141" s="251"/>
      <c r="CW141" s="251"/>
      <c r="CX141" s="251"/>
      <c r="CY141" s="251"/>
      <c r="CZ141" s="251"/>
      <c r="DA141" s="251"/>
      <c r="DB141" s="251"/>
      <c r="DC141" s="251"/>
      <c r="DD141" s="251"/>
      <c r="DE141" s="251"/>
      <c r="DF141" s="251"/>
      <c r="DG141" s="251"/>
      <c r="DH141" s="251"/>
      <c r="DI141" s="251"/>
      <c r="DJ141" s="251"/>
      <c r="DK141" s="251"/>
      <c r="DL141" s="251"/>
      <c r="DM141" s="251"/>
      <c r="DN141" s="251"/>
      <c r="DO141" s="251"/>
      <c r="DP141" s="251"/>
      <c r="DQ141" s="251"/>
      <c r="DR141" s="251"/>
      <c r="DS141" s="251"/>
      <c r="DT141" s="251"/>
      <c r="DU141" s="251"/>
      <c r="DV141" s="251"/>
      <c r="DW141" s="251"/>
      <c r="DX141" s="251"/>
      <c r="DY141" s="251"/>
      <c r="DZ141" s="251"/>
      <c r="EA141" s="251"/>
      <c r="EB141" s="251"/>
      <c r="EC141" s="251"/>
      <c r="ED141" s="251"/>
      <c r="EE141" s="251"/>
      <c r="EF141" s="251"/>
      <c r="EG141" s="251"/>
      <c r="EH141" s="251"/>
      <c r="EI141" s="251"/>
      <c r="EJ141" s="251"/>
      <c r="EK141" s="251"/>
      <c r="EL141" s="251"/>
      <c r="EM141" s="251"/>
      <c r="EN141" s="251"/>
      <c r="EO141" s="251"/>
      <c r="EP141" s="251"/>
      <c r="EQ141" s="251"/>
      <c r="ER141" s="251"/>
      <c r="ES141" s="251"/>
      <c r="ET141" s="251"/>
      <c r="EU141" s="251"/>
      <c r="EV141" s="251"/>
      <c r="EW141" s="251"/>
      <c r="EX141" s="251"/>
      <c r="EY141" s="251"/>
      <c r="EZ141" s="251"/>
      <c r="FA141" s="251"/>
      <c r="FB141" s="251"/>
      <c r="FC141" s="251"/>
      <c r="FD141" s="251"/>
      <c r="FE141" s="251"/>
      <c r="FF141" s="251"/>
      <c r="FG141" s="251"/>
      <c r="FH141" s="251"/>
      <c r="FI141" s="251"/>
      <c r="FJ141" s="251"/>
      <c r="FK141" s="251"/>
      <c r="FL141" s="251"/>
      <c r="FM141" s="251"/>
      <c r="FN141" s="251"/>
      <c r="FO141" s="251"/>
      <c r="FP141" s="251"/>
      <c r="FQ141" s="251"/>
      <c r="FR141" s="251"/>
      <c r="FS141" s="251"/>
      <c r="FT141" s="251"/>
      <c r="FU141" s="251"/>
      <c r="FV141" s="251"/>
      <c r="FW141" s="251"/>
      <c r="FX141" s="251"/>
      <c r="FY141" s="251"/>
      <c r="FZ141" s="251"/>
      <c r="GA141" s="251"/>
      <c r="GB141" s="251"/>
      <c r="GC141" s="251"/>
      <c r="GD141" s="251"/>
      <c r="GE141" s="251"/>
      <c r="GF141" s="251"/>
      <c r="GG141" s="251"/>
      <c r="GH141" s="251"/>
      <c r="GI141" s="251"/>
      <c r="GJ141" s="251"/>
      <c r="GK141" s="251"/>
      <c r="GL141" s="251"/>
      <c r="GM141" s="251"/>
      <c r="GN141" s="251"/>
      <c r="GO141" s="251"/>
      <c r="GP141" s="251"/>
      <c r="GQ141" s="251"/>
      <c r="GR141" s="251"/>
      <c r="GS141" s="251"/>
      <c r="GT141" s="251"/>
    </row>
    <row r="142" spans="1:202">
      <c r="A142" s="735"/>
      <c r="B142" s="735"/>
      <c r="C142" s="735"/>
      <c r="D142" s="971"/>
      <c r="E142" s="735"/>
      <c r="F142" s="735"/>
      <c r="G142" s="735"/>
      <c r="H142" s="735"/>
      <c r="I142" s="735"/>
      <c r="J142" s="735"/>
      <c r="K142" s="735"/>
      <c r="L142" s="735"/>
      <c r="M142" s="735"/>
      <c r="N142" s="735"/>
      <c r="O142" s="735"/>
      <c r="P142" s="735"/>
      <c r="Q142" s="251"/>
      <c r="R142" s="251"/>
      <c r="S142" s="251"/>
      <c r="T142" s="251"/>
      <c r="U142" s="251"/>
      <c r="V142" s="251"/>
      <c r="W142" s="251"/>
      <c r="X142" s="251"/>
      <c r="Y142" s="251"/>
      <c r="Z142" s="251"/>
      <c r="AA142" s="251"/>
      <c r="AB142" s="251"/>
      <c r="AC142" s="251"/>
      <c r="AD142" s="251"/>
      <c r="AE142" s="251"/>
      <c r="AF142" s="251"/>
      <c r="AG142" s="251"/>
      <c r="AH142" s="251"/>
      <c r="AI142" s="251"/>
      <c r="AJ142" s="251"/>
      <c r="AK142" s="251"/>
      <c r="AL142" s="251"/>
      <c r="AM142" s="251"/>
      <c r="AN142" s="251"/>
      <c r="AO142" s="251"/>
      <c r="AP142" s="251"/>
      <c r="AQ142" s="251"/>
      <c r="AR142" s="251"/>
      <c r="AS142" s="251"/>
      <c r="AT142" s="251"/>
      <c r="AU142" s="251"/>
      <c r="AV142" s="251"/>
      <c r="AW142" s="251"/>
      <c r="AX142" s="251"/>
      <c r="AY142" s="251"/>
      <c r="AZ142" s="251"/>
      <c r="BA142" s="251"/>
      <c r="BB142" s="251"/>
      <c r="BC142" s="251"/>
      <c r="BD142" s="251"/>
      <c r="BE142" s="251"/>
      <c r="BF142" s="251"/>
      <c r="BG142" s="251"/>
      <c r="BH142" s="251"/>
      <c r="BI142" s="251"/>
      <c r="BJ142" s="251"/>
      <c r="BK142" s="251"/>
      <c r="BL142" s="251"/>
      <c r="BM142" s="251"/>
      <c r="BN142" s="251"/>
      <c r="BO142" s="251"/>
      <c r="BP142" s="251"/>
      <c r="BQ142" s="251"/>
      <c r="BR142" s="251"/>
      <c r="BS142" s="251"/>
      <c r="BT142" s="251"/>
      <c r="BU142" s="251"/>
      <c r="BV142" s="251"/>
      <c r="BW142" s="251"/>
      <c r="BX142" s="251"/>
      <c r="BY142" s="251"/>
      <c r="BZ142" s="251"/>
      <c r="CA142" s="251"/>
      <c r="CB142" s="251"/>
      <c r="CC142" s="251"/>
      <c r="CD142" s="251"/>
      <c r="CE142" s="251"/>
      <c r="CF142" s="251"/>
      <c r="CG142" s="251"/>
      <c r="CH142" s="251"/>
      <c r="CI142" s="251"/>
      <c r="CJ142" s="251"/>
      <c r="CK142" s="251"/>
      <c r="CL142" s="251"/>
      <c r="CM142" s="251"/>
      <c r="CN142" s="251"/>
      <c r="CO142" s="251"/>
      <c r="CP142" s="251"/>
      <c r="CQ142" s="251"/>
      <c r="CR142" s="251"/>
      <c r="CS142" s="251"/>
      <c r="CT142" s="251"/>
      <c r="CU142" s="251"/>
      <c r="CV142" s="251"/>
      <c r="CW142" s="251"/>
      <c r="CX142" s="251"/>
      <c r="CY142" s="251"/>
      <c r="CZ142" s="251"/>
      <c r="DA142" s="251"/>
      <c r="DB142" s="251"/>
      <c r="DC142" s="251"/>
      <c r="DD142" s="251"/>
      <c r="DE142" s="251"/>
      <c r="DF142" s="251"/>
      <c r="DG142" s="251"/>
      <c r="DH142" s="251"/>
      <c r="DI142" s="251"/>
      <c r="DJ142" s="251"/>
      <c r="DK142" s="251"/>
      <c r="DL142" s="251"/>
      <c r="DM142" s="251"/>
      <c r="DN142" s="251"/>
      <c r="DO142" s="251"/>
      <c r="DP142" s="251"/>
      <c r="DQ142" s="251"/>
      <c r="DR142" s="251"/>
      <c r="DS142" s="251"/>
      <c r="DT142" s="251"/>
      <c r="DU142" s="251"/>
      <c r="DV142" s="251"/>
      <c r="DW142" s="251"/>
      <c r="DX142" s="251"/>
      <c r="DY142" s="251"/>
      <c r="DZ142" s="251"/>
      <c r="EA142" s="251"/>
      <c r="EB142" s="251"/>
      <c r="EC142" s="251"/>
      <c r="ED142" s="251"/>
      <c r="EE142" s="251"/>
      <c r="EF142" s="251"/>
      <c r="EG142" s="251"/>
      <c r="EH142" s="251"/>
      <c r="EI142" s="251"/>
      <c r="EJ142" s="251"/>
      <c r="EK142" s="251"/>
      <c r="EL142" s="251"/>
      <c r="EM142" s="251"/>
      <c r="EN142" s="251"/>
      <c r="EO142" s="251"/>
      <c r="EP142" s="251"/>
      <c r="EQ142" s="251"/>
      <c r="ER142" s="251"/>
      <c r="ES142" s="251"/>
      <c r="ET142" s="251"/>
      <c r="EU142" s="251"/>
      <c r="EV142" s="251"/>
      <c r="EW142" s="251"/>
      <c r="EX142" s="251"/>
      <c r="EY142" s="251"/>
      <c r="EZ142" s="251"/>
      <c r="FA142" s="251"/>
      <c r="FB142" s="251"/>
      <c r="FC142" s="251"/>
      <c r="FD142" s="251"/>
      <c r="FE142" s="251"/>
      <c r="FF142" s="251"/>
      <c r="FG142" s="251"/>
      <c r="FH142" s="251"/>
      <c r="FI142" s="251"/>
      <c r="FJ142" s="251"/>
      <c r="FK142" s="251"/>
      <c r="FL142" s="251"/>
      <c r="FM142" s="251"/>
      <c r="FN142" s="251"/>
      <c r="FO142" s="251"/>
      <c r="FP142" s="251"/>
      <c r="FQ142" s="251"/>
      <c r="FR142" s="251"/>
      <c r="FS142" s="251"/>
      <c r="FT142" s="251"/>
      <c r="FU142" s="251"/>
      <c r="FV142" s="251"/>
      <c r="FW142" s="251"/>
      <c r="FX142" s="251"/>
      <c r="FY142" s="251"/>
      <c r="FZ142" s="251"/>
      <c r="GA142" s="251"/>
      <c r="GB142" s="251"/>
      <c r="GC142" s="251"/>
      <c r="GD142" s="251"/>
      <c r="GE142" s="251"/>
      <c r="GF142" s="251"/>
      <c r="GG142" s="251"/>
      <c r="GH142" s="251"/>
      <c r="GI142" s="251"/>
      <c r="GJ142" s="251"/>
      <c r="GK142" s="251"/>
      <c r="GL142" s="251"/>
      <c r="GM142" s="251"/>
      <c r="GN142" s="251"/>
      <c r="GO142" s="251"/>
      <c r="GP142" s="251"/>
      <c r="GQ142" s="251"/>
      <c r="GR142" s="251"/>
      <c r="GS142" s="251"/>
      <c r="GT142" s="251"/>
    </row>
    <row r="143" spans="1:202">
      <c r="A143" s="735"/>
      <c r="B143" s="735"/>
      <c r="C143" s="735"/>
      <c r="D143" s="971"/>
      <c r="E143" s="735"/>
      <c r="F143" s="735"/>
      <c r="G143" s="735"/>
      <c r="H143" s="735"/>
      <c r="I143" s="735"/>
      <c r="J143" s="735"/>
      <c r="K143" s="735"/>
      <c r="L143" s="735"/>
      <c r="M143" s="735"/>
      <c r="N143" s="735"/>
      <c r="O143" s="735"/>
      <c r="P143" s="735"/>
      <c r="Q143" s="251"/>
      <c r="R143" s="251"/>
      <c r="S143" s="251"/>
      <c r="T143" s="251"/>
      <c r="U143" s="251"/>
      <c r="V143" s="251"/>
      <c r="W143" s="251"/>
      <c r="X143" s="251"/>
      <c r="Y143" s="251"/>
      <c r="Z143" s="251"/>
      <c r="AA143" s="251"/>
      <c r="AB143" s="251"/>
      <c r="AC143" s="251"/>
      <c r="AD143" s="251"/>
      <c r="AE143" s="251"/>
      <c r="AF143" s="251"/>
      <c r="AG143" s="251"/>
      <c r="AH143" s="251"/>
      <c r="AI143" s="251"/>
      <c r="AJ143" s="251"/>
      <c r="AK143" s="251"/>
      <c r="AL143" s="251"/>
      <c r="AM143" s="251"/>
      <c r="AN143" s="251"/>
      <c r="AO143" s="251"/>
      <c r="AP143" s="251"/>
      <c r="AQ143" s="251"/>
      <c r="AR143" s="251"/>
      <c r="AS143" s="251"/>
      <c r="AT143" s="251"/>
      <c r="AU143" s="251"/>
      <c r="AV143" s="251"/>
      <c r="AW143" s="251"/>
      <c r="AX143" s="251"/>
      <c r="AY143" s="251"/>
      <c r="AZ143" s="251"/>
      <c r="BA143" s="251"/>
      <c r="BB143" s="251"/>
      <c r="BC143" s="251"/>
      <c r="BD143" s="251"/>
      <c r="BE143" s="251"/>
      <c r="BF143" s="251"/>
      <c r="BG143" s="251"/>
      <c r="BH143" s="251"/>
      <c r="BI143" s="251"/>
      <c r="BJ143" s="251"/>
      <c r="BK143" s="251"/>
      <c r="BL143" s="251"/>
      <c r="BM143" s="251"/>
      <c r="BN143" s="251"/>
      <c r="BO143" s="251"/>
      <c r="BP143" s="251"/>
      <c r="BQ143" s="251"/>
      <c r="BR143" s="251"/>
      <c r="BS143" s="251"/>
      <c r="BT143" s="251"/>
      <c r="BU143" s="251"/>
      <c r="BV143" s="251"/>
      <c r="BW143" s="251"/>
      <c r="BX143" s="251"/>
      <c r="BY143" s="251"/>
      <c r="BZ143" s="251"/>
      <c r="CA143" s="251"/>
      <c r="CB143" s="251"/>
      <c r="CC143" s="251"/>
      <c r="CD143" s="251"/>
      <c r="CE143" s="251"/>
      <c r="CF143" s="251"/>
      <c r="CG143" s="251"/>
      <c r="CH143" s="251"/>
      <c r="CI143" s="251"/>
      <c r="CJ143" s="251"/>
      <c r="CK143" s="251"/>
      <c r="CL143" s="251"/>
      <c r="CM143" s="251"/>
      <c r="CN143" s="251"/>
      <c r="CO143" s="251"/>
      <c r="CP143" s="251"/>
      <c r="CQ143" s="251"/>
      <c r="CR143" s="251"/>
      <c r="CS143" s="251"/>
      <c r="CT143" s="251"/>
      <c r="CU143" s="251"/>
      <c r="CV143" s="251"/>
      <c r="CW143" s="251"/>
      <c r="CX143" s="251"/>
      <c r="CY143" s="251"/>
      <c r="CZ143" s="251"/>
      <c r="DA143" s="251"/>
      <c r="DB143" s="251"/>
      <c r="DC143" s="251"/>
      <c r="DD143" s="251"/>
      <c r="DE143" s="251"/>
      <c r="DF143" s="251"/>
      <c r="DG143" s="251"/>
      <c r="DH143" s="251"/>
      <c r="DI143" s="251"/>
      <c r="DJ143" s="251"/>
      <c r="DK143" s="251"/>
      <c r="DL143" s="251"/>
      <c r="DM143" s="251"/>
      <c r="DN143" s="251"/>
      <c r="DO143" s="251"/>
      <c r="DP143" s="251"/>
      <c r="DQ143" s="251"/>
      <c r="DR143" s="251"/>
      <c r="DS143" s="251"/>
      <c r="DT143" s="251"/>
      <c r="DU143" s="251"/>
      <c r="DV143" s="251"/>
      <c r="DW143" s="251"/>
      <c r="DX143" s="251"/>
      <c r="DY143" s="251"/>
      <c r="DZ143" s="251"/>
      <c r="EA143" s="251"/>
      <c r="EB143" s="251"/>
      <c r="EC143" s="251"/>
      <c r="ED143" s="251"/>
      <c r="EE143" s="251"/>
      <c r="EF143" s="251"/>
      <c r="EG143" s="251"/>
      <c r="EH143" s="251"/>
      <c r="EI143" s="251"/>
      <c r="EJ143" s="251"/>
      <c r="EK143" s="251"/>
      <c r="EL143" s="251"/>
      <c r="EM143" s="251"/>
      <c r="EN143" s="251"/>
      <c r="EO143" s="251"/>
      <c r="EP143" s="251"/>
      <c r="EQ143" s="251"/>
      <c r="ER143" s="251"/>
      <c r="ES143" s="251"/>
      <c r="ET143" s="251"/>
      <c r="EU143" s="251"/>
      <c r="EV143" s="251"/>
      <c r="EW143" s="251"/>
      <c r="EX143" s="251"/>
      <c r="EY143" s="251"/>
      <c r="EZ143" s="251"/>
      <c r="FA143" s="251"/>
      <c r="FB143" s="251"/>
      <c r="FC143" s="251"/>
      <c r="FD143" s="251"/>
      <c r="FE143" s="251"/>
      <c r="FF143" s="251"/>
      <c r="FG143" s="251"/>
      <c r="FH143" s="251"/>
      <c r="FI143" s="251"/>
      <c r="FJ143" s="251"/>
      <c r="FK143" s="251"/>
      <c r="FL143" s="251"/>
      <c r="FM143" s="251"/>
      <c r="FN143" s="251"/>
      <c r="FO143" s="251"/>
      <c r="FP143" s="251"/>
      <c r="FQ143" s="251"/>
      <c r="FR143" s="251"/>
      <c r="FS143" s="251"/>
      <c r="FT143" s="251"/>
      <c r="FU143" s="251"/>
      <c r="FV143" s="251"/>
      <c r="FW143" s="251"/>
      <c r="FX143" s="251"/>
      <c r="FY143" s="251"/>
      <c r="FZ143" s="251"/>
      <c r="GA143" s="251"/>
      <c r="GB143" s="251"/>
      <c r="GC143" s="251"/>
      <c r="GD143" s="251"/>
      <c r="GE143" s="251"/>
      <c r="GF143" s="251"/>
      <c r="GG143" s="251"/>
      <c r="GH143" s="251"/>
      <c r="GI143" s="251"/>
      <c r="GJ143" s="251"/>
      <c r="GK143" s="251"/>
      <c r="GL143" s="251"/>
      <c r="GM143" s="251"/>
      <c r="GN143" s="251"/>
      <c r="GO143" s="251"/>
      <c r="GP143" s="251"/>
      <c r="GQ143" s="251"/>
      <c r="GR143" s="251"/>
      <c r="GS143" s="251"/>
      <c r="GT143" s="251"/>
    </row>
    <row r="144" spans="1:202">
      <c r="A144" s="735"/>
      <c r="B144" s="735"/>
      <c r="C144" s="735"/>
      <c r="D144" s="971"/>
      <c r="E144" s="735"/>
      <c r="F144" s="735"/>
      <c r="G144" s="735"/>
      <c r="H144" s="735"/>
      <c r="I144" s="735"/>
      <c r="J144" s="735"/>
      <c r="K144" s="735"/>
      <c r="L144" s="735"/>
      <c r="M144" s="735"/>
      <c r="N144" s="735"/>
      <c r="O144" s="735"/>
      <c r="P144" s="735"/>
      <c r="Q144" s="251"/>
      <c r="R144" s="251"/>
      <c r="S144" s="251"/>
      <c r="T144" s="251"/>
      <c r="U144" s="251"/>
      <c r="V144" s="251"/>
      <c r="W144" s="251"/>
      <c r="X144" s="251"/>
      <c r="Y144" s="251"/>
      <c r="Z144" s="251"/>
      <c r="AA144" s="251"/>
      <c r="AB144" s="251"/>
      <c r="AC144" s="251"/>
      <c r="AD144" s="251"/>
      <c r="AE144" s="251"/>
      <c r="AF144" s="251"/>
      <c r="AG144" s="251"/>
      <c r="AH144" s="251"/>
      <c r="AI144" s="251"/>
      <c r="AJ144" s="251"/>
      <c r="AK144" s="251"/>
      <c r="AL144" s="251"/>
      <c r="AM144" s="251"/>
      <c r="AN144" s="251"/>
      <c r="AO144" s="251"/>
      <c r="AP144" s="251"/>
      <c r="AQ144" s="251"/>
      <c r="AR144" s="251"/>
      <c r="AS144" s="251"/>
      <c r="AT144" s="251"/>
      <c r="AU144" s="251"/>
      <c r="AV144" s="251"/>
      <c r="AW144" s="251"/>
      <c r="AX144" s="251"/>
      <c r="AY144" s="251"/>
      <c r="AZ144" s="251"/>
      <c r="BA144" s="251"/>
      <c r="BB144" s="251"/>
      <c r="BC144" s="251"/>
      <c r="BD144" s="251"/>
      <c r="BE144" s="251"/>
      <c r="BF144" s="251"/>
      <c r="BG144" s="251"/>
      <c r="BH144" s="251"/>
      <c r="BI144" s="251"/>
      <c r="BJ144" s="251"/>
      <c r="BK144" s="251"/>
      <c r="BL144" s="251"/>
      <c r="BM144" s="251"/>
      <c r="BN144" s="251"/>
      <c r="BO144" s="251"/>
      <c r="BP144" s="251"/>
      <c r="BQ144" s="251"/>
      <c r="BR144" s="251"/>
      <c r="BS144" s="251"/>
      <c r="BT144" s="251"/>
      <c r="BU144" s="251"/>
      <c r="BV144" s="251"/>
      <c r="BW144" s="251"/>
      <c r="BX144" s="251"/>
      <c r="BY144" s="251"/>
      <c r="BZ144" s="251"/>
      <c r="CA144" s="251"/>
      <c r="CB144" s="251"/>
      <c r="CC144" s="251"/>
      <c r="CD144" s="251"/>
      <c r="CE144" s="251"/>
      <c r="CF144" s="251"/>
      <c r="CG144" s="251"/>
      <c r="CH144" s="251"/>
      <c r="CI144" s="251"/>
      <c r="CJ144" s="251"/>
      <c r="CK144" s="251"/>
      <c r="CL144" s="251"/>
      <c r="CM144" s="251"/>
      <c r="CN144" s="251"/>
      <c r="CO144" s="251"/>
      <c r="CP144" s="251"/>
      <c r="CQ144" s="251"/>
      <c r="CR144" s="251"/>
      <c r="CS144" s="251"/>
      <c r="CT144" s="251"/>
      <c r="CU144" s="251"/>
      <c r="CV144" s="251"/>
      <c r="CW144" s="251"/>
      <c r="CX144" s="251"/>
      <c r="CY144" s="251"/>
      <c r="CZ144" s="251"/>
      <c r="DA144" s="251"/>
      <c r="DB144" s="251"/>
      <c r="DC144" s="251"/>
      <c r="DD144" s="251"/>
      <c r="DE144" s="251"/>
      <c r="DF144" s="251"/>
      <c r="DG144" s="251"/>
      <c r="DH144" s="251"/>
      <c r="DI144" s="251"/>
      <c r="DJ144" s="251"/>
      <c r="DK144" s="251"/>
      <c r="DL144" s="251"/>
      <c r="DM144" s="251"/>
      <c r="DN144" s="251"/>
      <c r="DO144" s="251"/>
      <c r="DP144" s="251"/>
      <c r="DQ144" s="251"/>
      <c r="DR144" s="251"/>
      <c r="DS144" s="251"/>
      <c r="DT144" s="251"/>
      <c r="DU144" s="251"/>
      <c r="DV144" s="251"/>
      <c r="DW144" s="251"/>
      <c r="DX144" s="251"/>
      <c r="DY144" s="251"/>
      <c r="DZ144" s="251"/>
      <c r="EA144" s="251"/>
      <c r="EB144" s="251"/>
      <c r="EC144" s="251"/>
      <c r="ED144" s="251"/>
      <c r="EE144" s="251"/>
      <c r="EF144" s="251"/>
      <c r="EG144" s="251"/>
      <c r="EH144" s="251"/>
      <c r="EI144" s="251"/>
      <c r="EJ144" s="251"/>
      <c r="EK144" s="251"/>
      <c r="EL144" s="251"/>
      <c r="EM144" s="251"/>
      <c r="EN144" s="251"/>
      <c r="EO144" s="251"/>
      <c r="EP144" s="251"/>
      <c r="EQ144" s="251"/>
      <c r="ER144" s="251"/>
      <c r="ES144" s="251"/>
      <c r="ET144" s="251"/>
      <c r="EU144" s="251"/>
      <c r="EV144" s="251"/>
      <c r="EW144" s="251"/>
      <c r="EX144" s="251"/>
      <c r="EY144" s="251"/>
      <c r="EZ144" s="251"/>
      <c r="FA144" s="251"/>
      <c r="FB144" s="251"/>
      <c r="FC144" s="251"/>
      <c r="FD144" s="251"/>
      <c r="FE144" s="251"/>
      <c r="FF144" s="251"/>
      <c r="FG144" s="251"/>
      <c r="FH144" s="251"/>
      <c r="FI144" s="251"/>
      <c r="FJ144" s="251"/>
      <c r="FK144" s="251"/>
      <c r="FL144" s="251"/>
      <c r="FM144" s="251"/>
      <c r="FN144" s="251"/>
      <c r="FO144" s="251"/>
      <c r="FP144" s="251"/>
      <c r="FQ144" s="251"/>
      <c r="FR144" s="251"/>
      <c r="FS144" s="251"/>
      <c r="FT144" s="251"/>
      <c r="FU144" s="251"/>
      <c r="FV144" s="251"/>
      <c r="FW144" s="251"/>
      <c r="FX144" s="251"/>
      <c r="FY144" s="251"/>
      <c r="FZ144" s="251"/>
      <c r="GA144" s="251"/>
      <c r="GB144" s="251"/>
      <c r="GC144" s="251"/>
      <c r="GD144" s="251"/>
      <c r="GE144" s="251"/>
      <c r="GF144" s="251"/>
      <c r="GG144" s="251"/>
      <c r="GH144" s="251"/>
      <c r="GI144" s="251"/>
      <c r="GJ144" s="251"/>
      <c r="GK144" s="251"/>
      <c r="GL144" s="251"/>
      <c r="GM144" s="251"/>
      <c r="GN144" s="251"/>
      <c r="GO144" s="251"/>
      <c r="GP144" s="251"/>
      <c r="GQ144" s="251"/>
      <c r="GR144" s="251"/>
      <c r="GS144" s="251"/>
      <c r="GT144" s="251"/>
    </row>
    <row r="145" spans="1:202" ht="15" customHeight="1">
      <c r="A145" s="735"/>
      <c r="B145" s="735"/>
      <c r="C145" s="735"/>
      <c r="D145" s="971"/>
      <c r="E145" s="735"/>
      <c r="F145" s="735"/>
      <c r="G145" s="735"/>
      <c r="H145" s="735"/>
      <c r="I145" s="735"/>
      <c r="J145" s="735"/>
      <c r="K145" s="735"/>
      <c r="L145" s="735"/>
      <c r="M145" s="735"/>
      <c r="N145" s="735"/>
      <c r="O145" s="735"/>
      <c r="P145" s="735"/>
      <c r="Q145" s="251"/>
      <c r="R145" s="251"/>
      <c r="S145" s="251"/>
      <c r="T145" s="251"/>
      <c r="U145" s="251"/>
      <c r="V145" s="251"/>
      <c r="W145" s="251"/>
      <c r="X145" s="251"/>
      <c r="Y145" s="251"/>
      <c r="Z145" s="251"/>
      <c r="AA145" s="251"/>
      <c r="AB145" s="251"/>
      <c r="AC145" s="251"/>
      <c r="AD145" s="251"/>
      <c r="AE145" s="251"/>
      <c r="AF145" s="251"/>
      <c r="AG145" s="251"/>
      <c r="AH145" s="251"/>
      <c r="AI145" s="251"/>
      <c r="AJ145" s="251"/>
      <c r="AK145" s="251"/>
      <c r="AL145" s="251"/>
      <c r="AM145" s="251"/>
      <c r="AN145" s="251"/>
      <c r="AO145" s="251"/>
      <c r="AP145" s="251"/>
      <c r="AQ145" s="251"/>
      <c r="AR145" s="251"/>
      <c r="AS145" s="251"/>
      <c r="AT145" s="251"/>
      <c r="AU145" s="251"/>
      <c r="AV145" s="251"/>
      <c r="AW145" s="251"/>
      <c r="AX145" s="251"/>
      <c r="AY145" s="251"/>
      <c r="AZ145" s="251"/>
      <c r="BA145" s="251"/>
      <c r="BB145" s="251"/>
      <c r="BC145" s="251"/>
      <c r="BD145" s="251"/>
      <c r="BE145" s="251"/>
      <c r="BF145" s="251"/>
      <c r="BG145" s="251"/>
      <c r="BH145" s="251"/>
      <c r="BI145" s="251"/>
      <c r="BJ145" s="251"/>
      <c r="BK145" s="251"/>
      <c r="BL145" s="251"/>
      <c r="BM145" s="251"/>
      <c r="BN145" s="251"/>
      <c r="BO145" s="251"/>
      <c r="BP145" s="251"/>
      <c r="BQ145" s="251"/>
      <c r="BR145" s="251"/>
      <c r="BS145" s="251"/>
      <c r="BT145" s="251"/>
      <c r="BU145" s="251"/>
      <c r="BV145" s="251"/>
      <c r="BW145" s="251"/>
      <c r="BX145" s="251"/>
      <c r="BY145" s="251"/>
      <c r="BZ145" s="251"/>
      <c r="CA145" s="251"/>
      <c r="CB145" s="251"/>
      <c r="CC145" s="251"/>
      <c r="CD145" s="251"/>
      <c r="CE145" s="251"/>
      <c r="CF145" s="251"/>
      <c r="CG145" s="251"/>
      <c r="CH145" s="251"/>
      <c r="CI145" s="251"/>
      <c r="CJ145" s="251"/>
      <c r="CK145" s="251"/>
      <c r="CL145" s="251"/>
      <c r="CM145" s="251"/>
      <c r="CN145" s="251"/>
      <c r="CO145" s="251"/>
      <c r="CP145" s="251"/>
      <c r="CQ145" s="251"/>
      <c r="CR145" s="251"/>
      <c r="CS145" s="251"/>
      <c r="CT145" s="251"/>
      <c r="CU145" s="251"/>
      <c r="CV145" s="251"/>
      <c r="CW145" s="251"/>
      <c r="CX145" s="251"/>
      <c r="CY145" s="251"/>
      <c r="CZ145" s="251"/>
      <c r="DA145" s="251"/>
      <c r="DB145" s="251"/>
      <c r="DC145" s="251"/>
      <c r="DD145" s="251"/>
      <c r="DE145" s="251"/>
      <c r="DF145" s="251"/>
      <c r="DG145" s="251"/>
      <c r="DH145" s="251"/>
      <c r="DI145" s="251"/>
      <c r="DJ145" s="251"/>
      <c r="DK145" s="251"/>
      <c r="DL145" s="251"/>
      <c r="DM145" s="251"/>
      <c r="DN145" s="251"/>
      <c r="DO145" s="251"/>
      <c r="DP145" s="251"/>
      <c r="DQ145" s="251"/>
      <c r="DR145" s="251"/>
      <c r="DS145" s="251"/>
      <c r="DT145" s="251"/>
      <c r="DU145" s="251"/>
      <c r="DV145" s="251"/>
      <c r="DW145" s="251"/>
      <c r="DX145" s="251"/>
      <c r="DY145" s="251"/>
      <c r="DZ145" s="251"/>
      <c r="EA145" s="251"/>
      <c r="EB145" s="251"/>
      <c r="EC145" s="251"/>
      <c r="ED145" s="251"/>
      <c r="EE145" s="251"/>
      <c r="EF145" s="251"/>
      <c r="EG145" s="251"/>
      <c r="EH145" s="251"/>
      <c r="EI145" s="251"/>
      <c r="EJ145" s="251"/>
      <c r="EK145" s="251"/>
      <c r="EL145" s="251"/>
      <c r="EM145" s="251"/>
      <c r="EN145" s="251"/>
      <c r="EO145" s="251"/>
      <c r="EP145" s="251"/>
      <c r="EQ145" s="251"/>
      <c r="ER145" s="251"/>
      <c r="ES145" s="251"/>
      <c r="ET145" s="251"/>
      <c r="EU145" s="251"/>
      <c r="EV145" s="251"/>
      <c r="EW145" s="251"/>
      <c r="EX145" s="251"/>
      <c r="EY145" s="251"/>
      <c r="EZ145" s="251"/>
      <c r="FA145" s="251"/>
      <c r="FB145" s="251"/>
      <c r="FC145" s="251"/>
      <c r="FD145" s="251"/>
      <c r="FE145" s="251"/>
      <c r="FF145" s="251"/>
      <c r="FG145" s="251"/>
      <c r="FH145" s="251"/>
      <c r="FI145" s="251"/>
      <c r="FJ145" s="251"/>
      <c r="FK145" s="251"/>
      <c r="FL145" s="251"/>
      <c r="FM145" s="251"/>
      <c r="FN145" s="251"/>
      <c r="FO145" s="251"/>
      <c r="FP145" s="251"/>
      <c r="FQ145" s="251"/>
      <c r="FR145" s="251"/>
      <c r="FS145" s="251"/>
      <c r="FT145" s="251"/>
      <c r="FU145" s="251"/>
      <c r="FV145" s="251"/>
      <c r="FW145" s="251"/>
      <c r="FX145" s="251"/>
      <c r="FY145" s="251"/>
      <c r="FZ145" s="251"/>
      <c r="GA145" s="251"/>
      <c r="GB145" s="251"/>
      <c r="GC145" s="251"/>
      <c r="GD145" s="251"/>
      <c r="GE145" s="251"/>
      <c r="GF145" s="251"/>
      <c r="GG145" s="251"/>
      <c r="GH145" s="251"/>
      <c r="GI145" s="251"/>
      <c r="GJ145" s="251"/>
      <c r="GK145" s="251"/>
      <c r="GL145" s="251"/>
      <c r="GM145" s="251"/>
      <c r="GN145" s="251"/>
      <c r="GO145" s="251"/>
      <c r="GP145" s="251"/>
      <c r="GQ145" s="251"/>
      <c r="GR145" s="251"/>
      <c r="GS145" s="251"/>
      <c r="GT145" s="251"/>
    </row>
    <row r="146" spans="1:202" ht="15" customHeight="1">
      <c r="A146" s="735"/>
      <c r="B146" s="735"/>
      <c r="C146" s="735"/>
      <c r="D146" s="971"/>
      <c r="E146" s="735"/>
      <c r="F146" s="735"/>
      <c r="G146" s="735"/>
      <c r="H146" s="735"/>
      <c r="I146" s="735"/>
      <c r="J146" s="735"/>
      <c r="K146" s="735"/>
      <c r="L146" s="735"/>
      <c r="M146" s="735"/>
      <c r="N146" s="735"/>
      <c r="O146" s="735"/>
      <c r="P146" s="735"/>
      <c r="Q146" s="251"/>
      <c r="R146" s="251"/>
      <c r="S146" s="251"/>
      <c r="T146" s="251"/>
      <c r="U146" s="251"/>
      <c r="V146" s="251"/>
      <c r="W146" s="251"/>
      <c r="X146" s="251"/>
      <c r="Y146" s="251"/>
      <c r="Z146" s="251"/>
      <c r="AA146" s="251"/>
      <c r="AB146" s="251"/>
      <c r="AC146" s="251"/>
      <c r="AD146" s="251"/>
      <c r="AE146" s="251"/>
      <c r="AF146" s="251"/>
      <c r="AG146" s="251"/>
      <c r="AH146" s="251"/>
      <c r="AI146" s="251"/>
      <c r="AJ146" s="251"/>
      <c r="AK146" s="251"/>
      <c r="AL146" s="251"/>
      <c r="AM146" s="251"/>
      <c r="AN146" s="251"/>
      <c r="AO146" s="251"/>
      <c r="AP146" s="251"/>
      <c r="AQ146" s="251"/>
      <c r="AR146" s="251"/>
      <c r="AS146" s="251"/>
      <c r="AT146" s="251"/>
      <c r="AU146" s="251"/>
      <c r="AV146" s="251"/>
      <c r="AW146" s="251"/>
      <c r="AX146" s="251"/>
      <c r="AY146" s="251"/>
      <c r="AZ146" s="251"/>
      <c r="BA146" s="251"/>
      <c r="BB146" s="251"/>
      <c r="BC146" s="251"/>
      <c r="BD146" s="251"/>
      <c r="BE146" s="251"/>
      <c r="BF146" s="251"/>
      <c r="BG146" s="251"/>
      <c r="BH146" s="251"/>
      <c r="BI146" s="251"/>
      <c r="BJ146" s="251"/>
      <c r="BK146" s="251"/>
      <c r="BL146" s="251"/>
      <c r="BM146" s="251"/>
      <c r="BN146" s="251"/>
      <c r="BO146" s="251"/>
      <c r="BP146" s="251"/>
      <c r="BQ146" s="251"/>
      <c r="BR146" s="251"/>
      <c r="BS146" s="251"/>
      <c r="BT146" s="251"/>
      <c r="BU146" s="251"/>
      <c r="BV146" s="251"/>
      <c r="BW146" s="251"/>
      <c r="BX146" s="251"/>
      <c r="BY146" s="251"/>
      <c r="BZ146" s="251"/>
      <c r="CA146" s="251"/>
      <c r="CB146" s="251"/>
      <c r="CC146" s="251"/>
      <c r="CD146" s="251"/>
      <c r="CE146" s="251"/>
      <c r="CF146" s="251"/>
      <c r="CG146" s="251"/>
      <c r="CH146" s="251"/>
      <c r="CI146" s="251"/>
      <c r="CJ146" s="251"/>
      <c r="CK146" s="251"/>
      <c r="CL146" s="251"/>
      <c r="CM146" s="251"/>
      <c r="CN146" s="251"/>
      <c r="CO146" s="251"/>
      <c r="CP146" s="251"/>
      <c r="CQ146" s="251"/>
      <c r="CR146" s="251"/>
      <c r="CS146" s="251"/>
      <c r="CT146" s="251"/>
      <c r="CU146" s="251"/>
      <c r="CV146" s="251"/>
      <c r="CW146" s="251"/>
      <c r="CX146" s="251"/>
      <c r="CY146" s="251"/>
      <c r="CZ146" s="251"/>
      <c r="DA146" s="251"/>
      <c r="DB146" s="251"/>
      <c r="DC146" s="251"/>
      <c r="DD146" s="251"/>
      <c r="DE146" s="251"/>
      <c r="DF146" s="251"/>
      <c r="DG146" s="251"/>
      <c r="DH146" s="251"/>
      <c r="DI146" s="251"/>
      <c r="DJ146" s="251"/>
      <c r="DK146" s="251"/>
      <c r="DL146" s="251"/>
      <c r="DM146" s="251"/>
      <c r="DN146" s="251"/>
      <c r="DO146" s="251"/>
      <c r="DP146" s="251"/>
      <c r="DQ146" s="251"/>
      <c r="DR146" s="251"/>
      <c r="DS146" s="251"/>
      <c r="DT146" s="251"/>
      <c r="DU146" s="251"/>
      <c r="DV146" s="251"/>
      <c r="DW146" s="251"/>
      <c r="DX146" s="251"/>
      <c r="DY146" s="251"/>
      <c r="DZ146" s="251"/>
      <c r="EA146" s="251"/>
      <c r="EB146" s="251"/>
      <c r="EC146" s="251"/>
      <c r="ED146" s="251"/>
      <c r="EE146" s="251"/>
      <c r="EF146" s="251"/>
      <c r="EG146" s="251"/>
      <c r="EH146" s="251"/>
      <c r="EI146" s="251"/>
      <c r="EJ146" s="251"/>
      <c r="EK146" s="251"/>
      <c r="EL146" s="251"/>
      <c r="EM146" s="251"/>
      <c r="EN146" s="251"/>
      <c r="EO146" s="251"/>
      <c r="EP146" s="251"/>
      <c r="EQ146" s="251"/>
      <c r="ER146" s="251"/>
      <c r="ES146" s="251"/>
      <c r="ET146" s="251"/>
      <c r="EU146" s="251"/>
      <c r="EV146" s="251"/>
      <c r="EW146" s="251"/>
      <c r="EX146" s="251"/>
      <c r="EY146" s="251"/>
      <c r="EZ146" s="251"/>
      <c r="FA146" s="251"/>
      <c r="FB146" s="251"/>
      <c r="FC146" s="251"/>
      <c r="FD146" s="251"/>
      <c r="FE146" s="251"/>
      <c r="FF146" s="251"/>
      <c r="FG146" s="251"/>
      <c r="FH146" s="251"/>
      <c r="FI146" s="251"/>
      <c r="FJ146" s="251"/>
      <c r="FK146" s="251"/>
      <c r="FL146" s="251"/>
      <c r="FM146" s="251"/>
      <c r="FN146" s="251"/>
      <c r="FO146" s="251"/>
      <c r="FP146" s="251"/>
      <c r="FQ146" s="251"/>
      <c r="FR146" s="251"/>
      <c r="FS146" s="251"/>
      <c r="FT146" s="251"/>
      <c r="FU146" s="251"/>
      <c r="FV146" s="251"/>
      <c r="FW146" s="251"/>
      <c r="FX146" s="251"/>
      <c r="FY146" s="251"/>
      <c r="FZ146" s="251"/>
      <c r="GA146" s="251"/>
      <c r="GB146" s="251"/>
      <c r="GC146" s="251"/>
      <c r="GD146" s="251"/>
      <c r="GE146" s="251"/>
      <c r="GF146" s="251"/>
      <c r="GG146" s="251"/>
      <c r="GH146" s="251"/>
      <c r="GI146" s="251"/>
      <c r="GJ146" s="251"/>
      <c r="GK146" s="251"/>
      <c r="GL146" s="251"/>
      <c r="GM146" s="251"/>
      <c r="GN146" s="251"/>
      <c r="GO146" s="251"/>
      <c r="GP146" s="251"/>
      <c r="GQ146" s="251"/>
      <c r="GR146" s="251"/>
      <c r="GS146" s="251"/>
      <c r="GT146" s="251"/>
    </row>
    <row r="147" spans="1:202" ht="15" customHeight="1">
      <c r="A147" s="735"/>
      <c r="B147" s="735"/>
      <c r="C147" s="735"/>
      <c r="D147" s="971"/>
      <c r="E147" s="735"/>
      <c r="F147" s="735"/>
      <c r="G147" s="735"/>
      <c r="H147" s="735"/>
      <c r="I147" s="735"/>
      <c r="J147" s="735"/>
      <c r="K147" s="735"/>
      <c r="L147" s="735"/>
      <c r="M147" s="735"/>
      <c r="N147" s="735"/>
      <c r="O147" s="735"/>
      <c r="P147" s="735"/>
      <c r="Q147" s="251"/>
      <c r="R147" s="251"/>
      <c r="S147" s="251"/>
      <c r="T147" s="251"/>
      <c r="U147" s="251"/>
      <c r="V147" s="251"/>
      <c r="W147" s="251"/>
      <c r="X147" s="251"/>
      <c r="Y147" s="251"/>
      <c r="Z147" s="251"/>
      <c r="AA147" s="251"/>
      <c r="AB147" s="251"/>
      <c r="AC147" s="251"/>
      <c r="AD147" s="251"/>
      <c r="AE147" s="251"/>
      <c r="AF147" s="251"/>
      <c r="AG147" s="251"/>
      <c r="AH147" s="251"/>
      <c r="AI147" s="251"/>
      <c r="AJ147" s="251"/>
      <c r="AK147" s="251"/>
      <c r="AL147" s="251"/>
      <c r="AM147" s="251"/>
      <c r="AN147" s="251"/>
      <c r="AO147" s="251"/>
      <c r="AP147" s="251"/>
      <c r="AQ147" s="251"/>
      <c r="AR147" s="251"/>
      <c r="AS147" s="251"/>
      <c r="AT147" s="251"/>
      <c r="AU147" s="251"/>
      <c r="AV147" s="251"/>
      <c r="AW147" s="251"/>
      <c r="AX147" s="251"/>
      <c r="AY147" s="251"/>
      <c r="AZ147" s="251"/>
      <c r="BA147" s="251"/>
      <c r="BB147" s="251"/>
      <c r="BC147" s="251"/>
      <c r="BD147" s="251"/>
      <c r="BE147" s="251"/>
      <c r="BF147" s="251"/>
      <c r="BG147" s="251"/>
      <c r="BH147" s="251"/>
      <c r="BI147" s="251"/>
      <c r="BJ147" s="251"/>
      <c r="BK147" s="251"/>
      <c r="BL147" s="251"/>
      <c r="BM147" s="251"/>
      <c r="BN147" s="251"/>
      <c r="BO147" s="251"/>
      <c r="BP147" s="251"/>
      <c r="BQ147" s="251"/>
      <c r="BR147" s="251"/>
      <c r="BS147" s="251"/>
      <c r="BT147" s="251"/>
      <c r="BU147" s="251"/>
      <c r="BV147" s="251"/>
      <c r="BW147" s="251"/>
      <c r="BX147" s="251"/>
      <c r="BY147" s="251"/>
      <c r="BZ147" s="251"/>
      <c r="CA147" s="251"/>
      <c r="CB147" s="251"/>
      <c r="CC147" s="251"/>
      <c r="CD147" s="251"/>
      <c r="CE147" s="251"/>
      <c r="CF147" s="251"/>
      <c r="CG147" s="251"/>
      <c r="CH147" s="251"/>
      <c r="CI147" s="251"/>
      <c r="CJ147" s="251"/>
      <c r="CK147" s="251"/>
      <c r="CL147" s="251"/>
      <c r="CM147" s="251"/>
      <c r="CN147" s="251"/>
      <c r="CO147" s="251"/>
      <c r="CP147" s="251"/>
      <c r="CQ147" s="251"/>
      <c r="CR147" s="251"/>
      <c r="CS147" s="251"/>
      <c r="CT147" s="251"/>
      <c r="CU147" s="251"/>
      <c r="CV147" s="251"/>
      <c r="CW147" s="251"/>
      <c r="CX147" s="251"/>
      <c r="CY147" s="251"/>
      <c r="CZ147" s="251"/>
      <c r="DA147" s="251"/>
      <c r="DB147" s="251"/>
      <c r="DC147" s="251"/>
      <c r="DD147" s="251"/>
      <c r="DE147" s="251"/>
      <c r="DF147" s="251"/>
      <c r="DG147" s="251"/>
      <c r="DH147" s="251"/>
      <c r="DI147" s="251"/>
      <c r="DJ147" s="251"/>
      <c r="DK147" s="251"/>
      <c r="DL147" s="251"/>
      <c r="DM147" s="251"/>
      <c r="DN147" s="251"/>
      <c r="DO147" s="251"/>
      <c r="DP147" s="251"/>
      <c r="DQ147" s="251"/>
      <c r="DR147" s="251"/>
      <c r="DS147" s="251"/>
      <c r="DT147" s="251"/>
      <c r="DU147" s="251"/>
      <c r="DV147" s="251"/>
      <c r="DW147" s="251"/>
      <c r="DX147" s="251"/>
      <c r="DY147" s="251"/>
      <c r="DZ147" s="251"/>
      <c r="EA147" s="251"/>
      <c r="EB147" s="251"/>
      <c r="EC147" s="251"/>
      <c r="ED147" s="251"/>
      <c r="EE147" s="251"/>
      <c r="EF147" s="251"/>
      <c r="EG147" s="251"/>
      <c r="EH147" s="251"/>
      <c r="EI147" s="251"/>
      <c r="EJ147" s="251"/>
      <c r="EK147" s="251"/>
      <c r="EL147" s="251"/>
      <c r="EM147" s="251"/>
      <c r="EN147" s="251"/>
      <c r="EO147" s="251"/>
      <c r="EP147" s="251"/>
      <c r="EQ147" s="251"/>
      <c r="ER147" s="251"/>
      <c r="ES147" s="251"/>
      <c r="ET147" s="251"/>
      <c r="EU147" s="251"/>
      <c r="EV147" s="251"/>
      <c r="EW147" s="251"/>
      <c r="EX147" s="251"/>
      <c r="EY147" s="251"/>
      <c r="EZ147" s="251"/>
      <c r="FA147" s="251"/>
      <c r="FB147" s="251"/>
      <c r="FC147" s="251"/>
      <c r="FD147" s="251"/>
      <c r="FE147" s="251"/>
      <c r="FF147" s="251"/>
      <c r="FG147" s="251"/>
      <c r="FH147" s="251"/>
      <c r="FI147" s="251"/>
      <c r="FJ147" s="251"/>
      <c r="FK147" s="251"/>
      <c r="FL147" s="251"/>
      <c r="FM147" s="251"/>
      <c r="FN147" s="251"/>
      <c r="FO147" s="251"/>
      <c r="FP147" s="251"/>
      <c r="FQ147" s="251"/>
      <c r="FR147" s="251"/>
      <c r="FS147" s="251"/>
      <c r="FT147" s="251"/>
      <c r="FU147" s="251"/>
      <c r="FV147" s="251"/>
      <c r="FW147" s="251"/>
      <c r="FX147" s="251"/>
      <c r="FY147" s="251"/>
      <c r="FZ147" s="251"/>
      <c r="GA147" s="251"/>
      <c r="GB147" s="251"/>
      <c r="GC147" s="251"/>
      <c r="GD147" s="251"/>
      <c r="GE147" s="251"/>
      <c r="GF147" s="251"/>
      <c r="GG147" s="251"/>
      <c r="GH147" s="251"/>
      <c r="GI147" s="251"/>
      <c r="GJ147" s="251"/>
      <c r="GK147" s="251"/>
      <c r="GL147" s="251"/>
      <c r="GM147" s="251"/>
      <c r="GN147" s="251"/>
      <c r="GO147" s="251"/>
      <c r="GP147" s="251"/>
      <c r="GQ147" s="251"/>
      <c r="GR147" s="251"/>
      <c r="GS147" s="251"/>
      <c r="GT147" s="251"/>
    </row>
    <row r="148" spans="1:202" ht="15" customHeight="1">
      <c r="A148" s="735"/>
      <c r="B148" s="735"/>
      <c r="C148" s="735"/>
      <c r="D148" s="971"/>
      <c r="E148" s="735"/>
      <c r="F148" s="735"/>
      <c r="G148" s="735"/>
      <c r="H148" s="735"/>
      <c r="I148" s="735"/>
      <c r="J148" s="735"/>
      <c r="K148" s="735"/>
      <c r="L148" s="735"/>
      <c r="M148" s="735"/>
      <c r="N148" s="735"/>
      <c r="O148" s="735"/>
      <c r="P148" s="735"/>
      <c r="Q148" s="251"/>
      <c r="R148" s="251"/>
      <c r="S148" s="251"/>
      <c r="T148" s="251"/>
      <c r="U148" s="251"/>
      <c r="V148" s="251"/>
      <c r="W148" s="251"/>
      <c r="X148" s="251"/>
      <c r="Y148" s="251"/>
      <c r="Z148" s="251"/>
      <c r="AA148" s="251"/>
      <c r="AB148" s="251"/>
      <c r="AC148" s="251"/>
      <c r="AD148" s="251"/>
      <c r="AE148" s="251"/>
      <c r="AF148" s="251"/>
      <c r="AG148" s="251"/>
      <c r="AH148" s="251"/>
      <c r="AI148" s="251"/>
      <c r="AJ148" s="251"/>
      <c r="AK148" s="251"/>
      <c r="AL148" s="251"/>
      <c r="AM148" s="251"/>
      <c r="AN148" s="251"/>
      <c r="AO148" s="251"/>
      <c r="AP148" s="251"/>
      <c r="AQ148" s="251"/>
      <c r="AR148" s="251"/>
      <c r="AS148" s="251"/>
      <c r="AT148" s="251"/>
      <c r="AU148" s="251"/>
      <c r="AV148" s="251"/>
      <c r="AW148" s="251"/>
      <c r="AX148" s="251"/>
      <c r="AY148" s="251"/>
      <c r="AZ148" s="251"/>
      <c r="BA148" s="251"/>
      <c r="BB148" s="251"/>
      <c r="BC148" s="251"/>
      <c r="BD148" s="251"/>
      <c r="BE148" s="251"/>
      <c r="BF148" s="251"/>
      <c r="BG148" s="251"/>
      <c r="BH148" s="251"/>
      <c r="BI148" s="251"/>
      <c r="BJ148" s="251"/>
      <c r="BK148" s="251"/>
      <c r="BL148" s="251"/>
      <c r="BM148" s="251"/>
      <c r="BN148" s="251"/>
      <c r="BO148" s="251"/>
      <c r="BP148" s="251"/>
      <c r="BQ148" s="251"/>
      <c r="BR148" s="251"/>
      <c r="BS148" s="251"/>
      <c r="BT148" s="251"/>
      <c r="BU148" s="251"/>
      <c r="BV148" s="251"/>
      <c r="BW148" s="251"/>
      <c r="BX148" s="251"/>
      <c r="BY148" s="251"/>
      <c r="BZ148" s="251"/>
      <c r="CA148" s="251"/>
      <c r="CB148" s="251"/>
      <c r="CC148" s="251"/>
      <c r="CD148" s="251"/>
      <c r="CE148" s="251"/>
      <c r="CF148" s="251"/>
      <c r="CG148" s="251"/>
      <c r="CH148" s="251"/>
      <c r="CI148" s="251"/>
      <c r="CJ148" s="251"/>
      <c r="CK148" s="251"/>
      <c r="CL148" s="251"/>
      <c r="CM148" s="251"/>
      <c r="CN148" s="251"/>
      <c r="CO148" s="251"/>
      <c r="CP148" s="251"/>
      <c r="CQ148" s="251"/>
      <c r="CR148" s="251"/>
      <c r="CS148" s="251"/>
      <c r="CT148" s="251"/>
      <c r="CU148" s="251"/>
      <c r="CV148" s="251"/>
      <c r="CW148" s="251"/>
      <c r="CX148" s="251"/>
      <c r="CY148" s="251"/>
      <c r="CZ148" s="251"/>
      <c r="DA148" s="251"/>
      <c r="DB148" s="251"/>
      <c r="DC148" s="251"/>
      <c r="DD148" s="251"/>
      <c r="DE148" s="251"/>
      <c r="DF148" s="251"/>
      <c r="DG148" s="251"/>
      <c r="DH148" s="251"/>
      <c r="DI148" s="251"/>
      <c r="DJ148" s="251"/>
      <c r="DK148" s="251"/>
      <c r="DL148" s="251"/>
      <c r="DM148" s="251"/>
      <c r="DN148" s="251"/>
      <c r="DO148" s="251"/>
      <c r="DP148" s="251"/>
      <c r="DQ148" s="251"/>
      <c r="DR148" s="251"/>
      <c r="DS148" s="251"/>
      <c r="DT148" s="251"/>
      <c r="DU148" s="251"/>
      <c r="DV148" s="251"/>
      <c r="DW148" s="251"/>
      <c r="DX148" s="251"/>
      <c r="DY148" s="251"/>
      <c r="DZ148" s="251"/>
      <c r="EA148" s="251"/>
      <c r="EB148" s="251"/>
      <c r="EC148" s="251"/>
      <c r="ED148" s="251"/>
      <c r="EE148" s="251"/>
      <c r="EF148" s="251"/>
      <c r="EG148" s="251"/>
      <c r="EH148" s="251"/>
      <c r="EI148" s="251"/>
      <c r="EJ148" s="251"/>
      <c r="EK148" s="251"/>
      <c r="EL148" s="251"/>
      <c r="EM148" s="251"/>
      <c r="EN148" s="251"/>
      <c r="EO148" s="251"/>
      <c r="EP148" s="251"/>
      <c r="EQ148" s="251"/>
      <c r="ER148" s="251"/>
      <c r="ES148" s="251"/>
      <c r="ET148" s="251"/>
      <c r="EU148" s="251"/>
      <c r="EV148" s="251"/>
      <c r="EW148" s="251"/>
      <c r="EX148" s="251"/>
      <c r="EY148" s="251"/>
      <c r="EZ148" s="251"/>
      <c r="FA148" s="251"/>
      <c r="FB148" s="251"/>
      <c r="FC148" s="251"/>
      <c r="FD148" s="251"/>
      <c r="FE148" s="251"/>
      <c r="FF148" s="251"/>
      <c r="FG148" s="251"/>
      <c r="FH148" s="251"/>
      <c r="FI148" s="251"/>
      <c r="FJ148" s="251"/>
      <c r="FK148" s="251"/>
      <c r="FL148" s="251"/>
      <c r="FM148" s="251"/>
      <c r="FN148" s="251"/>
      <c r="FO148" s="251"/>
      <c r="FP148" s="251"/>
      <c r="FQ148" s="251"/>
      <c r="FR148" s="251"/>
      <c r="FS148" s="251"/>
      <c r="FT148" s="251"/>
      <c r="FU148" s="251"/>
      <c r="FV148" s="251"/>
      <c r="FW148" s="251"/>
      <c r="FX148" s="251"/>
      <c r="FY148" s="251"/>
      <c r="FZ148" s="251"/>
      <c r="GA148" s="251"/>
      <c r="GB148" s="251"/>
      <c r="GC148" s="251"/>
      <c r="GD148" s="251"/>
      <c r="GE148" s="251"/>
      <c r="GF148" s="251"/>
      <c r="GG148" s="251"/>
      <c r="GH148" s="251"/>
      <c r="GI148" s="251"/>
      <c r="GJ148" s="251"/>
      <c r="GK148" s="251"/>
      <c r="GL148" s="251"/>
      <c r="GM148" s="251"/>
      <c r="GN148" s="251"/>
      <c r="GO148" s="251"/>
      <c r="GP148" s="251"/>
      <c r="GQ148" s="251"/>
      <c r="GR148" s="251"/>
      <c r="GS148" s="251"/>
      <c r="GT148" s="251"/>
    </row>
    <row r="149" spans="1:202" ht="15" customHeight="1">
      <c r="A149" s="735"/>
      <c r="B149" s="735"/>
      <c r="C149" s="735"/>
      <c r="D149" s="971"/>
      <c r="E149" s="735"/>
      <c r="F149" s="735"/>
      <c r="G149" s="735"/>
      <c r="H149" s="735"/>
      <c r="I149" s="735"/>
      <c r="J149" s="735"/>
      <c r="K149" s="735"/>
      <c r="L149" s="735"/>
      <c r="M149" s="735"/>
      <c r="N149" s="735"/>
      <c r="O149" s="735"/>
      <c r="P149" s="735"/>
      <c r="Q149" s="251"/>
      <c r="R149" s="251"/>
      <c r="S149" s="251"/>
      <c r="T149" s="251"/>
      <c r="U149" s="251"/>
      <c r="V149" s="251"/>
      <c r="W149" s="251"/>
      <c r="X149" s="251"/>
      <c r="Y149" s="251"/>
      <c r="Z149" s="251"/>
      <c r="AA149" s="251"/>
      <c r="AB149" s="251"/>
      <c r="AC149" s="251"/>
      <c r="AD149" s="251"/>
      <c r="AE149" s="251"/>
      <c r="AF149" s="251"/>
      <c r="AG149" s="251"/>
      <c r="AH149" s="251"/>
      <c r="AI149" s="251"/>
      <c r="AJ149" s="251"/>
      <c r="AK149" s="251"/>
      <c r="AL149" s="251"/>
      <c r="AM149" s="251"/>
      <c r="AN149" s="251"/>
      <c r="AO149" s="251"/>
      <c r="AP149" s="251"/>
      <c r="AQ149" s="251"/>
      <c r="AR149" s="251"/>
      <c r="AS149" s="251"/>
      <c r="AT149" s="251"/>
      <c r="AU149" s="251"/>
      <c r="AV149" s="251"/>
      <c r="AW149" s="251"/>
      <c r="AX149" s="251"/>
      <c r="AY149" s="251"/>
      <c r="AZ149" s="251"/>
      <c r="BA149" s="251"/>
      <c r="BB149" s="251"/>
      <c r="BC149" s="251"/>
      <c r="BD149" s="251"/>
      <c r="BE149" s="251"/>
      <c r="BF149" s="251"/>
      <c r="BG149" s="251"/>
      <c r="BH149" s="251"/>
      <c r="BI149" s="251"/>
      <c r="BJ149" s="251"/>
      <c r="BK149" s="251"/>
      <c r="BL149" s="251"/>
      <c r="BM149" s="251"/>
      <c r="BN149" s="251"/>
      <c r="BO149" s="251"/>
      <c r="BP149" s="251"/>
      <c r="BQ149" s="251"/>
      <c r="BR149" s="251"/>
      <c r="BS149" s="251"/>
      <c r="BT149" s="251"/>
      <c r="BU149" s="251"/>
      <c r="BV149" s="251"/>
      <c r="BW149" s="251"/>
      <c r="BX149" s="251"/>
      <c r="BY149" s="251"/>
      <c r="BZ149" s="251"/>
      <c r="CA149" s="251"/>
      <c r="CB149" s="251"/>
      <c r="CC149" s="251"/>
      <c r="CD149" s="251"/>
      <c r="CE149" s="251"/>
      <c r="CF149" s="251"/>
      <c r="CG149" s="251"/>
      <c r="CH149" s="251"/>
      <c r="CI149" s="251"/>
      <c r="CJ149" s="251"/>
      <c r="CK149" s="251"/>
      <c r="CL149" s="251"/>
      <c r="CM149" s="251"/>
      <c r="CN149" s="251"/>
      <c r="CO149" s="251"/>
      <c r="CP149" s="251"/>
      <c r="CQ149" s="251"/>
      <c r="CR149" s="251"/>
      <c r="CS149" s="251"/>
      <c r="CT149" s="251"/>
      <c r="CU149" s="251"/>
      <c r="CV149" s="251"/>
      <c r="CW149" s="251"/>
      <c r="CX149" s="251"/>
      <c r="CY149" s="251"/>
      <c r="CZ149" s="251"/>
      <c r="DA149" s="251"/>
      <c r="DB149" s="251"/>
      <c r="DC149" s="251"/>
      <c r="DD149" s="251"/>
      <c r="DE149" s="251"/>
      <c r="DF149" s="251"/>
      <c r="DG149" s="251"/>
      <c r="DH149" s="251"/>
      <c r="DI149" s="251"/>
      <c r="DJ149" s="251"/>
      <c r="DK149" s="251"/>
      <c r="DL149" s="251"/>
      <c r="DM149" s="251"/>
      <c r="DN149" s="251"/>
      <c r="DO149" s="251"/>
      <c r="DP149" s="251"/>
      <c r="DQ149" s="251"/>
      <c r="DR149" s="251"/>
      <c r="DS149" s="251"/>
      <c r="DT149" s="251"/>
      <c r="DU149" s="251"/>
      <c r="DV149" s="251"/>
      <c r="DW149" s="251"/>
      <c r="DX149" s="251"/>
      <c r="DY149" s="251"/>
      <c r="DZ149" s="251"/>
      <c r="EA149" s="251"/>
      <c r="EB149" s="251"/>
      <c r="EC149" s="251"/>
      <c r="ED149" s="251"/>
      <c r="EE149" s="251"/>
      <c r="EF149" s="251"/>
      <c r="EG149" s="251"/>
      <c r="EH149" s="251"/>
      <c r="EI149" s="251"/>
      <c r="EJ149" s="251"/>
      <c r="EK149" s="251"/>
      <c r="EL149" s="251"/>
      <c r="EM149" s="251"/>
      <c r="EN149" s="251"/>
      <c r="EO149" s="251"/>
      <c r="EP149" s="251"/>
      <c r="EQ149" s="251"/>
      <c r="ER149" s="251"/>
      <c r="ES149" s="251"/>
      <c r="ET149" s="251"/>
      <c r="EU149" s="251"/>
      <c r="EV149" s="251"/>
      <c r="EW149" s="251"/>
      <c r="EX149" s="251"/>
      <c r="EY149" s="251"/>
      <c r="EZ149" s="251"/>
      <c r="FA149" s="251"/>
      <c r="FB149" s="251"/>
      <c r="FC149" s="251"/>
      <c r="FD149" s="251"/>
      <c r="FE149" s="251"/>
      <c r="FF149" s="251"/>
      <c r="FG149" s="251"/>
      <c r="FH149" s="251"/>
      <c r="FI149" s="251"/>
      <c r="FJ149" s="251"/>
      <c r="FK149" s="251"/>
      <c r="FL149" s="251"/>
      <c r="FM149" s="251"/>
      <c r="FN149" s="251"/>
      <c r="FO149" s="251"/>
      <c r="FP149" s="251"/>
      <c r="FQ149" s="251"/>
      <c r="FR149" s="251"/>
      <c r="FS149" s="251"/>
      <c r="FT149" s="251"/>
      <c r="FU149" s="251"/>
      <c r="FV149" s="251"/>
      <c r="FW149" s="251"/>
      <c r="FX149" s="251"/>
      <c r="FY149" s="251"/>
      <c r="FZ149" s="251"/>
      <c r="GA149" s="251"/>
      <c r="GB149" s="251"/>
      <c r="GC149" s="251"/>
      <c r="GD149" s="251"/>
      <c r="GE149" s="251"/>
      <c r="GF149" s="251"/>
      <c r="GG149" s="251"/>
      <c r="GH149" s="251"/>
      <c r="GI149" s="251"/>
      <c r="GJ149" s="251"/>
      <c r="GK149" s="251"/>
      <c r="GL149" s="251"/>
      <c r="GM149" s="251"/>
      <c r="GN149" s="251"/>
      <c r="GO149" s="251"/>
      <c r="GP149" s="251"/>
      <c r="GQ149" s="251"/>
      <c r="GR149" s="251"/>
      <c r="GS149" s="251"/>
      <c r="GT149" s="251"/>
    </row>
    <row r="150" spans="1:202" s="411" customFormat="1" ht="15" customHeight="1">
      <c r="A150" s="735"/>
      <c r="B150" s="735"/>
      <c r="C150" s="735"/>
      <c r="D150" s="971"/>
      <c r="E150" s="735"/>
      <c r="F150" s="735"/>
      <c r="G150" s="735"/>
      <c r="H150" s="735"/>
      <c r="I150" s="735"/>
      <c r="J150" s="735"/>
      <c r="K150" s="735"/>
      <c r="L150" s="735"/>
      <c r="M150" s="735"/>
      <c r="N150" s="735"/>
      <c r="O150" s="735"/>
      <c r="P150" s="735"/>
      <c r="Q150" s="251"/>
      <c r="R150" s="251"/>
      <c r="S150" s="251"/>
      <c r="T150" s="251"/>
      <c r="U150" s="251"/>
      <c r="V150" s="251"/>
      <c r="W150" s="251"/>
      <c r="X150" s="251"/>
      <c r="Y150" s="251"/>
      <c r="Z150" s="251"/>
      <c r="AA150" s="251"/>
      <c r="AB150" s="251"/>
      <c r="AC150" s="251"/>
      <c r="AD150" s="251"/>
      <c r="AE150" s="251"/>
      <c r="AF150" s="251"/>
      <c r="AG150" s="251"/>
      <c r="AH150" s="251"/>
      <c r="AI150" s="251"/>
      <c r="AJ150" s="251"/>
      <c r="AK150" s="251"/>
      <c r="AL150" s="251"/>
      <c r="AM150" s="251"/>
      <c r="AN150" s="251"/>
      <c r="AO150" s="251"/>
      <c r="AP150" s="251"/>
      <c r="AQ150" s="251"/>
      <c r="AR150" s="251"/>
      <c r="AS150" s="251"/>
      <c r="AT150" s="251"/>
      <c r="AU150" s="251"/>
      <c r="AV150" s="251"/>
      <c r="AW150" s="251"/>
      <c r="AX150" s="251"/>
      <c r="AY150" s="251"/>
      <c r="AZ150" s="251"/>
      <c r="BA150" s="251"/>
      <c r="BB150" s="251"/>
      <c r="BC150" s="251"/>
      <c r="BD150" s="251"/>
      <c r="BE150" s="251"/>
      <c r="BF150" s="251"/>
      <c r="BG150" s="251"/>
      <c r="BH150" s="251"/>
      <c r="BI150" s="251"/>
      <c r="BJ150" s="251"/>
      <c r="BK150" s="251"/>
      <c r="BL150" s="251"/>
      <c r="BM150" s="251"/>
      <c r="BN150" s="251"/>
      <c r="BO150" s="251"/>
      <c r="BP150" s="251"/>
      <c r="BQ150" s="251"/>
      <c r="BR150" s="251"/>
      <c r="BS150" s="251"/>
      <c r="BT150" s="251"/>
      <c r="BU150" s="251"/>
      <c r="BV150" s="251"/>
      <c r="BW150" s="251"/>
      <c r="BX150" s="251"/>
      <c r="BY150" s="251"/>
      <c r="BZ150" s="251"/>
      <c r="CA150" s="251"/>
      <c r="CB150" s="251"/>
      <c r="CC150" s="251"/>
      <c r="CD150" s="251"/>
      <c r="CE150" s="251"/>
      <c r="CF150" s="251"/>
      <c r="CG150" s="251"/>
      <c r="CH150" s="251"/>
      <c r="CI150" s="251"/>
      <c r="CJ150" s="251"/>
      <c r="CK150" s="251"/>
      <c r="CL150" s="251"/>
      <c r="CM150" s="251"/>
      <c r="CN150" s="251"/>
      <c r="CO150" s="251"/>
      <c r="CP150" s="251"/>
      <c r="CQ150" s="251"/>
      <c r="CR150" s="251"/>
      <c r="CS150" s="251"/>
      <c r="CT150" s="251"/>
      <c r="CU150" s="251"/>
      <c r="CV150" s="251"/>
      <c r="CW150" s="251"/>
      <c r="CX150" s="251"/>
      <c r="CY150" s="251"/>
      <c r="CZ150" s="251"/>
      <c r="DA150" s="251"/>
      <c r="DB150" s="251"/>
      <c r="DC150" s="251"/>
      <c r="DD150" s="251"/>
      <c r="DE150" s="251"/>
      <c r="DF150" s="251"/>
      <c r="DG150" s="251"/>
      <c r="DH150" s="251"/>
      <c r="DI150" s="251"/>
      <c r="DJ150" s="251"/>
      <c r="DK150" s="251"/>
      <c r="DL150" s="251"/>
      <c r="DM150" s="251"/>
      <c r="DN150" s="251"/>
      <c r="DO150" s="251"/>
      <c r="DP150" s="251"/>
      <c r="DQ150" s="251"/>
      <c r="DR150" s="251"/>
      <c r="DS150" s="251"/>
      <c r="DT150" s="251"/>
      <c r="DU150" s="251"/>
      <c r="DV150" s="251"/>
      <c r="DW150" s="251"/>
      <c r="DX150" s="251"/>
      <c r="DY150" s="251"/>
      <c r="DZ150" s="251"/>
      <c r="EA150" s="251"/>
      <c r="EB150" s="251"/>
      <c r="EC150" s="251"/>
      <c r="ED150" s="251"/>
      <c r="EE150" s="251"/>
      <c r="EF150" s="251"/>
      <c r="EG150" s="251"/>
      <c r="EH150" s="251"/>
      <c r="EI150" s="251"/>
      <c r="EJ150" s="251"/>
      <c r="EK150" s="251"/>
      <c r="EL150" s="251"/>
      <c r="EM150" s="251"/>
      <c r="EN150" s="251"/>
      <c r="EO150" s="251"/>
      <c r="EP150" s="251"/>
      <c r="EQ150" s="251"/>
      <c r="ER150" s="251"/>
      <c r="ES150" s="251"/>
      <c r="ET150" s="251"/>
      <c r="EU150" s="251"/>
      <c r="EV150" s="251"/>
      <c r="EW150" s="251"/>
      <c r="EX150" s="251"/>
      <c r="EY150" s="251"/>
      <c r="EZ150" s="251"/>
      <c r="FA150" s="251"/>
      <c r="FB150" s="251"/>
      <c r="FC150" s="251"/>
      <c r="FD150" s="251"/>
      <c r="FE150" s="251"/>
      <c r="FF150" s="251"/>
      <c r="FG150" s="251"/>
      <c r="FH150" s="251"/>
      <c r="FI150" s="251"/>
      <c r="FJ150" s="251"/>
      <c r="FK150" s="251"/>
      <c r="FL150" s="251"/>
      <c r="FM150" s="251"/>
      <c r="FN150" s="251"/>
      <c r="FO150" s="251"/>
      <c r="FP150" s="251"/>
      <c r="FQ150" s="251"/>
      <c r="FR150" s="251"/>
      <c r="FS150" s="251"/>
      <c r="FT150" s="251"/>
      <c r="FU150" s="251"/>
      <c r="FV150" s="251"/>
      <c r="FW150" s="251"/>
      <c r="FX150" s="251"/>
      <c r="FY150" s="251"/>
      <c r="FZ150" s="251"/>
      <c r="GA150" s="251"/>
      <c r="GB150" s="251"/>
      <c r="GC150" s="251"/>
      <c r="GD150" s="251"/>
      <c r="GE150" s="251"/>
      <c r="GF150" s="251"/>
      <c r="GG150" s="251"/>
      <c r="GH150" s="251"/>
      <c r="GI150" s="251"/>
      <c r="GJ150" s="251"/>
      <c r="GK150" s="251"/>
      <c r="GL150" s="251"/>
      <c r="GM150" s="251"/>
      <c r="GN150" s="251"/>
      <c r="GO150" s="251"/>
      <c r="GP150" s="251"/>
      <c r="GQ150" s="251"/>
      <c r="GR150" s="251"/>
      <c r="GS150" s="251"/>
      <c r="GT150" s="251"/>
    </row>
    <row r="151" spans="1:202">
      <c r="A151" s="735"/>
      <c r="B151" s="735"/>
      <c r="C151" s="735"/>
      <c r="D151" s="971"/>
      <c r="E151" s="735"/>
      <c r="F151" s="735"/>
      <c r="G151" s="735"/>
      <c r="H151" s="735"/>
      <c r="I151" s="735"/>
      <c r="J151" s="735"/>
      <c r="K151" s="735"/>
      <c r="L151" s="735"/>
      <c r="M151" s="735"/>
      <c r="N151" s="735"/>
      <c r="O151" s="735"/>
      <c r="P151" s="735"/>
      <c r="Q151" s="251"/>
      <c r="R151" s="251"/>
      <c r="S151" s="251"/>
      <c r="T151" s="251"/>
      <c r="U151" s="251"/>
      <c r="V151" s="251"/>
      <c r="W151" s="251"/>
      <c r="X151" s="251"/>
      <c r="Y151" s="251"/>
      <c r="Z151" s="251"/>
      <c r="AA151" s="251"/>
      <c r="AB151" s="251"/>
      <c r="AC151" s="251"/>
      <c r="AD151" s="251"/>
      <c r="AE151" s="251"/>
      <c r="AF151" s="251"/>
      <c r="AG151" s="251"/>
      <c r="AH151" s="251"/>
      <c r="AI151" s="251"/>
      <c r="AJ151" s="251"/>
      <c r="AK151" s="251"/>
      <c r="AL151" s="251"/>
      <c r="AM151" s="251"/>
      <c r="AN151" s="251"/>
      <c r="AO151" s="251"/>
      <c r="AP151" s="251"/>
      <c r="AQ151" s="251"/>
      <c r="AR151" s="251"/>
      <c r="AS151" s="251"/>
      <c r="AT151" s="251"/>
      <c r="AU151" s="251"/>
      <c r="AV151" s="251"/>
      <c r="AW151" s="251"/>
      <c r="AX151" s="251"/>
      <c r="AY151" s="251"/>
      <c r="AZ151" s="251"/>
      <c r="BA151" s="251"/>
      <c r="BB151" s="251"/>
      <c r="BC151" s="251"/>
      <c r="BD151" s="251"/>
      <c r="BE151" s="251"/>
      <c r="BF151" s="251"/>
      <c r="BG151" s="251"/>
      <c r="BH151" s="251"/>
      <c r="BI151" s="251"/>
      <c r="BJ151" s="251"/>
      <c r="BK151" s="251"/>
      <c r="BL151" s="251"/>
      <c r="BM151" s="251"/>
      <c r="BN151" s="251"/>
      <c r="BO151" s="251"/>
      <c r="BP151" s="251"/>
      <c r="BQ151" s="251"/>
      <c r="BR151" s="251"/>
      <c r="BS151" s="251"/>
      <c r="BT151" s="251"/>
      <c r="BU151" s="251"/>
      <c r="BV151" s="251"/>
      <c r="BW151" s="251"/>
      <c r="BX151" s="251"/>
      <c r="BY151" s="251"/>
      <c r="BZ151" s="251"/>
      <c r="CA151" s="251"/>
      <c r="CB151" s="251"/>
      <c r="CC151" s="251"/>
      <c r="CD151" s="251"/>
      <c r="CE151" s="251"/>
      <c r="CF151" s="251"/>
      <c r="CG151" s="251"/>
      <c r="CH151" s="251"/>
      <c r="CI151" s="251"/>
      <c r="CJ151" s="251"/>
      <c r="CK151" s="251"/>
      <c r="CL151" s="251"/>
      <c r="CM151" s="251"/>
      <c r="CN151" s="251"/>
      <c r="CO151" s="251"/>
      <c r="CP151" s="251"/>
      <c r="CQ151" s="251"/>
      <c r="CR151" s="251"/>
      <c r="CS151" s="251"/>
      <c r="CT151" s="251"/>
      <c r="CU151" s="251"/>
      <c r="CV151" s="251"/>
      <c r="CW151" s="251"/>
      <c r="CX151" s="251"/>
      <c r="CY151" s="251"/>
      <c r="CZ151" s="251"/>
      <c r="DA151" s="251"/>
      <c r="DB151" s="251"/>
      <c r="DC151" s="251"/>
      <c r="DD151" s="251"/>
      <c r="DE151" s="251"/>
      <c r="DF151" s="251"/>
      <c r="DG151" s="251"/>
      <c r="DH151" s="251"/>
      <c r="DI151" s="251"/>
      <c r="DJ151" s="251"/>
      <c r="DK151" s="251"/>
      <c r="DL151" s="251"/>
      <c r="DM151" s="251"/>
      <c r="DN151" s="251"/>
      <c r="DO151" s="251"/>
      <c r="DP151" s="251"/>
      <c r="DQ151" s="251"/>
      <c r="DR151" s="251"/>
      <c r="DS151" s="251"/>
      <c r="DT151" s="251"/>
      <c r="DU151" s="251"/>
      <c r="DV151" s="251"/>
      <c r="DW151" s="251"/>
      <c r="DX151" s="251"/>
      <c r="DY151" s="251"/>
      <c r="DZ151" s="251"/>
      <c r="EA151" s="251"/>
      <c r="EB151" s="251"/>
      <c r="EC151" s="251"/>
      <c r="ED151" s="251"/>
      <c r="EE151" s="251"/>
      <c r="EF151" s="251"/>
      <c r="EG151" s="251"/>
      <c r="EH151" s="251"/>
      <c r="EI151" s="251"/>
      <c r="EJ151" s="251"/>
      <c r="EK151" s="251"/>
      <c r="EL151" s="251"/>
      <c r="EM151" s="251"/>
      <c r="EN151" s="251"/>
      <c r="EO151" s="251"/>
      <c r="EP151" s="251"/>
      <c r="EQ151" s="251"/>
      <c r="ER151" s="251"/>
      <c r="ES151" s="251"/>
      <c r="ET151" s="251"/>
      <c r="EU151" s="251"/>
      <c r="EV151" s="251"/>
      <c r="EW151" s="251"/>
      <c r="EX151" s="251"/>
      <c r="EY151" s="251"/>
      <c r="EZ151" s="251"/>
      <c r="FA151" s="251"/>
      <c r="FB151" s="251"/>
      <c r="FC151" s="251"/>
      <c r="FD151" s="251"/>
      <c r="FE151" s="251"/>
      <c r="FF151" s="251"/>
      <c r="FG151" s="251"/>
      <c r="FH151" s="251"/>
      <c r="FI151" s="251"/>
      <c r="FJ151" s="251"/>
      <c r="FK151" s="251"/>
      <c r="FL151" s="251"/>
      <c r="FM151" s="251"/>
      <c r="FN151" s="251"/>
      <c r="FO151" s="251"/>
      <c r="FP151" s="251"/>
      <c r="FQ151" s="251"/>
      <c r="FR151" s="251"/>
      <c r="FS151" s="251"/>
      <c r="FT151" s="251"/>
      <c r="FU151" s="251"/>
      <c r="FV151" s="251"/>
      <c r="FW151" s="251"/>
      <c r="FX151" s="251"/>
      <c r="FY151" s="251"/>
      <c r="FZ151" s="251"/>
      <c r="GA151" s="251"/>
      <c r="GB151" s="251"/>
      <c r="GC151" s="251"/>
      <c r="GD151" s="251"/>
      <c r="GE151" s="251"/>
      <c r="GF151" s="251"/>
      <c r="GG151" s="251"/>
      <c r="GH151" s="251"/>
      <c r="GI151" s="251"/>
      <c r="GJ151" s="251"/>
      <c r="GK151" s="251"/>
      <c r="GL151" s="251"/>
      <c r="GM151" s="251"/>
      <c r="GN151" s="251"/>
      <c r="GO151" s="251"/>
      <c r="GP151" s="251"/>
      <c r="GQ151" s="251"/>
      <c r="GR151" s="251"/>
      <c r="GS151" s="251"/>
      <c r="GT151" s="251"/>
    </row>
    <row r="152" spans="1:202" ht="63.75" customHeight="1">
      <c r="A152" s="735"/>
      <c r="B152" s="735"/>
      <c r="C152" s="735"/>
      <c r="D152" s="971"/>
      <c r="E152" s="735"/>
      <c r="F152" s="735"/>
      <c r="G152" s="735"/>
      <c r="H152" s="735"/>
      <c r="I152" s="735"/>
      <c r="J152" s="735"/>
      <c r="K152" s="735"/>
      <c r="L152" s="735"/>
      <c r="M152" s="735"/>
      <c r="N152" s="735"/>
      <c r="O152" s="735"/>
      <c r="P152" s="735"/>
      <c r="Q152" s="251"/>
      <c r="R152" s="251"/>
      <c r="S152" s="251"/>
      <c r="T152" s="251"/>
      <c r="U152" s="251"/>
      <c r="V152" s="251"/>
      <c r="W152" s="251"/>
      <c r="X152" s="251"/>
      <c r="Y152" s="251"/>
      <c r="Z152" s="251"/>
      <c r="AA152" s="251"/>
      <c r="AB152" s="251"/>
      <c r="AC152" s="251"/>
      <c r="AD152" s="251"/>
      <c r="AE152" s="251"/>
      <c r="AF152" s="251"/>
      <c r="AG152" s="251"/>
      <c r="AH152" s="251"/>
      <c r="AI152" s="251"/>
      <c r="AJ152" s="251"/>
      <c r="AK152" s="251"/>
      <c r="AL152" s="251"/>
      <c r="AM152" s="251"/>
      <c r="AN152" s="251"/>
      <c r="AO152" s="251"/>
      <c r="AP152" s="251"/>
      <c r="AQ152" s="251"/>
      <c r="AR152" s="251"/>
      <c r="AS152" s="251"/>
      <c r="AT152" s="251"/>
      <c r="AU152" s="251"/>
      <c r="AV152" s="251"/>
      <c r="AW152" s="251"/>
      <c r="AX152" s="251"/>
      <c r="AY152" s="251"/>
      <c r="AZ152" s="251"/>
      <c r="BA152" s="251"/>
      <c r="BB152" s="251"/>
      <c r="BC152" s="251"/>
      <c r="BD152" s="251"/>
      <c r="BE152" s="251"/>
      <c r="BF152" s="251"/>
      <c r="BG152" s="251"/>
      <c r="BH152" s="251"/>
      <c r="BI152" s="251"/>
      <c r="BJ152" s="251"/>
      <c r="BK152" s="251"/>
      <c r="BL152" s="251"/>
      <c r="BM152" s="251"/>
      <c r="BN152" s="251"/>
      <c r="BO152" s="251"/>
      <c r="BP152" s="251"/>
      <c r="BQ152" s="251"/>
      <c r="BR152" s="251"/>
      <c r="BS152" s="251"/>
      <c r="BT152" s="251"/>
      <c r="BU152" s="251"/>
      <c r="BV152" s="251"/>
      <c r="BW152" s="251"/>
      <c r="BX152" s="251"/>
      <c r="BY152" s="251"/>
      <c r="BZ152" s="251"/>
      <c r="CA152" s="251"/>
      <c r="CB152" s="251"/>
      <c r="CC152" s="251"/>
      <c r="CD152" s="251"/>
      <c r="CE152" s="251"/>
      <c r="CF152" s="251"/>
      <c r="CG152" s="251"/>
      <c r="CH152" s="251"/>
      <c r="CI152" s="251"/>
      <c r="CJ152" s="251"/>
      <c r="CK152" s="251"/>
      <c r="CL152" s="251"/>
      <c r="CM152" s="251"/>
      <c r="CN152" s="251"/>
      <c r="CO152" s="251"/>
      <c r="CP152" s="251"/>
      <c r="CQ152" s="251"/>
      <c r="CR152" s="251"/>
      <c r="CS152" s="251"/>
      <c r="CT152" s="251"/>
      <c r="CU152" s="251"/>
      <c r="CV152" s="251"/>
      <c r="CW152" s="251"/>
      <c r="CX152" s="251"/>
      <c r="CY152" s="251"/>
      <c r="CZ152" s="251"/>
      <c r="DA152" s="251"/>
      <c r="DB152" s="251"/>
      <c r="DC152" s="251"/>
      <c r="DD152" s="251"/>
      <c r="DE152" s="251"/>
      <c r="DF152" s="251"/>
      <c r="DG152" s="251"/>
      <c r="DH152" s="251"/>
      <c r="DI152" s="251"/>
      <c r="DJ152" s="251"/>
      <c r="DK152" s="251"/>
      <c r="DL152" s="251"/>
      <c r="DM152" s="251"/>
      <c r="DN152" s="251"/>
      <c r="DO152" s="251"/>
      <c r="DP152" s="251"/>
      <c r="DQ152" s="251"/>
      <c r="DR152" s="251"/>
      <c r="DS152" s="251"/>
      <c r="DT152" s="251"/>
      <c r="DU152" s="251"/>
      <c r="DV152" s="251"/>
      <c r="DW152" s="251"/>
      <c r="DX152" s="251"/>
      <c r="DY152" s="251"/>
      <c r="DZ152" s="251"/>
      <c r="EA152" s="251"/>
      <c r="EB152" s="251"/>
      <c r="EC152" s="251"/>
      <c r="ED152" s="251"/>
      <c r="EE152" s="251"/>
      <c r="EF152" s="251"/>
      <c r="EG152" s="251"/>
      <c r="EH152" s="251"/>
      <c r="EI152" s="251"/>
      <c r="EJ152" s="251"/>
      <c r="EK152" s="251"/>
      <c r="EL152" s="251"/>
      <c r="EM152" s="251"/>
      <c r="EN152" s="251"/>
      <c r="EO152" s="251"/>
      <c r="EP152" s="251"/>
      <c r="EQ152" s="251"/>
      <c r="ER152" s="251"/>
      <c r="ES152" s="251"/>
      <c r="ET152" s="251"/>
      <c r="EU152" s="251"/>
      <c r="EV152" s="251"/>
      <c r="EW152" s="251"/>
      <c r="EX152" s="251"/>
      <c r="EY152" s="251"/>
      <c r="EZ152" s="251"/>
      <c r="FA152" s="251"/>
      <c r="FB152" s="251"/>
      <c r="FC152" s="251"/>
      <c r="FD152" s="251"/>
      <c r="FE152" s="251"/>
      <c r="FF152" s="251"/>
      <c r="FG152" s="251"/>
      <c r="FH152" s="251"/>
      <c r="FI152" s="251"/>
      <c r="FJ152" s="251"/>
      <c r="FK152" s="251"/>
      <c r="FL152" s="251"/>
      <c r="FM152" s="251"/>
      <c r="FN152" s="251"/>
      <c r="FO152" s="251"/>
      <c r="FP152" s="251"/>
      <c r="FQ152" s="251"/>
      <c r="FR152" s="251"/>
      <c r="FS152" s="251"/>
      <c r="FT152" s="251"/>
      <c r="FU152" s="251"/>
      <c r="FV152" s="251"/>
      <c r="FW152" s="251"/>
      <c r="FX152" s="251"/>
      <c r="FY152" s="251"/>
      <c r="FZ152" s="251"/>
      <c r="GA152" s="251"/>
      <c r="GB152" s="251"/>
      <c r="GC152" s="251"/>
      <c r="GD152" s="251"/>
      <c r="GE152" s="251"/>
      <c r="GF152" s="251"/>
      <c r="GG152" s="251"/>
      <c r="GH152" s="251"/>
      <c r="GI152" s="251"/>
      <c r="GJ152" s="251"/>
      <c r="GK152" s="251"/>
      <c r="GL152" s="251"/>
      <c r="GM152" s="251"/>
      <c r="GN152" s="251"/>
      <c r="GO152" s="251"/>
      <c r="GP152" s="251"/>
      <c r="GQ152" s="251"/>
      <c r="GR152" s="251"/>
      <c r="GS152" s="251"/>
      <c r="GT152" s="251"/>
    </row>
    <row r="153" spans="1:202">
      <c r="A153" s="735"/>
      <c r="B153" s="735"/>
      <c r="C153" s="735"/>
      <c r="D153" s="971"/>
      <c r="E153" s="735"/>
      <c r="F153" s="735"/>
      <c r="G153" s="735"/>
      <c r="H153" s="735"/>
      <c r="I153" s="735"/>
      <c r="J153" s="735"/>
      <c r="K153" s="735"/>
      <c r="L153" s="735"/>
      <c r="M153" s="735"/>
      <c r="N153" s="735"/>
      <c r="O153" s="735"/>
      <c r="P153" s="735"/>
      <c r="Q153" s="251"/>
      <c r="R153" s="251"/>
      <c r="S153" s="251"/>
      <c r="T153" s="251"/>
      <c r="U153" s="251"/>
      <c r="V153" s="251"/>
      <c r="W153" s="251"/>
      <c r="X153" s="251"/>
      <c r="Y153" s="251"/>
      <c r="Z153" s="251"/>
      <c r="AA153" s="251"/>
      <c r="AB153" s="251"/>
      <c r="AC153" s="251"/>
      <c r="AD153" s="251"/>
      <c r="AE153" s="251"/>
      <c r="AF153" s="251"/>
      <c r="AG153" s="251"/>
      <c r="AH153" s="251"/>
      <c r="AI153" s="251"/>
      <c r="AJ153" s="251"/>
      <c r="AK153" s="251"/>
      <c r="AL153" s="251"/>
      <c r="AM153" s="251"/>
      <c r="AN153" s="251"/>
      <c r="AO153" s="251"/>
      <c r="AP153" s="251"/>
      <c r="AQ153" s="251"/>
      <c r="AR153" s="251"/>
      <c r="AS153" s="251"/>
      <c r="AT153" s="251"/>
      <c r="AU153" s="251"/>
      <c r="AV153" s="251"/>
      <c r="AW153" s="251"/>
      <c r="AX153" s="251"/>
      <c r="AY153" s="251"/>
      <c r="AZ153" s="251"/>
      <c r="BA153" s="251"/>
      <c r="BB153" s="251"/>
      <c r="BC153" s="251"/>
      <c r="BD153" s="251"/>
      <c r="BE153" s="251"/>
      <c r="BF153" s="251"/>
      <c r="BG153" s="251"/>
      <c r="BH153" s="251"/>
      <c r="BI153" s="251"/>
      <c r="BJ153" s="251"/>
      <c r="BK153" s="251"/>
      <c r="BL153" s="251"/>
      <c r="BM153" s="251"/>
      <c r="BN153" s="251"/>
      <c r="BO153" s="251"/>
      <c r="BP153" s="251"/>
      <c r="BQ153" s="251"/>
      <c r="BR153" s="251"/>
      <c r="BS153" s="251"/>
      <c r="BT153" s="251"/>
      <c r="BU153" s="251"/>
      <c r="BV153" s="251"/>
      <c r="BW153" s="251"/>
      <c r="BX153" s="251"/>
      <c r="BY153" s="251"/>
      <c r="BZ153" s="251"/>
      <c r="CA153" s="251"/>
      <c r="CB153" s="251"/>
      <c r="CC153" s="251"/>
      <c r="CD153" s="251"/>
      <c r="CE153" s="251"/>
      <c r="CF153" s="251"/>
      <c r="CG153" s="251"/>
      <c r="CH153" s="251"/>
      <c r="CI153" s="251"/>
      <c r="CJ153" s="251"/>
      <c r="CK153" s="251"/>
      <c r="CL153" s="251"/>
      <c r="CM153" s="251"/>
      <c r="CN153" s="251"/>
      <c r="CO153" s="251"/>
      <c r="CP153" s="251"/>
      <c r="CQ153" s="251"/>
      <c r="CR153" s="251"/>
      <c r="CS153" s="251"/>
      <c r="CT153" s="251"/>
      <c r="CU153" s="251"/>
      <c r="CV153" s="251"/>
      <c r="CW153" s="251"/>
      <c r="CX153" s="251"/>
      <c r="CY153" s="251"/>
      <c r="CZ153" s="251"/>
      <c r="DA153" s="251"/>
      <c r="DB153" s="251"/>
      <c r="DC153" s="251"/>
      <c r="DD153" s="251"/>
      <c r="DE153" s="251"/>
      <c r="DF153" s="251"/>
      <c r="DG153" s="251"/>
      <c r="DH153" s="251"/>
      <c r="DI153" s="251"/>
      <c r="DJ153" s="251"/>
      <c r="DK153" s="251"/>
      <c r="DL153" s="251"/>
      <c r="DM153" s="251"/>
      <c r="DN153" s="251"/>
      <c r="DO153" s="251"/>
      <c r="DP153" s="251"/>
      <c r="DQ153" s="251"/>
      <c r="DR153" s="251"/>
      <c r="DS153" s="251"/>
      <c r="DT153" s="251"/>
      <c r="DU153" s="251"/>
      <c r="DV153" s="251"/>
      <c r="DW153" s="251"/>
      <c r="DX153" s="251"/>
      <c r="DY153" s="251"/>
      <c r="DZ153" s="251"/>
      <c r="EA153" s="251"/>
      <c r="EB153" s="251"/>
      <c r="EC153" s="251"/>
      <c r="ED153" s="251"/>
      <c r="EE153" s="251"/>
      <c r="EF153" s="251"/>
      <c r="EG153" s="251"/>
      <c r="EH153" s="251"/>
      <c r="EI153" s="251"/>
      <c r="EJ153" s="251"/>
      <c r="EK153" s="251"/>
      <c r="EL153" s="251"/>
      <c r="EM153" s="251"/>
      <c r="EN153" s="251"/>
      <c r="EO153" s="251"/>
      <c r="EP153" s="251"/>
      <c r="EQ153" s="251"/>
      <c r="ER153" s="251"/>
      <c r="ES153" s="251"/>
      <c r="ET153" s="251"/>
      <c r="EU153" s="251"/>
      <c r="EV153" s="251"/>
      <c r="EW153" s="251"/>
      <c r="EX153" s="251"/>
      <c r="EY153" s="251"/>
      <c r="EZ153" s="251"/>
      <c r="FA153" s="251"/>
      <c r="FB153" s="251"/>
      <c r="FC153" s="251"/>
      <c r="FD153" s="251"/>
      <c r="FE153" s="251"/>
      <c r="FF153" s="251"/>
      <c r="FG153" s="251"/>
      <c r="FH153" s="251"/>
      <c r="FI153" s="251"/>
      <c r="FJ153" s="251"/>
      <c r="FK153" s="251"/>
      <c r="FL153" s="251"/>
      <c r="FM153" s="251"/>
      <c r="FN153" s="251"/>
      <c r="FO153" s="251"/>
      <c r="FP153" s="251"/>
      <c r="FQ153" s="251"/>
      <c r="FR153" s="251"/>
      <c r="FS153" s="251"/>
      <c r="FT153" s="251"/>
      <c r="FU153" s="251"/>
      <c r="FV153" s="251"/>
      <c r="FW153" s="251"/>
      <c r="FX153" s="251"/>
      <c r="FY153" s="251"/>
      <c r="FZ153" s="251"/>
      <c r="GA153" s="251"/>
      <c r="GB153" s="251"/>
      <c r="GC153" s="251"/>
      <c r="GD153" s="251"/>
      <c r="GE153" s="251"/>
      <c r="GF153" s="251"/>
      <c r="GG153" s="251"/>
      <c r="GH153" s="251"/>
      <c r="GI153" s="251"/>
      <c r="GJ153" s="251"/>
      <c r="GK153" s="251"/>
      <c r="GL153" s="251"/>
      <c r="GM153" s="251"/>
      <c r="GN153" s="251"/>
      <c r="GO153" s="251"/>
      <c r="GP153" s="251"/>
      <c r="GQ153" s="251"/>
      <c r="GR153" s="251"/>
      <c r="GS153" s="251"/>
      <c r="GT153" s="251"/>
    </row>
    <row r="154" spans="1:202">
      <c r="A154" s="735"/>
      <c r="B154" s="735"/>
      <c r="C154" s="735"/>
      <c r="D154" s="971"/>
      <c r="E154" s="735"/>
      <c r="F154" s="735"/>
      <c r="G154" s="735"/>
      <c r="H154" s="735"/>
      <c r="I154" s="735"/>
      <c r="J154" s="735"/>
      <c r="K154" s="735"/>
      <c r="L154" s="735"/>
      <c r="M154" s="735"/>
      <c r="N154" s="735"/>
      <c r="O154" s="735"/>
      <c r="P154" s="735"/>
      <c r="Q154" s="251"/>
      <c r="R154" s="251"/>
      <c r="S154" s="251"/>
      <c r="T154" s="251"/>
      <c r="U154" s="251"/>
      <c r="V154" s="251"/>
      <c r="W154" s="251"/>
      <c r="X154" s="251"/>
      <c r="Y154" s="251"/>
      <c r="Z154" s="251"/>
      <c r="AA154" s="251"/>
      <c r="AB154" s="251"/>
      <c r="AC154" s="251"/>
      <c r="AD154" s="251"/>
      <c r="AE154" s="251"/>
      <c r="AF154" s="251"/>
      <c r="AG154" s="251"/>
      <c r="AH154" s="251"/>
      <c r="AI154" s="251"/>
      <c r="AJ154" s="251"/>
      <c r="AK154" s="251"/>
      <c r="AL154" s="251"/>
      <c r="AM154" s="251"/>
      <c r="AN154" s="251"/>
      <c r="AO154" s="251"/>
      <c r="AP154" s="251"/>
      <c r="AQ154" s="251"/>
      <c r="AR154" s="251"/>
      <c r="AS154" s="251"/>
      <c r="AT154" s="251"/>
      <c r="AU154" s="251"/>
      <c r="AV154" s="251"/>
      <c r="AW154" s="251"/>
      <c r="AX154" s="251"/>
      <c r="AY154" s="251"/>
      <c r="AZ154" s="251"/>
      <c r="BA154" s="251"/>
      <c r="BB154" s="251"/>
      <c r="BC154" s="251"/>
      <c r="BD154" s="251"/>
      <c r="BE154" s="251"/>
      <c r="BF154" s="251"/>
      <c r="BG154" s="251"/>
      <c r="BH154" s="251"/>
      <c r="BI154" s="251"/>
      <c r="BJ154" s="251"/>
      <c r="BK154" s="251"/>
      <c r="BL154" s="251"/>
      <c r="BM154" s="251"/>
      <c r="BN154" s="251"/>
      <c r="BO154" s="251"/>
      <c r="BP154" s="251"/>
      <c r="BQ154" s="251"/>
      <c r="BR154" s="251"/>
      <c r="BS154" s="251"/>
      <c r="BT154" s="251"/>
      <c r="BU154" s="251"/>
      <c r="BV154" s="251"/>
      <c r="BW154" s="251"/>
      <c r="BX154" s="251"/>
      <c r="BY154" s="251"/>
      <c r="BZ154" s="251"/>
      <c r="CA154" s="251"/>
      <c r="CB154" s="251"/>
      <c r="CC154" s="251"/>
      <c r="CD154" s="251"/>
      <c r="CE154" s="251"/>
      <c r="CF154" s="251"/>
      <c r="CG154" s="251"/>
      <c r="CH154" s="251"/>
      <c r="CI154" s="251"/>
      <c r="CJ154" s="251"/>
      <c r="CK154" s="251"/>
      <c r="CL154" s="251"/>
      <c r="CM154" s="251"/>
      <c r="CN154" s="251"/>
      <c r="CO154" s="251"/>
      <c r="CP154" s="251"/>
      <c r="CQ154" s="251"/>
      <c r="CR154" s="251"/>
      <c r="CS154" s="251"/>
      <c r="CT154" s="251"/>
      <c r="CU154" s="251"/>
      <c r="CV154" s="251"/>
      <c r="CW154" s="251"/>
      <c r="CX154" s="251"/>
      <c r="CY154" s="251"/>
      <c r="CZ154" s="251"/>
      <c r="DA154" s="251"/>
      <c r="DB154" s="251"/>
      <c r="DC154" s="251"/>
      <c r="DD154" s="251"/>
      <c r="DE154" s="251"/>
      <c r="DF154" s="251"/>
      <c r="DG154" s="251"/>
      <c r="DH154" s="251"/>
      <c r="DI154" s="251"/>
      <c r="DJ154" s="251"/>
      <c r="DK154" s="251"/>
      <c r="DL154" s="251"/>
      <c r="DM154" s="251"/>
      <c r="DN154" s="251"/>
      <c r="DO154" s="251"/>
      <c r="DP154" s="251"/>
      <c r="DQ154" s="251"/>
      <c r="DR154" s="251"/>
      <c r="DS154" s="251"/>
      <c r="DT154" s="251"/>
      <c r="DU154" s="251"/>
      <c r="DV154" s="251"/>
      <c r="DW154" s="251"/>
      <c r="DX154" s="251"/>
      <c r="DY154" s="251"/>
      <c r="DZ154" s="251"/>
      <c r="EA154" s="251"/>
      <c r="EB154" s="251"/>
      <c r="EC154" s="251"/>
      <c r="ED154" s="251"/>
      <c r="EE154" s="251"/>
      <c r="EF154" s="251"/>
      <c r="EG154" s="251"/>
      <c r="EH154" s="251"/>
      <c r="EI154" s="251"/>
      <c r="EJ154" s="251"/>
      <c r="EK154" s="251"/>
      <c r="EL154" s="251"/>
      <c r="EM154" s="251"/>
      <c r="EN154" s="251"/>
      <c r="EO154" s="251"/>
      <c r="EP154" s="251"/>
      <c r="EQ154" s="251"/>
      <c r="ER154" s="251"/>
      <c r="ES154" s="251"/>
      <c r="ET154" s="251"/>
      <c r="EU154" s="251"/>
      <c r="EV154" s="251"/>
      <c r="EW154" s="251"/>
      <c r="EX154" s="251"/>
      <c r="EY154" s="251"/>
      <c r="EZ154" s="251"/>
      <c r="FA154" s="251"/>
      <c r="FB154" s="251"/>
      <c r="FC154" s="251"/>
      <c r="FD154" s="251"/>
      <c r="FE154" s="251"/>
      <c r="FF154" s="251"/>
      <c r="FG154" s="251"/>
      <c r="FH154" s="251"/>
      <c r="FI154" s="251"/>
      <c r="FJ154" s="251"/>
      <c r="FK154" s="251"/>
      <c r="FL154" s="251"/>
      <c r="FM154" s="251"/>
      <c r="FN154" s="251"/>
      <c r="FO154" s="251"/>
      <c r="FP154" s="251"/>
      <c r="FQ154" s="251"/>
      <c r="FR154" s="251"/>
      <c r="FS154" s="251"/>
      <c r="FT154" s="251"/>
      <c r="FU154" s="251"/>
      <c r="FV154" s="251"/>
      <c r="FW154" s="251"/>
      <c r="FX154" s="251"/>
      <c r="FY154" s="251"/>
      <c r="FZ154" s="251"/>
      <c r="GA154" s="251"/>
      <c r="GB154" s="251"/>
      <c r="GC154" s="251"/>
      <c r="GD154" s="251"/>
      <c r="GE154" s="251"/>
      <c r="GF154" s="251"/>
      <c r="GG154" s="251"/>
      <c r="GH154" s="251"/>
      <c r="GI154" s="251"/>
      <c r="GJ154" s="251"/>
      <c r="GK154" s="251"/>
      <c r="GL154" s="251"/>
      <c r="GM154" s="251"/>
      <c r="GN154" s="251"/>
      <c r="GO154" s="251"/>
      <c r="GP154" s="251"/>
      <c r="GQ154" s="251"/>
      <c r="GR154" s="251"/>
      <c r="GS154" s="251"/>
      <c r="GT154" s="251"/>
    </row>
    <row r="155" spans="1:202">
      <c r="A155" s="735"/>
      <c r="B155" s="735"/>
      <c r="C155" s="735"/>
      <c r="D155" s="971"/>
      <c r="E155" s="735"/>
      <c r="F155" s="735"/>
      <c r="G155" s="735"/>
      <c r="H155" s="735"/>
      <c r="I155" s="735"/>
      <c r="J155" s="735"/>
      <c r="K155" s="735"/>
      <c r="L155" s="735"/>
      <c r="M155" s="735"/>
      <c r="N155" s="735"/>
      <c r="O155" s="735"/>
      <c r="P155" s="735"/>
      <c r="Q155" s="251"/>
      <c r="R155" s="251"/>
      <c r="S155" s="251"/>
      <c r="T155" s="251"/>
      <c r="U155" s="251"/>
      <c r="V155" s="251"/>
      <c r="W155" s="251"/>
      <c r="X155" s="251"/>
      <c r="Y155" s="251"/>
      <c r="Z155" s="251"/>
      <c r="AA155" s="251"/>
      <c r="AB155" s="251"/>
      <c r="AC155" s="251"/>
      <c r="AD155" s="251"/>
      <c r="AE155" s="251"/>
      <c r="AF155" s="251"/>
      <c r="AG155" s="251"/>
      <c r="AH155" s="251"/>
      <c r="AI155" s="251"/>
      <c r="AJ155" s="251"/>
      <c r="AK155" s="251"/>
      <c r="AL155" s="251"/>
      <c r="AM155" s="251"/>
      <c r="AN155" s="251"/>
      <c r="AO155" s="251"/>
      <c r="AP155" s="251"/>
      <c r="AQ155" s="251"/>
      <c r="AR155" s="251"/>
      <c r="AS155" s="251"/>
      <c r="AT155" s="251"/>
      <c r="AU155" s="251"/>
      <c r="AV155" s="251"/>
      <c r="AW155" s="251"/>
      <c r="AX155" s="251"/>
      <c r="AY155" s="251"/>
      <c r="AZ155" s="251"/>
      <c r="BA155" s="251"/>
      <c r="BB155" s="251"/>
      <c r="BC155" s="251"/>
      <c r="BD155" s="251"/>
      <c r="BE155" s="251"/>
      <c r="BF155" s="251"/>
      <c r="BG155" s="251"/>
      <c r="BH155" s="251"/>
      <c r="BI155" s="251"/>
      <c r="BJ155" s="251"/>
      <c r="BK155" s="251"/>
      <c r="BL155" s="251"/>
      <c r="BM155" s="251"/>
      <c r="BN155" s="251"/>
      <c r="BO155" s="251"/>
      <c r="BP155" s="251"/>
      <c r="BQ155" s="251"/>
      <c r="BR155" s="251"/>
      <c r="BS155" s="251"/>
      <c r="BT155" s="251"/>
      <c r="BU155" s="251"/>
      <c r="BV155" s="251"/>
      <c r="BW155" s="251"/>
      <c r="BX155" s="251"/>
      <c r="BY155" s="251"/>
      <c r="BZ155" s="251"/>
      <c r="CA155" s="251"/>
      <c r="CB155" s="251"/>
      <c r="CC155" s="251"/>
      <c r="CD155" s="251"/>
      <c r="CE155" s="251"/>
      <c r="CF155" s="251"/>
      <c r="CG155" s="251"/>
      <c r="CH155" s="251"/>
      <c r="CI155" s="251"/>
      <c r="CJ155" s="251"/>
      <c r="CK155" s="251"/>
      <c r="CL155" s="251"/>
      <c r="CM155" s="251"/>
      <c r="CN155" s="251"/>
      <c r="CO155" s="251"/>
      <c r="CP155" s="251"/>
      <c r="CQ155" s="251"/>
      <c r="CR155" s="251"/>
      <c r="CS155" s="251"/>
      <c r="CT155" s="251"/>
      <c r="CU155" s="251"/>
      <c r="CV155" s="251"/>
      <c r="CW155" s="251"/>
      <c r="CX155" s="251"/>
      <c r="CY155" s="251"/>
      <c r="CZ155" s="251"/>
      <c r="DA155" s="251"/>
      <c r="DB155" s="251"/>
      <c r="DC155" s="251"/>
      <c r="DD155" s="251"/>
      <c r="DE155" s="251"/>
      <c r="DF155" s="251"/>
      <c r="DG155" s="251"/>
      <c r="DH155" s="251"/>
      <c r="DI155" s="251"/>
      <c r="DJ155" s="251"/>
      <c r="DK155" s="251"/>
      <c r="DL155" s="251"/>
      <c r="DM155" s="251"/>
      <c r="DN155" s="251"/>
      <c r="DO155" s="251"/>
      <c r="DP155" s="251"/>
      <c r="DQ155" s="251"/>
      <c r="DR155" s="251"/>
      <c r="DS155" s="251"/>
      <c r="DT155" s="251"/>
      <c r="DU155" s="251"/>
      <c r="DV155" s="251"/>
      <c r="DW155" s="251"/>
      <c r="DX155" s="251"/>
      <c r="DY155" s="251"/>
      <c r="DZ155" s="251"/>
      <c r="EA155" s="251"/>
      <c r="EB155" s="251"/>
      <c r="EC155" s="251"/>
      <c r="ED155" s="251"/>
      <c r="EE155" s="251"/>
      <c r="EF155" s="251"/>
      <c r="EG155" s="251"/>
      <c r="EH155" s="251"/>
      <c r="EI155" s="251"/>
      <c r="EJ155" s="251"/>
      <c r="EK155" s="251"/>
      <c r="EL155" s="251"/>
      <c r="EM155" s="251"/>
      <c r="EN155" s="251"/>
      <c r="EO155" s="251"/>
      <c r="EP155" s="251"/>
      <c r="EQ155" s="251"/>
      <c r="ER155" s="251"/>
      <c r="ES155" s="251"/>
      <c r="ET155" s="251"/>
      <c r="EU155" s="251"/>
      <c r="EV155" s="251"/>
      <c r="EW155" s="251"/>
      <c r="EX155" s="251"/>
      <c r="EY155" s="251"/>
      <c r="EZ155" s="251"/>
      <c r="FA155" s="251"/>
      <c r="FB155" s="251"/>
      <c r="FC155" s="251"/>
      <c r="FD155" s="251"/>
      <c r="FE155" s="251"/>
      <c r="FF155" s="251"/>
      <c r="FG155" s="251"/>
      <c r="FH155" s="251"/>
      <c r="FI155" s="251"/>
      <c r="FJ155" s="251"/>
      <c r="FK155" s="251"/>
      <c r="FL155" s="251"/>
      <c r="FM155" s="251"/>
      <c r="FN155" s="251"/>
      <c r="FO155" s="251"/>
      <c r="FP155" s="251"/>
      <c r="FQ155" s="251"/>
      <c r="FR155" s="251"/>
      <c r="FS155" s="251"/>
      <c r="FT155" s="251"/>
      <c r="FU155" s="251"/>
      <c r="FV155" s="251"/>
      <c r="FW155" s="251"/>
      <c r="FX155" s="251"/>
      <c r="FY155" s="251"/>
      <c r="FZ155" s="251"/>
      <c r="GA155" s="251"/>
      <c r="GB155" s="251"/>
      <c r="GC155" s="251"/>
      <c r="GD155" s="251"/>
      <c r="GE155" s="251"/>
      <c r="GF155" s="251"/>
      <c r="GG155" s="251"/>
      <c r="GH155" s="251"/>
      <c r="GI155" s="251"/>
      <c r="GJ155" s="251"/>
      <c r="GK155" s="251"/>
      <c r="GL155" s="251"/>
      <c r="GM155" s="251"/>
      <c r="GN155" s="251"/>
      <c r="GO155" s="251"/>
      <c r="GP155" s="251"/>
      <c r="GQ155" s="251"/>
      <c r="GR155" s="251"/>
      <c r="GS155" s="251"/>
      <c r="GT155" s="251"/>
    </row>
    <row r="156" spans="1:202">
      <c r="A156" s="735"/>
      <c r="B156" s="735"/>
      <c r="C156" s="735"/>
      <c r="D156" s="971"/>
      <c r="E156" s="735"/>
      <c r="F156" s="735"/>
      <c r="G156" s="735"/>
      <c r="H156" s="735"/>
      <c r="I156" s="735"/>
      <c r="J156" s="735"/>
      <c r="K156" s="735"/>
      <c r="L156" s="735"/>
      <c r="M156" s="735"/>
      <c r="N156" s="735"/>
      <c r="O156" s="735"/>
      <c r="P156" s="735"/>
      <c r="Q156" s="251"/>
      <c r="R156" s="251"/>
      <c r="S156" s="251"/>
      <c r="T156" s="251"/>
      <c r="U156" s="251"/>
      <c r="V156" s="251"/>
      <c r="W156" s="251"/>
      <c r="X156" s="251"/>
      <c r="Y156" s="251"/>
      <c r="Z156" s="251"/>
      <c r="AA156" s="251"/>
      <c r="AB156" s="251"/>
      <c r="AC156" s="251"/>
      <c r="AD156" s="251"/>
      <c r="AE156" s="251"/>
      <c r="AF156" s="251"/>
      <c r="AG156" s="251"/>
      <c r="AH156" s="251"/>
      <c r="AI156" s="251"/>
      <c r="AJ156" s="251"/>
      <c r="AK156" s="251"/>
      <c r="AL156" s="251"/>
      <c r="AM156" s="251"/>
      <c r="AN156" s="251"/>
      <c r="AO156" s="251"/>
      <c r="AP156" s="251"/>
      <c r="AQ156" s="251"/>
      <c r="AR156" s="251"/>
      <c r="AS156" s="251"/>
      <c r="AT156" s="251"/>
      <c r="AU156" s="251"/>
      <c r="AV156" s="251"/>
      <c r="AW156" s="251"/>
      <c r="AX156" s="251"/>
      <c r="AY156" s="251"/>
      <c r="AZ156" s="251"/>
      <c r="BA156" s="251"/>
      <c r="BB156" s="251"/>
      <c r="BC156" s="251"/>
      <c r="BD156" s="251"/>
      <c r="BE156" s="251"/>
      <c r="BF156" s="251"/>
      <c r="BG156" s="251"/>
      <c r="BH156" s="251"/>
      <c r="BI156" s="251"/>
      <c r="BJ156" s="251"/>
      <c r="BK156" s="251"/>
      <c r="BL156" s="251"/>
      <c r="BM156" s="251"/>
      <c r="BN156" s="251"/>
      <c r="BO156" s="251"/>
      <c r="BP156" s="251"/>
      <c r="BQ156" s="251"/>
      <c r="BR156" s="251"/>
      <c r="BS156" s="251"/>
      <c r="BT156" s="251"/>
      <c r="BU156" s="251"/>
      <c r="BV156" s="251"/>
      <c r="BW156" s="251"/>
      <c r="BX156" s="251"/>
      <c r="BY156" s="251"/>
      <c r="BZ156" s="251"/>
      <c r="CA156" s="251"/>
      <c r="CB156" s="251"/>
      <c r="CC156" s="251"/>
      <c r="CD156" s="251"/>
      <c r="CE156" s="251"/>
      <c r="CF156" s="251"/>
      <c r="CG156" s="251"/>
      <c r="CH156" s="251"/>
      <c r="CI156" s="251"/>
      <c r="CJ156" s="251"/>
      <c r="CK156" s="251"/>
      <c r="CL156" s="251"/>
      <c r="CM156" s="251"/>
      <c r="CN156" s="251"/>
      <c r="CO156" s="251"/>
      <c r="CP156" s="251"/>
      <c r="CQ156" s="251"/>
      <c r="CR156" s="251"/>
      <c r="CS156" s="251"/>
      <c r="CT156" s="251"/>
      <c r="CU156" s="251"/>
      <c r="CV156" s="251"/>
      <c r="CW156" s="251"/>
      <c r="CX156" s="251"/>
      <c r="CY156" s="251"/>
      <c r="CZ156" s="251"/>
      <c r="DA156" s="251"/>
      <c r="DB156" s="251"/>
      <c r="DC156" s="251"/>
      <c r="DD156" s="251"/>
      <c r="DE156" s="251"/>
      <c r="DF156" s="251"/>
      <c r="DG156" s="251"/>
      <c r="DH156" s="251"/>
      <c r="DI156" s="251"/>
      <c r="DJ156" s="251"/>
      <c r="DK156" s="251"/>
      <c r="DL156" s="251"/>
      <c r="DM156" s="251"/>
      <c r="DN156" s="251"/>
      <c r="DO156" s="251"/>
      <c r="DP156" s="251"/>
      <c r="DQ156" s="251"/>
      <c r="DR156" s="251"/>
      <c r="DS156" s="251"/>
      <c r="DT156" s="251"/>
      <c r="DU156" s="251"/>
      <c r="DV156" s="251"/>
      <c r="DW156" s="251"/>
      <c r="DX156" s="251"/>
      <c r="DY156" s="251"/>
      <c r="DZ156" s="251"/>
      <c r="EA156" s="251"/>
      <c r="EB156" s="251"/>
      <c r="EC156" s="251"/>
      <c r="ED156" s="251"/>
      <c r="EE156" s="251"/>
      <c r="EF156" s="251"/>
      <c r="EG156" s="251"/>
      <c r="EH156" s="251"/>
      <c r="EI156" s="251"/>
      <c r="EJ156" s="251"/>
      <c r="EK156" s="251"/>
      <c r="EL156" s="251"/>
      <c r="EM156" s="251"/>
      <c r="EN156" s="251"/>
      <c r="EO156" s="251"/>
      <c r="EP156" s="251"/>
      <c r="EQ156" s="251"/>
      <c r="ER156" s="251"/>
      <c r="ES156" s="251"/>
      <c r="ET156" s="251"/>
      <c r="EU156" s="251"/>
      <c r="EV156" s="251"/>
      <c r="EW156" s="251"/>
      <c r="EX156" s="251"/>
      <c r="EY156" s="251"/>
      <c r="EZ156" s="251"/>
      <c r="FA156" s="251"/>
      <c r="FB156" s="251"/>
      <c r="FC156" s="251"/>
      <c r="FD156" s="251"/>
      <c r="FE156" s="251"/>
      <c r="FF156" s="251"/>
      <c r="FG156" s="251"/>
      <c r="FH156" s="251"/>
      <c r="FI156" s="251"/>
      <c r="FJ156" s="251"/>
      <c r="FK156" s="251"/>
      <c r="FL156" s="251"/>
      <c r="FM156" s="251"/>
      <c r="FN156" s="251"/>
      <c r="FO156" s="251"/>
      <c r="FP156" s="251"/>
      <c r="FQ156" s="251"/>
      <c r="FR156" s="251"/>
      <c r="FS156" s="251"/>
      <c r="FT156" s="251"/>
      <c r="FU156" s="251"/>
      <c r="FV156" s="251"/>
      <c r="FW156" s="251"/>
      <c r="FX156" s="251"/>
      <c r="FY156" s="251"/>
      <c r="FZ156" s="251"/>
      <c r="GA156" s="251"/>
      <c r="GB156" s="251"/>
      <c r="GC156" s="251"/>
      <c r="GD156" s="251"/>
      <c r="GE156" s="251"/>
      <c r="GF156" s="251"/>
      <c r="GG156" s="251"/>
      <c r="GH156" s="251"/>
      <c r="GI156" s="251"/>
      <c r="GJ156" s="251"/>
      <c r="GK156" s="251"/>
      <c r="GL156" s="251"/>
      <c r="GM156" s="251"/>
      <c r="GN156" s="251"/>
      <c r="GO156" s="251"/>
      <c r="GP156" s="251"/>
      <c r="GQ156" s="251"/>
      <c r="GR156" s="251"/>
      <c r="GS156" s="251"/>
      <c r="GT156" s="251"/>
    </row>
    <row r="157" spans="1:202">
      <c r="A157" s="735"/>
      <c r="B157" s="735"/>
      <c r="C157" s="735"/>
      <c r="D157" s="971"/>
      <c r="E157" s="735"/>
      <c r="F157" s="735"/>
      <c r="G157" s="735"/>
      <c r="H157" s="735"/>
      <c r="I157" s="735"/>
      <c r="J157" s="735"/>
      <c r="K157" s="735"/>
      <c r="L157" s="735"/>
      <c r="M157" s="735"/>
      <c r="N157" s="735"/>
      <c r="O157" s="735"/>
      <c r="P157" s="735"/>
      <c r="Q157" s="251"/>
      <c r="R157" s="251"/>
      <c r="S157" s="251"/>
      <c r="T157" s="251"/>
      <c r="U157" s="251"/>
      <c r="V157" s="251"/>
      <c r="W157" s="251"/>
      <c r="X157" s="251"/>
      <c r="Y157" s="251"/>
      <c r="Z157" s="251"/>
      <c r="AA157" s="251"/>
      <c r="AB157" s="251"/>
      <c r="AC157" s="251"/>
      <c r="AD157" s="251"/>
      <c r="AE157" s="251"/>
      <c r="AF157" s="251"/>
      <c r="AG157" s="251"/>
      <c r="AH157" s="251"/>
      <c r="AI157" s="251"/>
      <c r="AJ157" s="251"/>
      <c r="AK157" s="251"/>
      <c r="AL157" s="251"/>
      <c r="AM157" s="251"/>
      <c r="AN157" s="251"/>
      <c r="AO157" s="251"/>
      <c r="AP157" s="251"/>
      <c r="AQ157" s="251"/>
      <c r="AR157" s="251"/>
      <c r="AS157" s="251"/>
      <c r="AT157" s="251"/>
      <c r="AU157" s="251"/>
      <c r="AV157" s="251"/>
      <c r="AW157" s="251"/>
      <c r="AX157" s="251"/>
      <c r="AY157" s="251"/>
      <c r="AZ157" s="251"/>
      <c r="BA157" s="251"/>
      <c r="BB157" s="251"/>
      <c r="BC157" s="251"/>
      <c r="BD157" s="251"/>
      <c r="BE157" s="251"/>
      <c r="BF157" s="251"/>
      <c r="BG157" s="251"/>
      <c r="BH157" s="251"/>
      <c r="BI157" s="251"/>
      <c r="BJ157" s="251"/>
      <c r="BK157" s="251"/>
      <c r="BL157" s="251"/>
      <c r="BM157" s="251"/>
      <c r="BN157" s="251"/>
      <c r="BO157" s="251"/>
      <c r="BP157" s="251"/>
      <c r="BQ157" s="251"/>
      <c r="BR157" s="251"/>
      <c r="BS157" s="251"/>
      <c r="BT157" s="251"/>
      <c r="BU157" s="251"/>
      <c r="BV157" s="251"/>
      <c r="BW157" s="251"/>
      <c r="BX157" s="251"/>
      <c r="BY157" s="251"/>
      <c r="BZ157" s="251"/>
      <c r="CA157" s="251"/>
      <c r="CB157" s="251"/>
      <c r="CC157" s="251"/>
      <c r="CD157" s="251"/>
      <c r="CE157" s="251"/>
      <c r="CF157" s="251"/>
      <c r="CG157" s="251"/>
      <c r="CH157" s="251"/>
      <c r="CI157" s="251"/>
      <c r="CJ157" s="251"/>
      <c r="CK157" s="251"/>
      <c r="CL157" s="251"/>
      <c r="CM157" s="251"/>
      <c r="CN157" s="251"/>
      <c r="CO157" s="251"/>
      <c r="CP157" s="251"/>
      <c r="CQ157" s="251"/>
      <c r="CR157" s="251"/>
      <c r="CS157" s="251"/>
      <c r="CT157" s="251"/>
      <c r="CU157" s="251"/>
      <c r="CV157" s="251"/>
      <c r="CW157" s="251"/>
      <c r="CX157" s="251"/>
      <c r="CY157" s="251"/>
      <c r="CZ157" s="251"/>
      <c r="DA157" s="251"/>
      <c r="DB157" s="251"/>
      <c r="DC157" s="251"/>
      <c r="DD157" s="251"/>
      <c r="DE157" s="251"/>
      <c r="DF157" s="251"/>
      <c r="DG157" s="251"/>
      <c r="DH157" s="251"/>
      <c r="DI157" s="251"/>
      <c r="DJ157" s="251"/>
      <c r="DK157" s="251"/>
      <c r="DL157" s="251"/>
      <c r="DM157" s="251"/>
      <c r="DN157" s="251"/>
      <c r="DO157" s="251"/>
      <c r="DP157" s="251"/>
      <c r="DQ157" s="251"/>
      <c r="DR157" s="251"/>
      <c r="DS157" s="251"/>
      <c r="DT157" s="251"/>
      <c r="DU157" s="251"/>
      <c r="DV157" s="251"/>
      <c r="DW157" s="251"/>
      <c r="DX157" s="251"/>
      <c r="DY157" s="251"/>
      <c r="DZ157" s="251"/>
      <c r="EA157" s="251"/>
      <c r="EB157" s="251"/>
      <c r="EC157" s="251"/>
      <c r="ED157" s="251"/>
      <c r="EE157" s="251"/>
      <c r="EF157" s="251"/>
      <c r="EG157" s="251"/>
      <c r="EH157" s="251"/>
      <c r="EI157" s="251"/>
      <c r="EJ157" s="251"/>
      <c r="EK157" s="251"/>
      <c r="EL157" s="251"/>
      <c r="EM157" s="251"/>
      <c r="EN157" s="251"/>
      <c r="EO157" s="251"/>
      <c r="EP157" s="251"/>
      <c r="EQ157" s="251"/>
      <c r="ER157" s="251"/>
      <c r="ES157" s="251"/>
      <c r="ET157" s="251"/>
      <c r="EU157" s="251"/>
      <c r="EV157" s="251"/>
      <c r="EW157" s="251"/>
      <c r="EX157" s="251"/>
      <c r="EY157" s="251"/>
      <c r="EZ157" s="251"/>
      <c r="FA157" s="251"/>
      <c r="FB157" s="251"/>
      <c r="FC157" s="251"/>
      <c r="FD157" s="251"/>
      <c r="FE157" s="251"/>
      <c r="FF157" s="251"/>
      <c r="FG157" s="251"/>
      <c r="FH157" s="251"/>
      <c r="FI157" s="251"/>
      <c r="FJ157" s="251"/>
      <c r="FK157" s="251"/>
      <c r="FL157" s="251"/>
      <c r="FM157" s="251"/>
      <c r="FN157" s="251"/>
      <c r="FO157" s="251"/>
      <c r="FP157" s="251"/>
      <c r="FQ157" s="251"/>
      <c r="FR157" s="251"/>
      <c r="FS157" s="251"/>
      <c r="FT157" s="251"/>
      <c r="FU157" s="251"/>
      <c r="FV157" s="251"/>
      <c r="FW157" s="251"/>
      <c r="FX157" s="251"/>
      <c r="FY157" s="251"/>
      <c r="FZ157" s="251"/>
      <c r="GA157" s="251"/>
      <c r="GB157" s="251"/>
      <c r="GC157" s="251"/>
      <c r="GD157" s="251"/>
      <c r="GE157" s="251"/>
      <c r="GF157" s="251"/>
      <c r="GG157" s="251"/>
      <c r="GH157" s="251"/>
      <c r="GI157" s="251"/>
      <c r="GJ157" s="251"/>
      <c r="GK157" s="251"/>
      <c r="GL157" s="251"/>
      <c r="GM157" s="251"/>
      <c r="GN157" s="251"/>
      <c r="GO157" s="251"/>
      <c r="GP157" s="251"/>
      <c r="GQ157" s="251"/>
      <c r="GR157" s="251"/>
      <c r="GS157" s="251"/>
      <c r="GT157" s="251"/>
    </row>
    <row r="158" spans="1:202">
      <c r="A158" s="735"/>
      <c r="B158" s="735"/>
      <c r="C158" s="735"/>
      <c r="D158" s="971"/>
      <c r="E158" s="735"/>
      <c r="F158" s="735"/>
      <c r="G158" s="735"/>
      <c r="H158" s="735"/>
      <c r="I158" s="735"/>
      <c r="J158" s="735"/>
      <c r="K158" s="735"/>
      <c r="L158" s="735"/>
      <c r="M158" s="735"/>
      <c r="N158" s="735"/>
      <c r="O158" s="735"/>
      <c r="P158" s="735"/>
      <c r="Q158" s="251"/>
      <c r="R158" s="251"/>
      <c r="S158" s="251"/>
      <c r="T158" s="251"/>
      <c r="U158" s="251"/>
      <c r="V158" s="251"/>
      <c r="W158" s="251"/>
      <c r="X158" s="251"/>
      <c r="Y158" s="251"/>
      <c r="Z158" s="251"/>
      <c r="AA158" s="251"/>
      <c r="AB158" s="251"/>
      <c r="AC158" s="251"/>
      <c r="AD158" s="251"/>
      <c r="AE158" s="251"/>
      <c r="AF158" s="251"/>
      <c r="AG158" s="251"/>
      <c r="AH158" s="251"/>
      <c r="AI158" s="251"/>
      <c r="AJ158" s="251"/>
      <c r="AK158" s="251"/>
      <c r="AL158" s="251"/>
      <c r="AM158" s="251"/>
      <c r="AN158" s="251"/>
      <c r="AO158" s="251"/>
      <c r="AP158" s="251"/>
      <c r="AQ158" s="251"/>
      <c r="AR158" s="251"/>
      <c r="AS158" s="251"/>
      <c r="AT158" s="251"/>
      <c r="AU158" s="251"/>
      <c r="AV158" s="251"/>
      <c r="AW158" s="251"/>
      <c r="AX158" s="251"/>
      <c r="AY158" s="251"/>
      <c r="AZ158" s="251"/>
      <c r="BA158" s="251"/>
      <c r="BB158" s="251"/>
      <c r="BC158" s="251"/>
      <c r="BD158" s="251"/>
      <c r="BE158" s="251"/>
      <c r="BF158" s="251"/>
      <c r="BG158" s="251"/>
      <c r="BH158" s="251"/>
      <c r="BI158" s="251"/>
      <c r="BJ158" s="251"/>
      <c r="BK158" s="251"/>
      <c r="BL158" s="251"/>
      <c r="BM158" s="251"/>
      <c r="BN158" s="251"/>
      <c r="BO158" s="251"/>
      <c r="BP158" s="251"/>
      <c r="BQ158" s="251"/>
      <c r="BR158" s="251"/>
      <c r="BS158" s="251"/>
      <c r="BT158" s="251"/>
      <c r="BU158" s="251"/>
      <c r="BV158" s="251"/>
      <c r="BW158" s="251"/>
      <c r="BX158" s="251"/>
      <c r="BY158" s="251"/>
      <c r="BZ158" s="251"/>
      <c r="CA158" s="251"/>
      <c r="CB158" s="251"/>
      <c r="CC158" s="251"/>
      <c r="CD158" s="251"/>
      <c r="CE158" s="251"/>
      <c r="CF158" s="251"/>
      <c r="CG158" s="251"/>
      <c r="CH158" s="251"/>
      <c r="CI158" s="251"/>
      <c r="CJ158" s="251"/>
      <c r="CK158" s="251"/>
      <c r="CL158" s="251"/>
      <c r="CM158" s="251"/>
      <c r="CN158" s="251"/>
      <c r="CO158" s="251"/>
      <c r="CP158" s="251"/>
      <c r="CQ158" s="251"/>
      <c r="CR158" s="251"/>
      <c r="CS158" s="251"/>
      <c r="CT158" s="251"/>
      <c r="CU158" s="251"/>
      <c r="CV158" s="251"/>
      <c r="CW158" s="251"/>
      <c r="CX158" s="251"/>
      <c r="CY158" s="251"/>
      <c r="CZ158" s="251"/>
      <c r="DA158" s="251"/>
      <c r="DB158" s="251"/>
      <c r="DC158" s="251"/>
      <c r="DD158" s="251"/>
      <c r="DE158" s="251"/>
      <c r="DF158" s="251"/>
      <c r="DG158" s="251"/>
      <c r="DH158" s="251"/>
      <c r="DI158" s="251"/>
      <c r="DJ158" s="251"/>
      <c r="DK158" s="251"/>
      <c r="DL158" s="251"/>
      <c r="DM158" s="251"/>
      <c r="DN158" s="251"/>
      <c r="DO158" s="251"/>
      <c r="DP158" s="251"/>
      <c r="DQ158" s="251"/>
      <c r="DR158" s="251"/>
      <c r="DS158" s="251"/>
      <c r="DT158" s="251"/>
      <c r="DU158" s="251"/>
      <c r="DV158" s="251"/>
      <c r="DW158" s="251"/>
      <c r="DX158" s="251"/>
      <c r="DY158" s="251"/>
      <c r="DZ158" s="251"/>
      <c r="EA158" s="251"/>
      <c r="EB158" s="251"/>
      <c r="EC158" s="251"/>
      <c r="ED158" s="251"/>
      <c r="EE158" s="251"/>
      <c r="EF158" s="251"/>
      <c r="EG158" s="251"/>
      <c r="EH158" s="251"/>
      <c r="EI158" s="251"/>
      <c r="EJ158" s="251"/>
      <c r="EK158" s="251"/>
      <c r="EL158" s="251"/>
      <c r="EM158" s="251"/>
      <c r="EN158" s="251"/>
      <c r="EO158" s="251"/>
      <c r="EP158" s="251"/>
      <c r="EQ158" s="251"/>
      <c r="ER158" s="251"/>
      <c r="ES158" s="251"/>
      <c r="ET158" s="251"/>
      <c r="EU158" s="251"/>
      <c r="EV158" s="251"/>
      <c r="EW158" s="251"/>
      <c r="EX158" s="251"/>
      <c r="EY158" s="251"/>
      <c r="EZ158" s="251"/>
      <c r="FA158" s="251"/>
      <c r="FB158" s="251"/>
      <c r="FC158" s="251"/>
      <c r="FD158" s="251"/>
      <c r="FE158" s="251"/>
      <c r="FF158" s="251"/>
      <c r="FG158" s="251"/>
      <c r="FH158" s="251"/>
      <c r="FI158" s="251"/>
      <c r="FJ158" s="251"/>
      <c r="FK158" s="251"/>
      <c r="FL158" s="251"/>
      <c r="FM158" s="251"/>
      <c r="FN158" s="251"/>
      <c r="FO158" s="251"/>
      <c r="FP158" s="251"/>
      <c r="FQ158" s="251"/>
      <c r="FR158" s="251"/>
      <c r="FS158" s="251"/>
      <c r="FT158" s="251"/>
      <c r="FU158" s="251"/>
      <c r="FV158" s="251"/>
      <c r="FW158" s="251"/>
      <c r="FX158" s="251"/>
      <c r="FY158" s="251"/>
      <c r="FZ158" s="251"/>
      <c r="GA158" s="251"/>
      <c r="GB158" s="251"/>
      <c r="GC158" s="251"/>
      <c r="GD158" s="251"/>
      <c r="GE158" s="251"/>
      <c r="GF158" s="251"/>
      <c r="GG158" s="251"/>
      <c r="GH158" s="251"/>
      <c r="GI158" s="251"/>
      <c r="GJ158" s="251"/>
      <c r="GK158" s="251"/>
      <c r="GL158" s="251"/>
      <c r="GM158" s="251"/>
      <c r="GN158" s="251"/>
      <c r="GO158" s="251"/>
      <c r="GP158" s="251"/>
      <c r="GQ158" s="251"/>
      <c r="GR158" s="251"/>
      <c r="GS158" s="251"/>
      <c r="GT158" s="251"/>
    </row>
    <row r="159" spans="1:202">
      <c r="A159" s="735"/>
      <c r="B159" s="735"/>
      <c r="C159" s="735"/>
      <c r="D159" s="971"/>
      <c r="E159" s="735"/>
      <c r="F159" s="735"/>
      <c r="G159" s="735"/>
      <c r="H159" s="735"/>
      <c r="I159" s="735"/>
      <c r="J159" s="735"/>
      <c r="K159" s="735"/>
      <c r="L159" s="735"/>
      <c r="M159" s="735"/>
      <c r="N159" s="735"/>
      <c r="O159" s="735"/>
      <c r="P159" s="735"/>
      <c r="Q159" s="251"/>
      <c r="R159" s="251"/>
      <c r="S159" s="251"/>
      <c r="T159" s="251"/>
      <c r="U159" s="251"/>
      <c r="V159" s="251"/>
      <c r="W159" s="251"/>
      <c r="X159" s="251"/>
      <c r="Y159" s="251"/>
      <c r="Z159" s="251"/>
      <c r="AA159" s="251"/>
      <c r="AB159" s="251"/>
      <c r="AC159" s="251"/>
      <c r="AD159" s="251"/>
      <c r="AE159" s="251"/>
      <c r="AF159" s="251"/>
      <c r="AG159" s="251"/>
      <c r="AH159" s="251"/>
      <c r="AI159" s="251"/>
      <c r="AJ159" s="251"/>
      <c r="AK159" s="251"/>
      <c r="AL159" s="251"/>
      <c r="AM159" s="251"/>
      <c r="AN159" s="251"/>
      <c r="AO159" s="251"/>
      <c r="AP159" s="251"/>
      <c r="AQ159" s="251"/>
      <c r="AR159" s="251"/>
      <c r="AS159" s="251"/>
      <c r="AT159" s="251"/>
      <c r="AU159" s="251"/>
      <c r="AV159" s="251"/>
      <c r="AW159" s="251"/>
      <c r="AX159" s="251"/>
      <c r="AY159" s="251"/>
      <c r="AZ159" s="251"/>
      <c r="BA159" s="251"/>
      <c r="BB159" s="251"/>
      <c r="BC159" s="251"/>
      <c r="BD159" s="251"/>
      <c r="BE159" s="251"/>
      <c r="BF159" s="251"/>
      <c r="BG159" s="251"/>
      <c r="BH159" s="251"/>
      <c r="BI159" s="251"/>
      <c r="BJ159" s="251"/>
      <c r="BK159" s="251"/>
      <c r="BL159" s="251"/>
      <c r="BM159" s="251"/>
      <c r="BN159" s="251"/>
      <c r="BO159" s="251"/>
      <c r="BP159" s="251"/>
      <c r="BQ159" s="251"/>
      <c r="BR159" s="251"/>
      <c r="BS159" s="251"/>
      <c r="BT159" s="251"/>
      <c r="BU159" s="251"/>
      <c r="BV159" s="251"/>
      <c r="BW159" s="251"/>
      <c r="BX159" s="251"/>
      <c r="BY159" s="251"/>
      <c r="BZ159" s="251"/>
      <c r="CA159" s="251"/>
      <c r="CB159" s="251"/>
      <c r="CC159" s="251"/>
      <c r="CD159" s="251"/>
      <c r="CE159" s="251"/>
      <c r="CF159" s="251"/>
      <c r="CG159" s="251"/>
      <c r="CH159" s="251"/>
      <c r="CI159" s="251"/>
      <c r="CJ159" s="251"/>
      <c r="CK159" s="251"/>
      <c r="CL159" s="251"/>
      <c r="CM159" s="251"/>
      <c r="CN159" s="251"/>
      <c r="CO159" s="251"/>
      <c r="CP159" s="251"/>
      <c r="CQ159" s="251"/>
      <c r="CR159" s="251"/>
      <c r="CS159" s="251"/>
      <c r="CT159" s="251"/>
      <c r="CU159" s="251"/>
      <c r="CV159" s="251"/>
      <c r="CW159" s="251"/>
      <c r="CX159" s="251"/>
      <c r="CY159" s="251"/>
      <c r="CZ159" s="251"/>
      <c r="DA159" s="251"/>
      <c r="DB159" s="251"/>
      <c r="DC159" s="251"/>
      <c r="DD159" s="251"/>
      <c r="DE159" s="251"/>
      <c r="DF159" s="251"/>
      <c r="DG159" s="251"/>
      <c r="DH159" s="251"/>
      <c r="DI159" s="251"/>
      <c r="DJ159" s="251"/>
      <c r="DK159" s="251"/>
      <c r="DL159" s="251"/>
      <c r="DM159" s="251"/>
      <c r="DN159" s="251"/>
      <c r="DO159" s="251"/>
      <c r="DP159" s="251"/>
      <c r="DQ159" s="251"/>
      <c r="DR159" s="251"/>
      <c r="DS159" s="251"/>
      <c r="DT159" s="251"/>
      <c r="DU159" s="251"/>
      <c r="DV159" s="251"/>
      <c r="DW159" s="251"/>
      <c r="DX159" s="251"/>
      <c r="DY159" s="251"/>
      <c r="DZ159" s="251"/>
      <c r="EA159" s="251"/>
      <c r="EB159" s="251"/>
      <c r="EC159" s="251"/>
      <c r="ED159" s="251"/>
      <c r="EE159" s="251"/>
      <c r="EF159" s="251"/>
      <c r="EG159" s="251"/>
      <c r="EH159" s="251"/>
      <c r="EI159" s="251"/>
      <c r="EJ159" s="251"/>
      <c r="EK159" s="251"/>
      <c r="EL159" s="251"/>
      <c r="EM159" s="251"/>
      <c r="EN159" s="251"/>
      <c r="EO159" s="251"/>
      <c r="EP159" s="251"/>
      <c r="EQ159" s="251"/>
      <c r="ER159" s="251"/>
      <c r="ES159" s="251"/>
      <c r="ET159" s="251"/>
      <c r="EU159" s="251"/>
      <c r="EV159" s="251"/>
      <c r="EW159" s="251"/>
      <c r="EX159" s="251"/>
      <c r="EY159" s="251"/>
      <c r="EZ159" s="251"/>
      <c r="FA159" s="251"/>
      <c r="FB159" s="251"/>
      <c r="FC159" s="251"/>
      <c r="FD159" s="251"/>
      <c r="FE159" s="251"/>
      <c r="FF159" s="251"/>
      <c r="FG159" s="251"/>
      <c r="FH159" s="251"/>
      <c r="FI159" s="251"/>
      <c r="FJ159" s="251"/>
      <c r="FK159" s="251"/>
      <c r="FL159" s="251"/>
      <c r="FM159" s="251"/>
      <c r="FN159" s="251"/>
      <c r="FO159" s="251"/>
      <c r="FP159" s="251"/>
      <c r="FQ159" s="251"/>
      <c r="FR159" s="251"/>
      <c r="FS159" s="251"/>
      <c r="FT159" s="251"/>
      <c r="FU159" s="251"/>
      <c r="FV159" s="251"/>
      <c r="FW159" s="251"/>
      <c r="FX159" s="251"/>
      <c r="FY159" s="251"/>
      <c r="FZ159" s="251"/>
      <c r="GA159" s="251"/>
      <c r="GB159" s="251"/>
      <c r="GC159" s="251"/>
      <c r="GD159" s="251"/>
      <c r="GE159" s="251"/>
      <c r="GF159" s="251"/>
      <c r="GG159" s="251"/>
      <c r="GH159" s="251"/>
      <c r="GI159" s="251"/>
      <c r="GJ159" s="251"/>
      <c r="GK159" s="251"/>
      <c r="GL159" s="251"/>
      <c r="GM159" s="251"/>
      <c r="GN159" s="251"/>
      <c r="GO159" s="251"/>
      <c r="GP159" s="251"/>
      <c r="GQ159" s="251"/>
      <c r="GR159" s="251"/>
      <c r="GS159" s="251"/>
      <c r="GT159" s="251"/>
    </row>
    <row r="160" spans="1:202">
      <c r="A160" s="735"/>
      <c r="B160" s="735"/>
      <c r="C160" s="735"/>
      <c r="D160" s="971"/>
      <c r="E160" s="735"/>
      <c r="F160" s="735"/>
      <c r="G160" s="735"/>
      <c r="H160" s="735"/>
      <c r="I160" s="735"/>
      <c r="J160" s="735"/>
      <c r="K160" s="735"/>
      <c r="L160" s="735"/>
      <c r="M160" s="735"/>
      <c r="N160" s="735"/>
      <c r="O160" s="735"/>
      <c r="P160" s="735"/>
      <c r="Q160" s="251"/>
      <c r="R160" s="251"/>
      <c r="S160" s="251"/>
      <c r="T160" s="251"/>
      <c r="U160" s="251"/>
      <c r="V160" s="251"/>
      <c r="W160" s="251"/>
      <c r="X160" s="251"/>
      <c r="Y160" s="251"/>
      <c r="Z160" s="251"/>
      <c r="AA160" s="251"/>
      <c r="AB160" s="251"/>
      <c r="AC160" s="251"/>
      <c r="AD160" s="251"/>
      <c r="AE160" s="251"/>
      <c r="AF160" s="251"/>
      <c r="AG160" s="251"/>
      <c r="AH160" s="251"/>
      <c r="AI160" s="251"/>
      <c r="AJ160" s="251"/>
      <c r="AK160" s="251"/>
      <c r="AL160" s="251"/>
      <c r="AM160" s="251"/>
      <c r="AN160" s="251"/>
      <c r="AO160" s="251"/>
      <c r="AP160" s="251"/>
      <c r="AQ160" s="251"/>
      <c r="AR160" s="251"/>
      <c r="AS160" s="251"/>
      <c r="AT160" s="251"/>
      <c r="AU160" s="251"/>
      <c r="AV160" s="251"/>
      <c r="AW160" s="251"/>
      <c r="AX160" s="251"/>
      <c r="AY160" s="251"/>
      <c r="AZ160" s="251"/>
      <c r="BA160" s="251"/>
      <c r="BB160" s="251"/>
      <c r="BC160" s="251"/>
      <c r="BD160" s="251"/>
      <c r="BE160" s="251"/>
      <c r="BF160" s="251"/>
      <c r="BG160" s="251"/>
      <c r="BH160" s="251"/>
      <c r="BI160" s="251"/>
      <c r="BJ160" s="251"/>
      <c r="BK160" s="251"/>
      <c r="BL160" s="251"/>
      <c r="BM160" s="251"/>
      <c r="BN160" s="251"/>
      <c r="BO160" s="251"/>
      <c r="BP160" s="251"/>
      <c r="BQ160" s="251"/>
      <c r="BR160" s="251"/>
      <c r="BS160" s="251"/>
      <c r="BT160" s="251"/>
      <c r="BU160" s="251"/>
      <c r="BV160" s="251"/>
      <c r="BW160" s="251"/>
      <c r="BX160" s="251"/>
      <c r="BY160" s="251"/>
      <c r="BZ160" s="251"/>
      <c r="CA160" s="251"/>
      <c r="CB160" s="251"/>
      <c r="CC160" s="251"/>
      <c r="CD160" s="251"/>
      <c r="CE160" s="251"/>
      <c r="CF160" s="251"/>
      <c r="CG160" s="251"/>
      <c r="CH160" s="251"/>
      <c r="CI160" s="251"/>
      <c r="CJ160" s="251"/>
      <c r="CK160" s="251"/>
      <c r="CL160" s="251"/>
      <c r="CM160" s="251"/>
      <c r="CN160" s="251"/>
      <c r="CO160" s="251"/>
      <c r="CP160" s="251"/>
      <c r="CQ160" s="251"/>
      <c r="CR160" s="251"/>
      <c r="CS160" s="251"/>
      <c r="CT160" s="251"/>
      <c r="CU160" s="251"/>
      <c r="CV160" s="251"/>
      <c r="CW160" s="251"/>
      <c r="CX160" s="251"/>
      <c r="CY160" s="251"/>
      <c r="CZ160" s="251"/>
      <c r="DA160" s="251"/>
      <c r="DB160" s="251"/>
      <c r="DC160" s="251"/>
      <c r="DD160" s="251"/>
      <c r="DE160" s="251"/>
      <c r="DF160" s="251"/>
      <c r="DG160" s="251"/>
      <c r="DH160" s="251"/>
      <c r="DI160" s="251"/>
      <c r="DJ160" s="251"/>
      <c r="DK160" s="251"/>
      <c r="DL160" s="251"/>
      <c r="DM160" s="251"/>
      <c r="DN160" s="251"/>
      <c r="DO160" s="251"/>
      <c r="DP160" s="251"/>
      <c r="DQ160" s="251"/>
      <c r="DR160" s="251"/>
      <c r="DS160" s="251"/>
      <c r="DT160" s="251"/>
      <c r="DU160" s="251"/>
      <c r="DV160" s="251"/>
      <c r="DW160" s="251"/>
      <c r="DX160" s="251"/>
      <c r="DY160" s="251"/>
      <c r="DZ160" s="251"/>
      <c r="EA160" s="251"/>
      <c r="EB160" s="251"/>
      <c r="EC160" s="251"/>
      <c r="ED160" s="251"/>
      <c r="EE160" s="251"/>
      <c r="EF160" s="251"/>
      <c r="EG160" s="251"/>
      <c r="EH160" s="251"/>
      <c r="EI160" s="251"/>
      <c r="EJ160" s="251"/>
      <c r="EK160" s="251"/>
      <c r="EL160" s="251"/>
      <c r="EM160" s="251"/>
      <c r="EN160" s="251"/>
      <c r="EO160" s="251"/>
      <c r="EP160" s="251"/>
      <c r="EQ160" s="251"/>
      <c r="ER160" s="251"/>
      <c r="ES160" s="251"/>
      <c r="ET160" s="251"/>
      <c r="EU160" s="251"/>
      <c r="EV160" s="251"/>
      <c r="EW160" s="251"/>
      <c r="EX160" s="251"/>
      <c r="EY160" s="251"/>
      <c r="EZ160" s="251"/>
      <c r="FA160" s="251"/>
      <c r="FB160" s="251"/>
      <c r="FC160" s="251"/>
      <c r="FD160" s="251"/>
      <c r="FE160" s="251"/>
      <c r="FF160" s="251"/>
      <c r="FG160" s="251"/>
      <c r="FH160" s="251"/>
      <c r="FI160" s="251"/>
      <c r="FJ160" s="251"/>
      <c r="FK160" s="251"/>
      <c r="FL160" s="251"/>
      <c r="FM160" s="251"/>
      <c r="FN160" s="251"/>
      <c r="FO160" s="251"/>
      <c r="FP160" s="251"/>
      <c r="FQ160" s="251"/>
      <c r="FR160" s="251"/>
      <c r="FS160" s="251"/>
      <c r="FT160" s="251"/>
      <c r="FU160" s="251"/>
      <c r="FV160" s="251"/>
      <c r="FW160" s="251"/>
      <c r="FX160" s="251"/>
      <c r="FY160" s="251"/>
      <c r="FZ160" s="251"/>
      <c r="GA160" s="251"/>
      <c r="GB160" s="251"/>
      <c r="GC160" s="251"/>
      <c r="GD160" s="251"/>
      <c r="GE160" s="251"/>
      <c r="GF160" s="251"/>
      <c r="GG160" s="251"/>
      <c r="GH160" s="251"/>
      <c r="GI160" s="251"/>
      <c r="GJ160" s="251"/>
      <c r="GK160" s="251"/>
      <c r="GL160" s="251"/>
      <c r="GM160" s="251"/>
      <c r="GN160" s="251"/>
      <c r="GO160" s="251"/>
      <c r="GP160" s="251"/>
      <c r="GQ160" s="251"/>
      <c r="GR160" s="251"/>
      <c r="GS160" s="251"/>
      <c r="GT160" s="251"/>
    </row>
    <row r="161" spans="1:202">
      <c r="A161" s="735"/>
      <c r="B161" s="735"/>
      <c r="C161" s="735"/>
      <c r="D161" s="971"/>
      <c r="E161" s="735"/>
      <c r="F161" s="735"/>
      <c r="G161" s="735"/>
      <c r="H161" s="735"/>
      <c r="I161" s="735"/>
      <c r="J161" s="735"/>
      <c r="K161" s="735"/>
      <c r="L161" s="735"/>
      <c r="M161" s="735"/>
      <c r="N161" s="735"/>
      <c r="O161" s="735"/>
      <c r="P161" s="735"/>
      <c r="Q161" s="251"/>
      <c r="R161" s="251"/>
      <c r="S161" s="251"/>
      <c r="T161" s="251"/>
      <c r="U161" s="251"/>
      <c r="V161" s="251"/>
      <c r="W161" s="251"/>
      <c r="X161" s="251"/>
      <c r="Y161" s="251"/>
      <c r="Z161" s="251"/>
      <c r="AA161" s="251"/>
      <c r="AB161" s="251"/>
      <c r="AC161" s="251"/>
      <c r="AD161" s="251"/>
      <c r="AE161" s="251"/>
      <c r="AF161" s="251"/>
      <c r="AG161" s="251"/>
      <c r="AH161" s="251"/>
      <c r="AI161" s="251"/>
      <c r="AJ161" s="251"/>
      <c r="AK161" s="251"/>
      <c r="AL161" s="251"/>
      <c r="AM161" s="251"/>
      <c r="AN161" s="251"/>
      <c r="AO161" s="251"/>
      <c r="AP161" s="251"/>
      <c r="AQ161" s="251"/>
      <c r="AR161" s="251"/>
      <c r="AS161" s="251"/>
      <c r="AT161" s="251"/>
      <c r="AU161" s="251"/>
      <c r="AV161" s="251"/>
      <c r="AW161" s="251"/>
      <c r="AX161" s="251"/>
      <c r="AY161" s="251"/>
      <c r="AZ161" s="251"/>
      <c r="BA161" s="251"/>
      <c r="BB161" s="251"/>
      <c r="BC161" s="251"/>
      <c r="BD161" s="251"/>
      <c r="BE161" s="251"/>
      <c r="BF161" s="251"/>
      <c r="BG161" s="251"/>
      <c r="BH161" s="251"/>
      <c r="BI161" s="251"/>
      <c r="BJ161" s="251"/>
      <c r="BK161" s="251"/>
      <c r="BL161" s="251"/>
      <c r="BM161" s="251"/>
      <c r="BN161" s="251"/>
      <c r="BO161" s="251"/>
      <c r="BP161" s="251"/>
      <c r="BQ161" s="251"/>
      <c r="BR161" s="251"/>
      <c r="BS161" s="251"/>
      <c r="BT161" s="251"/>
      <c r="BU161" s="251"/>
      <c r="BV161" s="251"/>
      <c r="BW161" s="251"/>
      <c r="BX161" s="251"/>
      <c r="BY161" s="251"/>
      <c r="BZ161" s="251"/>
      <c r="CA161" s="251"/>
      <c r="CB161" s="251"/>
      <c r="CC161" s="251"/>
      <c r="CD161" s="251"/>
      <c r="CE161" s="251"/>
      <c r="CF161" s="251"/>
      <c r="CG161" s="251"/>
      <c r="CH161" s="251"/>
      <c r="CI161" s="251"/>
      <c r="CJ161" s="251"/>
      <c r="CK161" s="251"/>
      <c r="CL161" s="251"/>
      <c r="CM161" s="251"/>
      <c r="CN161" s="251"/>
      <c r="CO161" s="251"/>
      <c r="CP161" s="251"/>
      <c r="CQ161" s="251"/>
      <c r="CR161" s="251"/>
      <c r="CS161" s="251"/>
      <c r="CT161" s="251"/>
      <c r="CU161" s="251"/>
      <c r="CV161" s="251"/>
      <c r="CW161" s="251"/>
      <c r="CX161" s="251"/>
      <c r="CY161" s="251"/>
      <c r="CZ161" s="251"/>
      <c r="DA161" s="251"/>
      <c r="DB161" s="251"/>
      <c r="DC161" s="251"/>
      <c r="DD161" s="251"/>
      <c r="DE161" s="251"/>
      <c r="DF161" s="251"/>
      <c r="DG161" s="251"/>
      <c r="DH161" s="251"/>
      <c r="DI161" s="251"/>
      <c r="DJ161" s="251"/>
      <c r="DK161" s="251"/>
      <c r="DL161" s="251"/>
      <c r="DM161" s="251"/>
      <c r="DN161" s="251"/>
      <c r="DO161" s="251"/>
      <c r="DP161" s="251"/>
      <c r="DQ161" s="251"/>
      <c r="DR161" s="251"/>
      <c r="DS161" s="251"/>
      <c r="DT161" s="251"/>
      <c r="DU161" s="251"/>
      <c r="DV161" s="251"/>
      <c r="DW161" s="251"/>
      <c r="DX161" s="251"/>
      <c r="DY161" s="251"/>
      <c r="DZ161" s="251"/>
      <c r="EA161" s="251"/>
      <c r="EB161" s="251"/>
      <c r="EC161" s="251"/>
      <c r="ED161" s="251"/>
      <c r="EE161" s="251"/>
      <c r="EF161" s="251"/>
      <c r="EG161" s="251"/>
      <c r="EH161" s="251"/>
      <c r="EI161" s="251"/>
      <c r="EJ161" s="251"/>
      <c r="EK161" s="251"/>
      <c r="EL161" s="251"/>
      <c r="EM161" s="251"/>
      <c r="EN161" s="251"/>
      <c r="EO161" s="251"/>
      <c r="EP161" s="251"/>
      <c r="EQ161" s="251"/>
      <c r="ER161" s="251"/>
      <c r="ES161" s="251"/>
      <c r="ET161" s="251"/>
      <c r="EU161" s="251"/>
      <c r="EV161" s="251"/>
      <c r="EW161" s="251"/>
      <c r="EX161" s="251"/>
      <c r="EY161" s="251"/>
      <c r="EZ161" s="251"/>
      <c r="FA161" s="251"/>
      <c r="FB161" s="251"/>
      <c r="FC161" s="251"/>
      <c r="FD161" s="251"/>
      <c r="FE161" s="251"/>
      <c r="FF161" s="251"/>
      <c r="FG161" s="251"/>
      <c r="FH161" s="251"/>
      <c r="FI161" s="251"/>
      <c r="FJ161" s="251"/>
      <c r="FK161" s="251"/>
      <c r="FL161" s="251"/>
      <c r="FM161" s="251"/>
      <c r="FN161" s="251"/>
      <c r="FO161" s="251"/>
      <c r="FP161" s="251"/>
      <c r="FQ161" s="251"/>
      <c r="FR161" s="251"/>
      <c r="FS161" s="251"/>
      <c r="FT161" s="251"/>
      <c r="FU161" s="251"/>
      <c r="FV161" s="251"/>
      <c r="FW161" s="251"/>
      <c r="FX161" s="251"/>
      <c r="FY161" s="251"/>
      <c r="FZ161" s="251"/>
      <c r="GA161" s="251"/>
      <c r="GB161" s="251"/>
      <c r="GC161" s="251"/>
      <c r="GD161" s="251"/>
      <c r="GE161" s="251"/>
      <c r="GF161" s="251"/>
      <c r="GG161" s="251"/>
      <c r="GH161" s="251"/>
      <c r="GI161" s="251"/>
      <c r="GJ161" s="251"/>
      <c r="GK161" s="251"/>
      <c r="GL161" s="251"/>
      <c r="GM161" s="251"/>
      <c r="GN161" s="251"/>
      <c r="GO161" s="251"/>
      <c r="GP161" s="251"/>
      <c r="GQ161" s="251"/>
      <c r="GR161" s="251"/>
      <c r="GS161" s="251"/>
      <c r="GT161" s="251"/>
    </row>
    <row r="162" spans="1:202">
      <c r="A162" s="735"/>
      <c r="B162" s="735"/>
      <c r="C162" s="735"/>
      <c r="D162" s="971"/>
      <c r="E162" s="735"/>
      <c r="F162" s="735"/>
      <c r="G162" s="735"/>
      <c r="H162" s="735"/>
      <c r="I162" s="735"/>
      <c r="J162" s="735"/>
      <c r="K162" s="735"/>
      <c r="L162" s="735"/>
      <c r="M162" s="735"/>
      <c r="N162" s="735"/>
      <c r="O162" s="735"/>
      <c r="P162" s="735"/>
      <c r="Q162" s="251"/>
      <c r="R162" s="251"/>
      <c r="S162" s="251"/>
      <c r="T162" s="251"/>
      <c r="U162" s="251"/>
      <c r="V162" s="251"/>
      <c r="W162" s="251"/>
      <c r="X162" s="251"/>
      <c r="Y162" s="251"/>
      <c r="Z162" s="251"/>
      <c r="AA162" s="251"/>
      <c r="AB162" s="251"/>
      <c r="AC162" s="251"/>
      <c r="AD162" s="251"/>
      <c r="AE162" s="251"/>
      <c r="AF162" s="251"/>
      <c r="AG162" s="251"/>
      <c r="AH162" s="251"/>
      <c r="AI162" s="251"/>
      <c r="AJ162" s="251"/>
      <c r="AK162" s="251"/>
      <c r="AL162" s="251"/>
      <c r="AM162" s="251"/>
      <c r="AN162" s="251"/>
      <c r="AO162" s="251"/>
      <c r="AP162" s="251"/>
      <c r="AQ162" s="251"/>
      <c r="AR162" s="251"/>
      <c r="AS162" s="251"/>
      <c r="AT162" s="251"/>
      <c r="AU162" s="251"/>
      <c r="AV162" s="251"/>
      <c r="AW162" s="251"/>
      <c r="AX162" s="251"/>
      <c r="AY162" s="251"/>
      <c r="AZ162" s="251"/>
      <c r="BA162" s="251"/>
      <c r="BB162" s="251"/>
      <c r="BC162" s="251"/>
      <c r="BD162" s="251"/>
      <c r="BE162" s="251"/>
      <c r="BF162" s="251"/>
      <c r="BG162" s="251"/>
      <c r="BH162" s="251"/>
      <c r="BI162" s="251"/>
      <c r="BJ162" s="251"/>
      <c r="BK162" s="251"/>
      <c r="BL162" s="251"/>
      <c r="BM162" s="251"/>
      <c r="BN162" s="251"/>
      <c r="BO162" s="251"/>
      <c r="BP162" s="251"/>
      <c r="BQ162" s="251"/>
      <c r="BR162" s="251"/>
      <c r="BS162" s="251"/>
      <c r="BT162" s="251"/>
      <c r="BU162" s="251"/>
      <c r="BV162" s="251"/>
      <c r="BW162" s="251"/>
      <c r="BX162" s="251"/>
      <c r="BY162" s="251"/>
      <c r="BZ162" s="251"/>
      <c r="CA162" s="251"/>
      <c r="CB162" s="251"/>
      <c r="CC162" s="251"/>
      <c r="CD162" s="251"/>
      <c r="CE162" s="251"/>
      <c r="CF162" s="251"/>
      <c r="CG162" s="251"/>
      <c r="CH162" s="251"/>
      <c r="CI162" s="251"/>
      <c r="CJ162" s="251"/>
      <c r="CK162" s="251"/>
      <c r="CL162" s="251"/>
      <c r="CM162" s="251"/>
      <c r="CN162" s="251"/>
      <c r="CO162" s="251"/>
      <c r="CP162" s="251"/>
      <c r="CQ162" s="251"/>
      <c r="CR162" s="251"/>
      <c r="CS162" s="251"/>
      <c r="CT162" s="251"/>
      <c r="CU162" s="251"/>
      <c r="CV162" s="251"/>
      <c r="CW162" s="251"/>
      <c r="CX162" s="251"/>
      <c r="CY162" s="251"/>
      <c r="CZ162" s="251"/>
      <c r="DA162" s="251"/>
      <c r="DB162" s="251"/>
      <c r="DC162" s="251"/>
      <c r="DD162" s="251"/>
      <c r="DE162" s="251"/>
      <c r="DF162" s="251"/>
      <c r="DG162" s="251"/>
      <c r="DH162" s="251"/>
      <c r="DI162" s="251"/>
      <c r="DJ162" s="251"/>
      <c r="DK162" s="251"/>
      <c r="DL162" s="251"/>
      <c r="DM162" s="251"/>
      <c r="DN162" s="251"/>
      <c r="DO162" s="251"/>
      <c r="DP162" s="251"/>
      <c r="DQ162" s="251"/>
      <c r="DR162" s="251"/>
      <c r="DS162" s="251"/>
      <c r="DT162" s="251"/>
      <c r="DU162" s="251"/>
      <c r="DV162" s="251"/>
      <c r="DW162" s="251"/>
      <c r="DX162" s="251"/>
      <c r="DY162" s="251"/>
      <c r="DZ162" s="251"/>
      <c r="EA162" s="251"/>
      <c r="EB162" s="251"/>
      <c r="EC162" s="251"/>
      <c r="ED162" s="251"/>
      <c r="EE162" s="251"/>
      <c r="EF162" s="251"/>
      <c r="EG162" s="251"/>
      <c r="EH162" s="251"/>
      <c r="EI162" s="251"/>
      <c r="EJ162" s="251"/>
      <c r="EK162" s="251"/>
      <c r="EL162" s="251"/>
      <c r="EM162" s="251"/>
      <c r="EN162" s="251"/>
      <c r="EO162" s="251"/>
      <c r="EP162" s="251"/>
      <c r="EQ162" s="251"/>
      <c r="ER162" s="251"/>
      <c r="ES162" s="251"/>
      <c r="ET162" s="251"/>
      <c r="EU162" s="251"/>
      <c r="EV162" s="251"/>
      <c r="EW162" s="251"/>
      <c r="EX162" s="251"/>
      <c r="EY162" s="251"/>
      <c r="EZ162" s="251"/>
      <c r="FA162" s="251"/>
      <c r="FB162" s="251"/>
      <c r="FC162" s="251"/>
      <c r="FD162" s="251"/>
      <c r="FE162" s="251"/>
      <c r="FF162" s="251"/>
      <c r="FG162" s="251"/>
      <c r="FH162" s="251"/>
      <c r="FI162" s="251"/>
      <c r="FJ162" s="251"/>
      <c r="FK162" s="251"/>
      <c r="FL162" s="251"/>
      <c r="FM162" s="251"/>
      <c r="FN162" s="251"/>
      <c r="FO162" s="251"/>
      <c r="FP162" s="251"/>
      <c r="FQ162" s="251"/>
      <c r="FR162" s="251"/>
      <c r="FS162" s="251"/>
      <c r="FT162" s="251"/>
      <c r="FU162" s="251"/>
      <c r="FV162" s="251"/>
      <c r="FW162" s="251"/>
      <c r="FX162" s="251"/>
      <c r="FY162" s="251"/>
      <c r="FZ162" s="251"/>
      <c r="GA162" s="251"/>
      <c r="GB162" s="251"/>
      <c r="GC162" s="251"/>
      <c r="GD162" s="251"/>
      <c r="GE162" s="251"/>
      <c r="GF162" s="251"/>
      <c r="GG162" s="251"/>
      <c r="GH162" s="251"/>
      <c r="GI162" s="251"/>
      <c r="GJ162" s="251"/>
      <c r="GK162" s="251"/>
      <c r="GL162" s="251"/>
      <c r="GM162" s="251"/>
      <c r="GN162" s="251"/>
      <c r="GO162" s="251"/>
      <c r="GP162" s="251"/>
      <c r="GQ162" s="251"/>
      <c r="GR162" s="251"/>
      <c r="GS162" s="251"/>
      <c r="GT162" s="251"/>
    </row>
    <row r="163" spans="1:202">
      <c r="A163" s="735"/>
      <c r="B163" s="735"/>
      <c r="C163" s="735"/>
      <c r="D163" s="971"/>
      <c r="E163" s="735"/>
      <c r="F163" s="735"/>
      <c r="G163" s="735"/>
      <c r="H163" s="735"/>
      <c r="I163" s="735"/>
      <c r="J163" s="735"/>
      <c r="K163" s="735"/>
      <c r="L163" s="735"/>
      <c r="M163" s="735"/>
      <c r="N163" s="735"/>
      <c r="O163" s="735"/>
      <c r="P163" s="735"/>
      <c r="Q163" s="251"/>
      <c r="R163" s="251"/>
      <c r="S163" s="251"/>
      <c r="T163" s="251"/>
      <c r="U163" s="251"/>
      <c r="V163" s="251"/>
      <c r="W163" s="251"/>
      <c r="X163" s="251"/>
      <c r="Y163" s="251"/>
      <c r="Z163" s="251"/>
      <c r="AA163" s="251"/>
      <c r="AB163" s="251"/>
      <c r="AC163" s="251"/>
      <c r="AD163" s="251"/>
      <c r="AE163" s="251"/>
      <c r="AF163" s="251"/>
      <c r="AG163" s="251"/>
      <c r="AH163" s="251"/>
      <c r="AI163" s="251"/>
      <c r="AJ163" s="251"/>
      <c r="AK163" s="251"/>
      <c r="AL163" s="251"/>
      <c r="AM163" s="251"/>
      <c r="AN163" s="251"/>
      <c r="AO163" s="251"/>
      <c r="AP163" s="251"/>
      <c r="AQ163" s="251"/>
      <c r="AR163" s="251"/>
      <c r="AS163" s="251"/>
      <c r="AT163" s="251"/>
      <c r="AU163" s="251"/>
      <c r="AV163" s="251"/>
      <c r="AW163" s="251"/>
      <c r="AX163" s="251"/>
      <c r="AY163" s="251"/>
      <c r="AZ163" s="251"/>
      <c r="BA163" s="251"/>
      <c r="BB163" s="251"/>
      <c r="BC163" s="251"/>
      <c r="BD163" s="251"/>
      <c r="BE163" s="251"/>
      <c r="BF163" s="251"/>
      <c r="BG163" s="251"/>
      <c r="BH163" s="251"/>
      <c r="BI163" s="251"/>
      <c r="BJ163" s="251"/>
      <c r="BK163" s="251"/>
      <c r="BL163" s="251"/>
      <c r="BM163" s="251"/>
      <c r="BN163" s="251"/>
      <c r="BO163" s="251"/>
      <c r="BP163" s="251"/>
      <c r="BQ163" s="251"/>
      <c r="BR163" s="251"/>
      <c r="BS163" s="251"/>
      <c r="BT163" s="251"/>
      <c r="BU163" s="251"/>
      <c r="BV163" s="251"/>
      <c r="BW163" s="251"/>
      <c r="BX163" s="251"/>
      <c r="BY163" s="251"/>
      <c r="BZ163" s="251"/>
      <c r="CA163" s="251"/>
      <c r="CB163" s="251"/>
      <c r="CC163" s="251"/>
      <c r="CD163" s="251"/>
      <c r="CE163" s="251"/>
      <c r="CF163" s="251"/>
      <c r="CG163" s="251"/>
      <c r="CH163" s="251"/>
      <c r="CI163" s="251"/>
      <c r="CJ163" s="251"/>
      <c r="CK163" s="251"/>
      <c r="CL163" s="251"/>
      <c r="CM163" s="251"/>
      <c r="CN163" s="251"/>
      <c r="CO163" s="251"/>
      <c r="CP163" s="251"/>
      <c r="CQ163" s="251"/>
      <c r="CR163" s="251"/>
      <c r="CS163" s="251"/>
      <c r="CT163" s="251"/>
      <c r="CU163" s="251"/>
      <c r="CV163" s="251"/>
      <c r="CW163" s="251"/>
      <c r="CX163" s="251"/>
      <c r="CY163" s="251"/>
      <c r="CZ163" s="251"/>
      <c r="DA163" s="251"/>
      <c r="DB163" s="251"/>
      <c r="DC163" s="251"/>
      <c r="DD163" s="251"/>
      <c r="DE163" s="251"/>
      <c r="DF163" s="251"/>
      <c r="DG163" s="251"/>
      <c r="DH163" s="251"/>
      <c r="DI163" s="251"/>
      <c r="DJ163" s="251"/>
      <c r="DK163" s="251"/>
      <c r="DL163" s="251"/>
      <c r="DM163" s="251"/>
      <c r="DN163" s="251"/>
      <c r="DO163" s="251"/>
      <c r="DP163" s="251"/>
      <c r="DQ163" s="251"/>
      <c r="DR163" s="251"/>
      <c r="DS163" s="251"/>
      <c r="DT163" s="251"/>
      <c r="DU163" s="251"/>
      <c r="DV163" s="251"/>
      <c r="DW163" s="251"/>
      <c r="DX163" s="251"/>
      <c r="DY163" s="251"/>
      <c r="DZ163" s="251"/>
      <c r="EA163" s="251"/>
      <c r="EB163" s="251"/>
      <c r="EC163" s="251"/>
      <c r="ED163" s="251"/>
      <c r="EE163" s="251"/>
      <c r="EF163" s="251"/>
      <c r="EG163" s="251"/>
      <c r="EH163" s="251"/>
      <c r="EI163" s="251"/>
      <c r="EJ163" s="251"/>
      <c r="EK163" s="251"/>
      <c r="EL163" s="251"/>
      <c r="EM163" s="251"/>
      <c r="EN163" s="251"/>
      <c r="EO163" s="251"/>
      <c r="EP163" s="251"/>
      <c r="EQ163" s="251"/>
      <c r="ER163" s="251"/>
      <c r="ES163" s="251"/>
      <c r="ET163" s="251"/>
      <c r="EU163" s="251"/>
      <c r="EV163" s="251"/>
      <c r="EW163" s="251"/>
      <c r="EX163" s="251"/>
      <c r="EY163" s="251"/>
      <c r="EZ163" s="251"/>
      <c r="FA163" s="251"/>
      <c r="FB163" s="251"/>
      <c r="FC163" s="251"/>
      <c r="FD163" s="251"/>
      <c r="FE163" s="251"/>
      <c r="FF163" s="251"/>
      <c r="FG163" s="251"/>
      <c r="FH163" s="251"/>
      <c r="FI163" s="251"/>
      <c r="FJ163" s="251"/>
      <c r="FK163" s="251"/>
      <c r="FL163" s="251"/>
      <c r="FM163" s="251"/>
      <c r="FN163" s="251"/>
      <c r="FO163" s="251"/>
      <c r="FP163" s="251"/>
      <c r="FQ163" s="251"/>
      <c r="FR163" s="251"/>
      <c r="FS163" s="251"/>
      <c r="FT163" s="251"/>
      <c r="FU163" s="251"/>
      <c r="FV163" s="251"/>
      <c r="FW163" s="251"/>
      <c r="FX163" s="251"/>
      <c r="FY163" s="251"/>
      <c r="FZ163" s="251"/>
      <c r="GA163" s="251"/>
      <c r="GB163" s="251"/>
      <c r="GC163" s="251"/>
      <c r="GD163" s="251"/>
      <c r="GE163" s="251"/>
      <c r="GF163" s="251"/>
      <c r="GG163" s="251"/>
      <c r="GH163" s="251"/>
      <c r="GI163" s="251"/>
      <c r="GJ163" s="251"/>
      <c r="GK163" s="251"/>
      <c r="GL163" s="251"/>
      <c r="GM163" s="251"/>
      <c r="GN163" s="251"/>
      <c r="GO163" s="251"/>
      <c r="GP163" s="251"/>
      <c r="GQ163" s="251"/>
      <c r="GR163" s="251"/>
      <c r="GS163" s="251"/>
      <c r="GT163" s="251"/>
    </row>
    <row r="164" spans="1:202">
      <c r="A164" s="656"/>
      <c r="B164" s="656"/>
      <c r="C164" s="656"/>
      <c r="D164" s="972"/>
      <c r="E164" s="656"/>
      <c r="F164" s="656"/>
      <c r="G164" s="656"/>
      <c r="H164" s="656"/>
      <c r="I164" s="656"/>
      <c r="J164" s="656"/>
      <c r="K164" s="656"/>
      <c r="L164" s="656"/>
      <c r="M164" s="656"/>
      <c r="N164" s="656"/>
      <c r="O164" s="656"/>
      <c r="P164" s="656"/>
      <c r="Q164" s="251"/>
      <c r="R164" s="251"/>
      <c r="S164" s="251"/>
      <c r="T164" s="251"/>
      <c r="U164" s="251"/>
      <c r="V164" s="251"/>
      <c r="W164" s="251"/>
      <c r="X164" s="251"/>
      <c r="Y164" s="251"/>
      <c r="Z164" s="251"/>
      <c r="AA164" s="251"/>
      <c r="AB164" s="251"/>
      <c r="AC164" s="251"/>
      <c r="AD164" s="251"/>
      <c r="AE164" s="251"/>
      <c r="AF164" s="251"/>
      <c r="AG164" s="251"/>
      <c r="AH164" s="251"/>
      <c r="AI164" s="251"/>
      <c r="AJ164" s="251"/>
      <c r="AK164" s="251"/>
      <c r="AL164" s="251"/>
      <c r="AM164" s="251"/>
      <c r="AN164" s="251"/>
      <c r="AO164" s="251"/>
      <c r="AP164" s="251"/>
      <c r="AQ164" s="251"/>
      <c r="AR164" s="251"/>
      <c r="AS164" s="251"/>
      <c r="AT164" s="251"/>
      <c r="AU164" s="251"/>
      <c r="AV164" s="251"/>
      <c r="AW164" s="251"/>
      <c r="AX164" s="251"/>
      <c r="AY164" s="251"/>
      <c r="AZ164" s="251"/>
      <c r="BA164" s="251"/>
      <c r="BB164" s="251"/>
      <c r="BC164" s="251"/>
      <c r="BD164" s="251"/>
      <c r="BE164" s="251"/>
      <c r="BF164" s="251"/>
      <c r="BG164" s="251"/>
      <c r="BH164" s="251"/>
      <c r="BI164" s="251"/>
      <c r="BJ164" s="251"/>
      <c r="BK164" s="251"/>
      <c r="BL164" s="251"/>
      <c r="BM164" s="251"/>
      <c r="BN164" s="251"/>
      <c r="BO164" s="251"/>
      <c r="BP164" s="251"/>
      <c r="BQ164" s="251"/>
      <c r="BR164" s="251"/>
      <c r="BS164" s="251"/>
      <c r="BT164" s="251"/>
      <c r="BU164" s="251"/>
      <c r="BV164" s="251"/>
      <c r="BW164" s="251"/>
      <c r="BX164" s="251"/>
      <c r="BY164" s="251"/>
      <c r="BZ164" s="251"/>
      <c r="CA164" s="251"/>
      <c r="CB164" s="251"/>
      <c r="CC164" s="251"/>
      <c r="CD164" s="251"/>
      <c r="CE164" s="251"/>
      <c r="CF164" s="251"/>
      <c r="CG164" s="251"/>
      <c r="CH164" s="251"/>
      <c r="CI164" s="251"/>
      <c r="CJ164" s="251"/>
      <c r="CK164" s="251"/>
      <c r="CL164" s="251"/>
      <c r="CM164" s="251"/>
      <c r="CN164" s="251"/>
      <c r="CO164" s="251"/>
      <c r="CP164" s="251"/>
      <c r="CQ164" s="251"/>
      <c r="CR164" s="251"/>
      <c r="CS164" s="251"/>
      <c r="CT164" s="251"/>
      <c r="CU164" s="251"/>
      <c r="CV164" s="251"/>
      <c r="CW164" s="251"/>
      <c r="CX164" s="251"/>
      <c r="CY164" s="251"/>
      <c r="CZ164" s="251"/>
      <c r="DA164" s="251"/>
      <c r="DB164" s="251"/>
      <c r="DC164" s="251"/>
      <c r="DD164" s="251"/>
      <c r="DE164" s="251"/>
      <c r="DF164" s="251"/>
      <c r="DG164" s="251"/>
      <c r="DH164" s="251"/>
      <c r="DI164" s="251"/>
      <c r="DJ164" s="251"/>
      <c r="DK164" s="251"/>
      <c r="DL164" s="251"/>
      <c r="DM164" s="251"/>
      <c r="DN164" s="251"/>
      <c r="DO164" s="251"/>
      <c r="DP164" s="251"/>
      <c r="DQ164" s="251"/>
      <c r="DR164" s="251"/>
      <c r="DS164" s="251"/>
      <c r="DT164" s="251"/>
      <c r="DU164" s="251"/>
      <c r="DV164" s="251"/>
      <c r="DW164" s="251"/>
      <c r="DX164" s="251"/>
      <c r="DY164" s="251"/>
      <c r="DZ164" s="251"/>
      <c r="EA164" s="251"/>
      <c r="EB164" s="251"/>
      <c r="EC164" s="251"/>
      <c r="ED164" s="251"/>
      <c r="EE164" s="251"/>
      <c r="EF164" s="251"/>
      <c r="EG164" s="251"/>
      <c r="EH164" s="251"/>
      <c r="EI164" s="251"/>
      <c r="EJ164" s="251"/>
      <c r="EK164" s="251"/>
      <c r="EL164" s="251"/>
      <c r="EM164" s="251"/>
      <c r="EN164" s="251"/>
      <c r="EO164" s="251"/>
      <c r="EP164" s="251"/>
      <c r="EQ164" s="251"/>
      <c r="ER164" s="251"/>
      <c r="ES164" s="251"/>
      <c r="ET164" s="251"/>
      <c r="EU164" s="251"/>
      <c r="EV164" s="251"/>
      <c r="EW164" s="251"/>
      <c r="EX164" s="251"/>
      <c r="EY164" s="251"/>
      <c r="EZ164" s="251"/>
      <c r="FA164" s="251"/>
      <c r="FB164" s="251"/>
      <c r="FC164" s="251"/>
      <c r="FD164" s="251"/>
      <c r="FE164" s="251"/>
      <c r="FF164" s="251"/>
      <c r="FG164" s="251"/>
      <c r="FH164" s="251"/>
      <c r="FI164" s="251"/>
      <c r="FJ164" s="251"/>
      <c r="FK164" s="251"/>
      <c r="FL164" s="251"/>
      <c r="FM164" s="251"/>
      <c r="FN164" s="251"/>
      <c r="FO164" s="251"/>
      <c r="FP164" s="251"/>
      <c r="FQ164" s="251"/>
      <c r="FR164" s="251"/>
      <c r="FS164" s="251"/>
      <c r="FT164" s="251"/>
      <c r="FU164" s="251"/>
      <c r="FV164" s="251"/>
      <c r="FW164" s="251"/>
      <c r="FX164" s="251"/>
      <c r="FY164" s="251"/>
      <c r="FZ164" s="251"/>
      <c r="GA164" s="251"/>
      <c r="GB164" s="251"/>
      <c r="GC164" s="251"/>
      <c r="GD164" s="251"/>
      <c r="GE164" s="251"/>
      <c r="GF164" s="251"/>
      <c r="GG164" s="251"/>
      <c r="GH164" s="251"/>
      <c r="GI164" s="251"/>
      <c r="GJ164" s="251"/>
      <c r="GK164" s="251"/>
      <c r="GL164" s="251"/>
      <c r="GM164" s="251"/>
      <c r="GN164" s="251"/>
      <c r="GO164" s="251"/>
      <c r="GP164" s="251"/>
      <c r="GQ164" s="251"/>
      <c r="GR164" s="251"/>
      <c r="GS164" s="251"/>
      <c r="GT164" s="251"/>
    </row>
    <row r="165" spans="1:202">
      <c r="A165" s="656"/>
      <c r="B165" s="656"/>
      <c r="C165" s="656"/>
      <c r="D165" s="972"/>
      <c r="E165" s="656"/>
      <c r="F165" s="656"/>
      <c r="G165" s="656"/>
      <c r="H165" s="656"/>
      <c r="I165" s="656"/>
      <c r="J165" s="656"/>
      <c r="K165" s="656"/>
      <c r="L165" s="656"/>
      <c r="M165" s="656"/>
      <c r="N165" s="656"/>
      <c r="O165" s="656"/>
      <c r="P165" s="656"/>
      <c r="Q165" s="251"/>
      <c r="R165" s="251"/>
      <c r="S165" s="251"/>
      <c r="T165" s="251"/>
      <c r="U165" s="251"/>
      <c r="V165" s="251"/>
      <c r="W165" s="251"/>
      <c r="X165" s="251"/>
      <c r="Y165" s="251"/>
      <c r="Z165" s="251"/>
      <c r="AA165" s="251"/>
      <c r="AB165" s="251"/>
      <c r="AC165" s="251"/>
      <c r="AD165" s="251"/>
      <c r="AE165" s="251"/>
      <c r="AF165" s="251"/>
      <c r="AG165" s="251"/>
      <c r="AH165" s="251"/>
      <c r="AI165" s="251"/>
      <c r="AJ165" s="251"/>
      <c r="AK165" s="251"/>
      <c r="AL165" s="251"/>
      <c r="AM165" s="251"/>
      <c r="AN165" s="251"/>
      <c r="AO165" s="251"/>
      <c r="AP165" s="251"/>
      <c r="AQ165" s="251"/>
      <c r="AR165" s="251"/>
      <c r="AS165" s="251"/>
      <c r="AT165" s="251"/>
      <c r="AU165" s="251"/>
      <c r="AV165" s="251"/>
      <c r="AW165" s="251"/>
      <c r="AX165" s="251"/>
      <c r="AY165" s="251"/>
      <c r="AZ165" s="251"/>
      <c r="BA165" s="251"/>
      <c r="BB165" s="251"/>
      <c r="BC165" s="251"/>
      <c r="BD165" s="251"/>
      <c r="BE165" s="251"/>
      <c r="BF165" s="251"/>
      <c r="BG165" s="251"/>
      <c r="BH165" s="251"/>
      <c r="BI165" s="251"/>
      <c r="BJ165" s="251"/>
      <c r="BK165" s="251"/>
      <c r="BL165" s="251"/>
      <c r="BM165" s="251"/>
      <c r="BN165" s="251"/>
      <c r="BO165" s="251"/>
      <c r="BP165" s="251"/>
      <c r="BQ165" s="251"/>
      <c r="BR165" s="251"/>
      <c r="BS165" s="251"/>
      <c r="BT165" s="251"/>
      <c r="BU165" s="251"/>
      <c r="BV165" s="251"/>
      <c r="BW165" s="251"/>
      <c r="BX165" s="251"/>
      <c r="BY165" s="251"/>
      <c r="BZ165" s="251"/>
      <c r="CA165" s="251"/>
      <c r="CB165" s="251"/>
      <c r="CC165" s="251"/>
      <c r="CD165" s="251"/>
      <c r="CE165" s="251"/>
      <c r="CF165" s="251"/>
      <c r="CG165" s="251"/>
      <c r="CH165" s="251"/>
      <c r="CI165" s="251"/>
      <c r="CJ165" s="251"/>
      <c r="CK165" s="251"/>
      <c r="CL165" s="251"/>
      <c r="CM165" s="251"/>
      <c r="CN165" s="251"/>
      <c r="CO165" s="251"/>
      <c r="CP165" s="251"/>
      <c r="CQ165" s="251"/>
      <c r="CR165" s="251"/>
      <c r="CS165" s="251"/>
      <c r="CT165" s="251"/>
      <c r="CU165" s="251"/>
      <c r="CV165" s="251"/>
      <c r="CW165" s="251"/>
      <c r="CX165" s="251"/>
      <c r="CY165" s="251"/>
      <c r="CZ165" s="251"/>
      <c r="DA165" s="251"/>
      <c r="DB165" s="251"/>
      <c r="DC165" s="251"/>
      <c r="DD165" s="251"/>
      <c r="DE165" s="251"/>
      <c r="DF165" s="251"/>
      <c r="DG165" s="251"/>
      <c r="DH165" s="251"/>
      <c r="DI165" s="251"/>
      <c r="DJ165" s="251"/>
      <c r="DK165" s="251"/>
      <c r="DL165" s="251"/>
      <c r="DM165" s="251"/>
      <c r="DN165" s="251"/>
      <c r="DO165" s="251"/>
      <c r="DP165" s="251"/>
      <c r="DQ165" s="251"/>
      <c r="DR165" s="251"/>
      <c r="DS165" s="251"/>
      <c r="DT165" s="251"/>
      <c r="DU165" s="251"/>
      <c r="DV165" s="251"/>
      <c r="DW165" s="251"/>
      <c r="DX165" s="251"/>
      <c r="DY165" s="251"/>
      <c r="DZ165" s="251"/>
      <c r="EA165" s="251"/>
      <c r="EB165" s="251"/>
      <c r="EC165" s="251"/>
      <c r="ED165" s="251"/>
      <c r="EE165" s="251"/>
      <c r="EF165" s="251"/>
      <c r="EG165" s="251"/>
      <c r="EH165" s="251"/>
      <c r="EI165" s="251"/>
      <c r="EJ165" s="251"/>
      <c r="EK165" s="251"/>
      <c r="EL165" s="251"/>
      <c r="EM165" s="251"/>
      <c r="EN165" s="251"/>
      <c r="EO165" s="251"/>
      <c r="EP165" s="251"/>
      <c r="EQ165" s="251"/>
      <c r="ER165" s="251"/>
      <c r="ES165" s="251"/>
      <c r="ET165" s="251"/>
      <c r="EU165" s="251"/>
      <c r="EV165" s="251"/>
      <c r="EW165" s="251"/>
      <c r="EX165" s="251"/>
      <c r="EY165" s="251"/>
      <c r="EZ165" s="251"/>
      <c r="FA165" s="251"/>
      <c r="FB165" s="251"/>
      <c r="FC165" s="251"/>
      <c r="FD165" s="251"/>
      <c r="FE165" s="251"/>
      <c r="FF165" s="251"/>
      <c r="FG165" s="251"/>
      <c r="FH165" s="251"/>
      <c r="FI165" s="251"/>
      <c r="FJ165" s="251"/>
      <c r="FK165" s="251"/>
      <c r="FL165" s="251"/>
      <c r="FM165" s="251"/>
      <c r="FN165" s="251"/>
      <c r="FO165" s="251"/>
      <c r="FP165" s="251"/>
      <c r="FQ165" s="251"/>
      <c r="FR165" s="251"/>
      <c r="FS165" s="251"/>
      <c r="FT165" s="251"/>
      <c r="FU165" s="251"/>
      <c r="FV165" s="251"/>
      <c r="FW165" s="251"/>
      <c r="FX165" s="251"/>
      <c r="FY165" s="251"/>
      <c r="FZ165" s="251"/>
      <c r="GA165" s="251"/>
      <c r="GB165" s="251"/>
      <c r="GC165" s="251"/>
      <c r="GD165" s="251"/>
      <c r="GE165" s="251"/>
      <c r="GF165" s="251"/>
      <c r="GG165" s="251"/>
      <c r="GH165" s="251"/>
      <c r="GI165" s="251"/>
      <c r="GJ165" s="251"/>
      <c r="GK165" s="251"/>
      <c r="GL165" s="251"/>
      <c r="GM165" s="251"/>
      <c r="GN165" s="251"/>
      <c r="GO165" s="251"/>
      <c r="GP165" s="251"/>
      <c r="GQ165" s="251"/>
      <c r="GR165" s="251"/>
      <c r="GS165" s="251"/>
      <c r="GT165" s="251"/>
    </row>
    <row r="166" spans="1:202">
      <c r="A166" s="656"/>
      <c r="B166" s="656"/>
      <c r="C166" s="656"/>
      <c r="D166" s="972"/>
      <c r="E166" s="656"/>
      <c r="F166" s="656"/>
      <c r="G166" s="656"/>
      <c r="H166" s="656"/>
      <c r="I166" s="656"/>
      <c r="J166" s="656"/>
      <c r="K166" s="656"/>
      <c r="L166" s="656"/>
      <c r="M166" s="656"/>
      <c r="N166" s="656"/>
      <c r="O166" s="656"/>
      <c r="P166" s="656"/>
      <c r="Q166" s="251"/>
      <c r="R166" s="251"/>
      <c r="S166" s="251"/>
      <c r="T166" s="251"/>
      <c r="U166" s="251"/>
      <c r="V166" s="251"/>
      <c r="W166" s="251"/>
      <c r="X166" s="251"/>
      <c r="Y166" s="251"/>
      <c r="Z166" s="251"/>
      <c r="AA166" s="251"/>
      <c r="AB166" s="251"/>
      <c r="AC166" s="251"/>
      <c r="AD166" s="251"/>
      <c r="AE166" s="251"/>
      <c r="AF166" s="251"/>
      <c r="AG166" s="251"/>
      <c r="AH166" s="251"/>
      <c r="AI166" s="251"/>
      <c r="AJ166" s="251"/>
      <c r="AK166" s="251"/>
      <c r="AL166" s="251"/>
      <c r="AM166" s="251"/>
      <c r="AN166" s="251"/>
      <c r="AO166" s="251"/>
      <c r="AP166" s="251"/>
      <c r="AQ166" s="251"/>
      <c r="AR166" s="251"/>
      <c r="AS166" s="251"/>
      <c r="AT166" s="251"/>
      <c r="AU166" s="251"/>
      <c r="AV166" s="251"/>
      <c r="AW166" s="251"/>
      <c r="AX166" s="251"/>
      <c r="AY166" s="251"/>
      <c r="AZ166" s="251"/>
      <c r="BA166" s="251"/>
      <c r="BB166" s="251"/>
      <c r="BC166" s="251"/>
      <c r="BD166" s="251"/>
      <c r="BE166" s="251"/>
      <c r="BF166" s="251"/>
      <c r="BG166" s="251"/>
      <c r="BH166" s="251"/>
      <c r="BI166" s="251"/>
      <c r="BJ166" s="251"/>
      <c r="BK166" s="251"/>
      <c r="BL166" s="251"/>
      <c r="BM166" s="251"/>
      <c r="BN166" s="251"/>
      <c r="BO166" s="251"/>
      <c r="BP166" s="251"/>
      <c r="BQ166" s="251"/>
      <c r="BR166" s="251"/>
      <c r="BS166" s="251"/>
      <c r="BT166" s="251"/>
      <c r="BU166" s="251"/>
      <c r="BV166" s="251"/>
      <c r="BW166" s="251"/>
      <c r="BX166" s="251"/>
      <c r="BY166" s="251"/>
      <c r="BZ166" s="251"/>
      <c r="CA166" s="251"/>
      <c r="CB166" s="251"/>
      <c r="CC166" s="251"/>
      <c r="CD166" s="251"/>
      <c r="CE166" s="251"/>
      <c r="CF166" s="251"/>
      <c r="CG166" s="251"/>
      <c r="CH166" s="251"/>
      <c r="CI166" s="251"/>
      <c r="CJ166" s="251"/>
      <c r="CK166" s="251"/>
      <c r="CL166" s="251"/>
      <c r="CM166" s="251"/>
      <c r="CN166" s="251"/>
      <c r="CO166" s="251"/>
      <c r="CP166" s="251"/>
      <c r="CQ166" s="251"/>
      <c r="CR166" s="251"/>
      <c r="CS166" s="251"/>
      <c r="CT166" s="251"/>
      <c r="CU166" s="251"/>
      <c r="CV166" s="251"/>
      <c r="CW166" s="251"/>
      <c r="CX166" s="251"/>
      <c r="CY166" s="251"/>
      <c r="CZ166" s="251"/>
      <c r="DA166" s="251"/>
      <c r="DB166" s="251"/>
      <c r="DC166" s="251"/>
      <c r="DD166" s="251"/>
      <c r="DE166" s="251"/>
      <c r="DF166" s="251"/>
      <c r="DG166" s="251"/>
      <c r="DH166" s="251"/>
      <c r="DI166" s="251"/>
      <c r="DJ166" s="251"/>
      <c r="DK166" s="251"/>
      <c r="DL166" s="251"/>
      <c r="DM166" s="251"/>
      <c r="DN166" s="251"/>
      <c r="DO166" s="251"/>
      <c r="DP166" s="251"/>
      <c r="DQ166" s="251"/>
      <c r="DR166" s="251"/>
      <c r="DS166" s="251"/>
      <c r="DT166" s="251"/>
      <c r="DU166" s="251"/>
      <c r="DV166" s="251"/>
      <c r="DW166" s="251"/>
      <c r="DX166" s="251"/>
      <c r="DY166" s="251"/>
      <c r="DZ166" s="251"/>
      <c r="EA166" s="251"/>
      <c r="EB166" s="251"/>
      <c r="EC166" s="251"/>
      <c r="ED166" s="251"/>
      <c r="EE166" s="251"/>
      <c r="EF166" s="251"/>
      <c r="EG166" s="251"/>
      <c r="EH166" s="251"/>
      <c r="EI166" s="251"/>
      <c r="EJ166" s="251"/>
      <c r="EK166" s="251"/>
      <c r="EL166" s="251"/>
      <c r="EM166" s="251"/>
      <c r="EN166" s="251"/>
      <c r="EO166" s="251"/>
      <c r="EP166" s="251"/>
      <c r="EQ166" s="251"/>
      <c r="ER166" s="251"/>
      <c r="ES166" s="251"/>
      <c r="ET166" s="251"/>
      <c r="EU166" s="251"/>
      <c r="EV166" s="251"/>
      <c r="EW166" s="251"/>
      <c r="EX166" s="251"/>
      <c r="EY166" s="251"/>
      <c r="EZ166" s="251"/>
      <c r="FA166" s="251"/>
      <c r="FB166" s="251"/>
      <c r="FC166" s="251"/>
      <c r="FD166" s="251"/>
      <c r="FE166" s="251"/>
      <c r="FF166" s="251"/>
      <c r="FG166" s="251"/>
      <c r="FH166" s="251"/>
      <c r="FI166" s="251"/>
      <c r="FJ166" s="251"/>
      <c r="FK166" s="251"/>
      <c r="FL166" s="251"/>
      <c r="FM166" s="251"/>
      <c r="FN166" s="251"/>
      <c r="FO166" s="251"/>
      <c r="FP166" s="251"/>
      <c r="FQ166" s="251"/>
      <c r="FR166" s="251"/>
      <c r="FS166" s="251"/>
      <c r="FT166" s="251"/>
      <c r="FU166" s="251"/>
      <c r="FV166" s="251"/>
      <c r="FW166" s="251"/>
      <c r="FX166" s="251"/>
      <c r="FY166" s="251"/>
      <c r="FZ166" s="251"/>
      <c r="GA166" s="251"/>
      <c r="GB166" s="251"/>
      <c r="GC166" s="251"/>
      <c r="GD166" s="251"/>
      <c r="GE166" s="251"/>
      <c r="GF166" s="251"/>
      <c r="GG166" s="251"/>
      <c r="GH166" s="251"/>
      <c r="GI166" s="251"/>
      <c r="GJ166" s="251"/>
      <c r="GK166" s="251"/>
      <c r="GL166" s="251"/>
      <c r="GM166" s="251"/>
      <c r="GN166" s="251"/>
      <c r="GO166" s="251"/>
      <c r="GP166" s="251"/>
      <c r="GQ166" s="251"/>
      <c r="GR166" s="251"/>
      <c r="GS166" s="251"/>
      <c r="GT166" s="251"/>
    </row>
    <row r="167" spans="1:202">
      <c r="A167" s="656"/>
      <c r="B167" s="656"/>
      <c r="C167" s="656"/>
      <c r="D167" s="972"/>
      <c r="E167" s="656"/>
      <c r="F167" s="656"/>
      <c r="G167" s="656"/>
      <c r="H167" s="656"/>
      <c r="I167" s="656"/>
      <c r="J167" s="656"/>
      <c r="K167" s="656"/>
      <c r="L167" s="656"/>
      <c r="M167" s="656"/>
      <c r="N167" s="656"/>
      <c r="O167" s="656"/>
      <c r="P167" s="656"/>
      <c r="Q167" s="251"/>
      <c r="R167" s="251"/>
      <c r="S167" s="251"/>
      <c r="T167" s="251"/>
      <c r="U167" s="251"/>
      <c r="V167" s="251"/>
      <c r="W167" s="251"/>
      <c r="X167" s="251"/>
      <c r="Y167" s="251"/>
      <c r="Z167" s="251"/>
      <c r="AA167" s="251"/>
      <c r="AB167" s="251"/>
      <c r="AC167" s="251"/>
      <c r="AD167" s="251"/>
      <c r="AE167" s="251"/>
      <c r="AF167" s="251"/>
      <c r="AG167" s="251"/>
      <c r="AH167" s="251"/>
      <c r="AI167" s="251"/>
      <c r="AJ167" s="251"/>
      <c r="AK167" s="251"/>
      <c r="AL167" s="251"/>
      <c r="AM167" s="251"/>
      <c r="AN167" s="251"/>
      <c r="AO167" s="251"/>
      <c r="AP167" s="251"/>
      <c r="AQ167" s="251"/>
      <c r="AR167" s="251"/>
      <c r="AS167" s="251"/>
      <c r="AT167" s="251"/>
      <c r="AU167" s="251"/>
      <c r="AV167" s="251"/>
      <c r="AW167" s="251"/>
      <c r="AX167" s="251"/>
      <c r="AY167" s="251"/>
      <c r="AZ167" s="251"/>
      <c r="BA167" s="251"/>
      <c r="BB167" s="251"/>
      <c r="BC167" s="251"/>
      <c r="BD167" s="251"/>
      <c r="BE167" s="251"/>
      <c r="BF167" s="251"/>
      <c r="BG167" s="251"/>
      <c r="BH167" s="251"/>
      <c r="BI167" s="251"/>
      <c r="BJ167" s="251"/>
      <c r="BK167" s="251"/>
      <c r="BL167" s="251"/>
      <c r="BM167" s="251"/>
      <c r="BN167" s="251"/>
      <c r="BO167" s="251"/>
      <c r="BP167" s="251"/>
      <c r="BQ167" s="251"/>
      <c r="BR167" s="251"/>
      <c r="BS167" s="251"/>
      <c r="BT167" s="251"/>
      <c r="BU167" s="251"/>
      <c r="BV167" s="251"/>
      <c r="BW167" s="251"/>
      <c r="BX167" s="251"/>
      <c r="BY167" s="251"/>
      <c r="BZ167" s="251"/>
      <c r="CA167" s="251"/>
      <c r="CB167" s="251"/>
      <c r="CC167" s="251"/>
      <c r="CD167" s="251"/>
      <c r="CE167" s="251"/>
      <c r="CF167" s="251"/>
      <c r="CG167" s="251"/>
      <c r="CH167" s="251"/>
      <c r="CI167" s="251"/>
      <c r="CJ167" s="251"/>
      <c r="CK167" s="251"/>
      <c r="CL167" s="251"/>
      <c r="CM167" s="251"/>
      <c r="CN167" s="251"/>
      <c r="CO167" s="251"/>
      <c r="CP167" s="251"/>
      <c r="CQ167" s="251"/>
      <c r="CR167" s="251"/>
      <c r="CS167" s="251"/>
      <c r="CT167" s="251"/>
      <c r="CU167" s="251"/>
      <c r="CV167" s="251"/>
      <c r="CW167" s="251"/>
      <c r="CX167" s="251"/>
      <c r="CY167" s="251"/>
      <c r="CZ167" s="251"/>
      <c r="DA167" s="251"/>
      <c r="DB167" s="251"/>
      <c r="DC167" s="251"/>
      <c r="DD167" s="251"/>
      <c r="DE167" s="251"/>
      <c r="DF167" s="251"/>
      <c r="DG167" s="251"/>
      <c r="DH167" s="251"/>
      <c r="DI167" s="251"/>
      <c r="DJ167" s="251"/>
      <c r="DK167" s="251"/>
      <c r="DL167" s="251"/>
      <c r="DM167" s="251"/>
      <c r="DN167" s="251"/>
      <c r="DO167" s="251"/>
      <c r="DP167" s="251"/>
      <c r="DQ167" s="251"/>
      <c r="DR167" s="251"/>
      <c r="DS167" s="251"/>
      <c r="DT167" s="251"/>
      <c r="DU167" s="251"/>
      <c r="DV167" s="251"/>
      <c r="DW167" s="251"/>
      <c r="DX167" s="251"/>
      <c r="DY167" s="251"/>
      <c r="DZ167" s="251"/>
      <c r="EA167" s="251"/>
      <c r="EB167" s="251"/>
      <c r="EC167" s="251"/>
      <c r="ED167" s="251"/>
      <c r="EE167" s="251"/>
      <c r="EF167" s="251"/>
      <c r="EG167" s="251"/>
      <c r="EH167" s="251"/>
      <c r="EI167" s="251"/>
      <c r="EJ167" s="251"/>
      <c r="EK167" s="251"/>
      <c r="EL167" s="251"/>
      <c r="EM167" s="251"/>
      <c r="EN167" s="251"/>
      <c r="EO167" s="251"/>
      <c r="EP167" s="251"/>
      <c r="EQ167" s="251"/>
      <c r="ER167" s="251"/>
      <c r="ES167" s="251"/>
      <c r="ET167" s="251"/>
      <c r="EU167" s="251"/>
      <c r="EV167" s="251"/>
      <c r="EW167" s="251"/>
      <c r="EX167" s="251"/>
      <c r="EY167" s="251"/>
      <c r="EZ167" s="251"/>
      <c r="FA167" s="251"/>
      <c r="FB167" s="251"/>
      <c r="FC167" s="251"/>
      <c r="FD167" s="251"/>
      <c r="FE167" s="251"/>
      <c r="FF167" s="251"/>
      <c r="FG167" s="251"/>
      <c r="FH167" s="251"/>
      <c r="FI167" s="251"/>
      <c r="FJ167" s="251"/>
      <c r="FK167" s="251"/>
      <c r="FL167" s="251"/>
      <c r="FM167" s="251"/>
      <c r="FN167" s="251"/>
      <c r="FO167" s="251"/>
      <c r="FP167" s="251"/>
      <c r="FQ167" s="251"/>
      <c r="FR167" s="251"/>
      <c r="FS167" s="251"/>
      <c r="FT167" s="251"/>
      <c r="FU167" s="251"/>
      <c r="FV167" s="251"/>
      <c r="FW167" s="251"/>
      <c r="FX167" s="251"/>
      <c r="FY167" s="251"/>
      <c r="FZ167" s="251"/>
      <c r="GA167" s="251"/>
      <c r="GB167" s="251"/>
      <c r="GC167" s="251"/>
      <c r="GD167" s="251"/>
      <c r="GE167" s="251"/>
      <c r="GF167" s="251"/>
      <c r="GG167" s="251"/>
      <c r="GH167" s="251"/>
      <c r="GI167" s="251"/>
      <c r="GJ167" s="251"/>
      <c r="GK167" s="251"/>
      <c r="GL167" s="251"/>
      <c r="GM167" s="251"/>
      <c r="GN167" s="251"/>
      <c r="GO167" s="251"/>
      <c r="GP167" s="251"/>
      <c r="GQ167" s="251"/>
      <c r="GR167" s="251"/>
      <c r="GS167" s="251"/>
      <c r="GT167" s="251"/>
    </row>
    <row r="168" spans="1:202">
      <c r="A168" s="656"/>
      <c r="B168" s="656"/>
      <c r="C168" s="656"/>
      <c r="D168" s="972"/>
      <c r="E168" s="656"/>
      <c r="F168" s="656"/>
      <c r="G168" s="656"/>
      <c r="H168" s="656"/>
      <c r="I168" s="656"/>
      <c r="J168" s="656"/>
      <c r="K168" s="656"/>
      <c r="L168" s="656"/>
      <c r="M168" s="656"/>
      <c r="N168" s="656"/>
      <c r="O168" s="656"/>
      <c r="P168" s="656"/>
      <c r="Q168" s="251"/>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51"/>
      <c r="AN168" s="251"/>
      <c r="AO168" s="251"/>
      <c r="AP168" s="251"/>
      <c r="AQ168" s="251"/>
      <c r="AR168" s="251"/>
      <c r="AS168" s="251"/>
      <c r="AT168" s="251"/>
      <c r="AU168" s="251"/>
      <c r="AV168" s="251"/>
      <c r="AW168" s="251"/>
      <c r="AX168" s="251"/>
      <c r="AY168" s="251"/>
      <c r="AZ168" s="251"/>
      <c r="BA168" s="251"/>
      <c r="BB168" s="251"/>
      <c r="BC168" s="251"/>
      <c r="BD168" s="251"/>
      <c r="BE168" s="251"/>
      <c r="BF168" s="251"/>
      <c r="BG168" s="251"/>
      <c r="BH168" s="251"/>
      <c r="BI168" s="251"/>
      <c r="BJ168" s="251"/>
      <c r="BK168" s="251"/>
      <c r="BL168" s="251"/>
      <c r="BM168" s="251"/>
      <c r="BN168" s="251"/>
      <c r="BO168" s="251"/>
      <c r="BP168" s="251"/>
      <c r="BQ168" s="251"/>
      <c r="BR168" s="251"/>
      <c r="BS168" s="251"/>
      <c r="BT168" s="251"/>
      <c r="BU168" s="251"/>
      <c r="BV168" s="251"/>
      <c r="BW168" s="251"/>
      <c r="BX168" s="251"/>
      <c r="BY168" s="251"/>
      <c r="BZ168" s="251"/>
      <c r="CA168" s="251"/>
      <c r="CB168" s="251"/>
      <c r="CC168" s="251"/>
      <c r="CD168" s="251"/>
      <c r="CE168" s="251"/>
      <c r="CF168" s="251"/>
      <c r="CG168" s="251"/>
      <c r="CH168" s="251"/>
      <c r="CI168" s="251"/>
      <c r="CJ168" s="251"/>
      <c r="CK168" s="251"/>
      <c r="CL168" s="251"/>
      <c r="CM168" s="251"/>
      <c r="CN168" s="251"/>
      <c r="CO168" s="251"/>
      <c r="CP168" s="251"/>
      <c r="CQ168" s="251"/>
      <c r="CR168" s="251"/>
      <c r="CS168" s="251"/>
      <c r="CT168" s="251"/>
      <c r="CU168" s="251"/>
      <c r="CV168" s="251"/>
      <c r="CW168" s="251"/>
      <c r="CX168" s="251"/>
      <c r="CY168" s="251"/>
      <c r="CZ168" s="251"/>
      <c r="DA168" s="251"/>
      <c r="DB168" s="251"/>
      <c r="DC168" s="251"/>
      <c r="DD168" s="251"/>
      <c r="DE168" s="251"/>
      <c r="DF168" s="251"/>
      <c r="DG168" s="251"/>
      <c r="DH168" s="251"/>
      <c r="DI168" s="251"/>
      <c r="DJ168" s="251"/>
      <c r="DK168" s="251"/>
      <c r="DL168" s="251"/>
      <c r="DM168" s="251"/>
      <c r="DN168" s="251"/>
      <c r="DO168" s="251"/>
      <c r="DP168" s="251"/>
      <c r="DQ168" s="251"/>
      <c r="DR168" s="251"/>
      <c r="DS168" s="251"/>
      <c r="DT168" s="251"/>
      <c r="DU168" s="251"/>
      <c r="DV168" s="251"/>
      <c r="DW168" s="251"/>
      <c r="DX168" s="251"/>
      <c r="DY168" s="251"/>
      <c r="DZ168" s="251"/>
      <c r="EA168" s="251"/>
      <c r="EB168" s="251"/>
      <c r="EC168" s="251"/>
      <c r="ED168" s="251"/>
      <c r="EE168" s="251"/>
      <c r="EF168" s="251"/>
      <c r="EG168" s="251"/>
      <c r="EH168" s="251"/>
      <c r="EI168" s="251"/>
      <c r="EJ168" s="251"/>
      <c r="EK168" s="251"/>
      <c r="EL168" s="251"/>
      <c r="EM168" s="251"/>
      <c r="EN168" s="251"/>
      <c r="EO168" s="251"/>
      <c r="EP168" s="251"/>
      <c r="EQ168" s="251"/>
      <c r="ER168" s="251"/>
      <c r="ES168" s="251"/>
      <c r="ET168" s="251"/>
      <c r="EU168" s="251"/>
      <c r="EV168" s="251"/>
      <c r="EW168" s="251"/>
      <c r="EX168" s="251"/>
      <c r="EY168" s="251"/>
      <c r="EZ168" s="251"/>
      <c r="FA168" s="251"/>
      <c r="FB168" s="251"/>
      <c r="FC168" s="251"/>
      <c r="FD168" s="251"/>
      <c r="FE168" s="251"/>
      <c r="FF168" s="251"/>
      <c r="FG168" s="251"/>
      <c r="FH168" s="251"/>
      <c r="FI168" s="251"/>
      <c r="FJ168" s="251"/>
      <c r="FK168" s="251"/>
      <c r="FL168" s="251"/>
      <c r="FM168" s="251"/>
      <c r="FN168" s="251"/>
      <c r="FO168" s="251"/>
      <c r="FP168" s="251"/>
      <c r="FQ168" s="251"/>
      <c r="FR168" s="251"/>
      <c r="FS168" s="251"/>
      <c r="FT168" s="251"/>
      <c r="FU168" s="251"/>
      <c r="FV168" s="251"/>
      <c r="FW168" s="251"/>
      <c r="FX168" s="251"/>
      <c r="FY168" s="251"/>
      <c r="FZ168" s="251"/>
      <c r="GA168" s="251"/>
      <c r="GB168" s="251"/>
      <c r="GC168" s="251"/>
      <c r="GD168" s="251"/>
      <c r="GE168" s="251"/>
      <c r="GF168" s="251"/>
      <c r="GG168" s="251"/>
      <c r="GH168" s="251"/>
      <c r="GI168" s="251"/>
      <c r="GJ168" s="251"/>
      <c r="GK168" s="251"/>
      <c r="GL168" s="251"/>
      <c r="GM168" s="251"/>
      <c r="GN168" s="251"/>
      <c r="GO168" s="251"/>
      <c r="GP168" s="251"/>
      <c r="GQ168" s="251"/>
      <c r="GR168" s="251"/>
      <c r="GS168" s="251"/>
      <c r="GT168" s="251"/>
    </row>
    <row r="169" spans="1:202">
      <c r="A169" s="656"/>
      <c r="B169" s="656"/>
      <c r="C169" s="656"/>
      <c r="D169" s="972"/>
      <c r="E169" s="656"/>
      <c r="F169" s="656"/>
      <c r="G169" s="656"/>
      <c r="H169" s="656"/>
      <c r="I169" s="656"/>
      <c r="J169" s="656"/>
      <c r="K169" s="656"/>
      <c r="L169" s="656"/>
      <c r="M169" s="656"/>
      <c r="N169" s="656"/>
      <c r="O169" s="656"/>
      <c r="P169" s="656"/>
      <c r="Q169" s="251"/>
      <c r="R169" s="251"/>
      <c r="S169" s="251"/>
      <c r="T169" s="251"/>
      <c r="U169" s="251"/>
      <c r="V169" s="251"/>
      <c r="W169" s="251"/>
      <c r="X169" s="251"/>
      <c r="Y169" s="251"/>
      <c r="Z169" s="251"/>
      <c r="AA169" s="251"/>
      <c r="AB169" s="251"/>
      <c r="AC169" s="251"/>
      <c r="AD169" s="251"/>
      <c r="AE169" s="251"/>
      <c r="AF169" s="251"/>
      <c r="AG169" s="251"/>
      <c r="AH169" s="251"/>
      <c r="AI169" s="251"/>
      <c r="AJ169" s="251"/>
      <c r="AK169" s="251"/>
      <c r="AL169" s="251"/>
      <c r="AM169" s="251"/>
      <c r="AN169" s="251"/>
      <c r="AO169" s="251"/>
      <c r="AP169" s="251"/>
      <c r="AQ169" s="251"/>
      <c r="AR169" s="251"/>
      <c r="AS169" s="251"/>
      <c r="AT169" s="251"/>
      <c r="AU169" s="251"/>
      <c r="AV169" s="251"/>
      <c r="AW169" s="251"/>
      <c r="AX169" s="251"/>
      <c r="AY169" s="251"/>
      <c r="AZ169" s="251"/>
      <c r="BA169" s="251"/>
      <c r="BB169" s="251"/>
      <c r="BC169" s="251"/>
      <c r="BD169" s="251"/>
      <c r="BE169" s="251"/>
      <c r="BF169" s="251"/>
      <c r="BG169" s="251"/>
      <c r="BH169" s="251"/>
      <c r="BI169" s="251"/>
      <c r="BJ169" s="251"/>
      <c r="BK169" s="251"/>
      <c r="BL169" s="251"/>
      <c r="BM169" s="251"/>
      <c r="BN169" s="251"/>
      <c r="BO169" s="251"/>
      <c r="BP169" s="251"/>
      <c r="BQ169" s="251"/>
      <c r="BR169" s="251"/>
      <c r="BS169" s="251"/>
      <c r="BT169" s="251"/>
      <c r="BU169" s="251"/>
      <c r="BV169" s="251"/>
      <c r="BW169" s="251"/>
      <c r="BX169" s="251"/>
      <c r="BY169" s="251"/>
      <c r="BZ169" s="251"/>
      <c r="CA169" s="251"/>
      <c r="CB169" s="251"/>
      <c r="CC169" s="251"/>
      <c r="CD169" s="251"/>
      <c r="CE169" s="251"/>
      <c r="CF169" s="251"/>
      <c r="CG169" s="251"/>
      <c r="CH169" s="251"/>
      <c r="CI169" s="251"/>
      <c r="CJ169" s="251"/>
      <c r="CK169" s="251"/>
      <c r="CL169" s="251"/>
      <c r="CM169" s="251"/>
      <c r="CN169" s="251"/>
      <c r="CO169" s="251"/>
      <c r="CP169" s="251"/>
      <c r="CQ169" s="251"/>
      <c r="CR169" s="251"/>
      <c r="CS169" s="251"/>
      <c r="CT169" s="251"/>
      <c r="CU169" s="251"/>
      <c r="CV169" s="251"/>
      <c r="CW169" s="251"/>
      <c r="CX169" s="251"/>
      <c r="CY169" s="251"/>
      <c r="CZ169" s="251"/>
      <c r="DA169" s="251"/>
      <c r="DB169" s="251"/>
      <c r="DC169" s="251"/>
      <c r="DD169" s="251"/>
      <c r="DE169" s="251"/>
      <c r="DF169" s="251"/>
      <c r="DG169" s="251"/>
      <c r="DH169" s="251"/>
      <c r="DI169" s="251"/>
      <c r="DJ169" s="251"/>
      <c r="DK169" s="251"/>
      <c r="DL169" s="251"/>
      <c r="DM169" s="251"/>
      <c r="DN169" s="251"/>
      <c r="DO169" s="251"/>
      <c r="DP169" s="251"/>
      <c r="DQ169" s="251"/>
      <c r="DR169" s="251"/>
      <c r="DS169" s="251"/>
      <c r="DT169" s="251"/>
      <c r="DU169" s="251"/>
      <c r="DV169" s="251"/>
      <c r="DW169" s="251"/>
      <c r="DX169" s="251"/>
      <c r="DY169" s="251"/>
      <c r="DZ169" s="251"/>
      <c r="EA169" s="251"/>
      <c r="EB169" s="251"/>
      <c r="EC169" s="251"/>
      <c r="ED169" s="251"/>
      <c r="EE169" s="251"/>
      <c r="EF169" s="251"/>
      <c r="EG169" s="251"/>
      <c r="EH169" s="251"/>
      <c r="EI169" s="251"/>
      <c r="EJ169" s="251"/>
      <c r="EK169" s="251"/>
      <c r="EL169" s="251"/>
      <c r="EM169" s="251"/>
      <c r="EN169" s="251"/>
      <c r="EO169" s="251"/>
      <c r="EP169" s="251"/>
      <c r="EQ169" s="251"/>
      <c r="ER169" s="251"/>
      <c r="ES169" s="251"/>
      <c r="ET169" s="251"/>
      <c r="EU169" s="251"/>
      <c r="EV169" s="251"/>
      <c r="EW169" s="251"/>
      <c r="EX169" s="251"/>
      <c r="EY169" s="251"/>
      <c r="EZ169" s="251"/>
      <c r="FA169" s="251"/>
      <c r="FB169" s="251"/>
      <c r="FC169" s="251"/>
      <c r="FD169" s="251"/>
      <c r="FE169" s="251"/>
      <c r="FF169" s="251"/>
      <c r="FG169" s="251"/>
      <c r="FH169" s="251"/>
      <c r="FI169" s="251"/>
      <c r="FJ169" s="251"/>
      <c r="FK169" s="251"/>
      <c r="FL169" s="251"/>
      <c r="FM169" s="251"/>
      <c r="FN169" s="251"/>
      <c r="FO169" s="251"/>
      <c r="FP169" s="251"/>
      <c r="FQ169" s="251"/>
      <c r="FR169" s="251"/>
      <c r="FS169" s="251"/>
      <c r="FT169" s="251"/>
      <c r="FU169" s="251"/>
      <c r="FV169" s="251"/>
      <c r="FW169" s="251"/>
      <c r="FX169" s="251"/>
      <c r="FY169" s="251"/>
      <c r="FZ169" s="251"/>
      <c r="GA169" s="251"/>
      <c r="GB169" s="251"/>
      <c r="GC169" s="251"/>
      <c r="GD169" s="251"/>
      <c r="GE169" s="251"/>
      <c r="GF169" s="251"/>
      <c r="GG169" s="251"/>
      <c r="GH169" s="251"/>
      <c r="GI169" s="251"/>
      <c r="GJ169" s="251"/>
      <c r="GK169" s="251"/>
      <c r="GL169" s="251"/>
      <c r="GM169" s="251"/>
      <c r="GN169" s="251"/>
      <c r="GO169" s="251"/>
      <c r="GP169" s="251"/>
      <c r="GQ169" s="251"/>
      <c r="GR169" s="251"/>
      <c r="GS169" s="251"/>
      <c r="GT169" s="251"/>
    </row>
    <row r="170" spans="1:202">
      <c r="A170" s="656"/>
      <c r="B170" s="656"/>
      <c r="C170" s="656"/>
      <c r="D170" s="972"/>
      <c r="E170" s="656"/>
      <c r="F170" s="656"/>
      <c r="G170" s="656"/>
      <c r="H170" s="656"/>
      <c r="I170" s="656"/>
      <c r="J170" s="656"/>
      <c r="K170" s="656"/>
      <c r="L170" s="656"/>
      <c r="M170" s="656"/>
      <c r="N170" s="656"/>
      <c r="O170" s="656"/>
      <c r="P170" s="656"/>
      <c r="Q170" s="251"/>
      <c r="R170" s="251"/>
      <c r="S170" s="251"/>
      <c r="T170" s="251"/>
      <c r="U170" s="251"/>
      <c r="V170" s="251"/>
      <c r="W170" s="251"/>
      <c r="X170" s="251"/>
      <c r="Y170" s="251"/>
      <c r="Z170" s="251"/>
      <c r="AA170" s="251"/>
      <c r="AB170" s="251"/>
      <c r="AC170" s="251"/>
      <c r="AD170" s="251"/>
      <c r="AE170" s="251"/>
      <c r="AF170" s="251"/>
      <c r="AG170" s="251"/>
      <c r="AH170" s="251"/>
      <c r="AI170" s="251"/>
      <c r="AJ170" s="251"/>
      <c r="AK170" s="251"/>
      <c r="AL170" s="251"/>
      <c r="AM170" s="251"/>
      <c r="AN170" s="251"/>
      <c r="AO170" s="251"/>
      <c r="AP170" s="251"/>
      <c r="AQ170" s="251"/>
      <c r="AR170" s="251"/>
      <c r="AS170" s="251"/>
      <c r="AT170" s="251"/>
      <c r="AU170" s="251"/>
      <c r="AV170" s="251"/>
      <c r="AW170" s="251"/>
      <c r="AX170" s="251"/>
      <c r="AY170" s="251"/>
      <c r="AZ170" s="251"/>
      <c r="BA170" s="251"/>
      <c r="BB170" s="251"/>
      <c r="BC170" s="251"/>
      <c r="BD170" s="251"/>
      <c r="BE170" s="251"/>
      <c r="BF170" s="251"/>
      <c r="BG170" s="251"/>
      <c r="BH170" s="251"/>
      <c r="BI170" s="251"/>
      <c r="BJ170" s="251"/>
      <c r="BK170" s="251"/>
      <c r="BL170" s="251"/>
      <c r="BM170" s="251"/>
      <c r="BN170" s="251"/>
      <c r="BO170" s="251"/>
      <c r="BP170" s="251"/>
      <c r="BQ170" s="251"/>
      <c r="BR170" s="251"/>
      <c r="BS170" s="251"/>
      <c r="BT170" s="251"/>
      <c r="BU170" s="251"/>
      <c r="BV170" s="251"/>
      <c r="BW170" s="251"/>
      <c r="BX170" s="251"/>
      <c r="BY170" s="251"/>
      <c r="BZ170" s="251"/>
      <c r="CA170" s="251"/>
      <c r="CB170" s="251"/>
      <c r="CC170" s="251"/>
      <c r="CD170" s="251"/>
      <c r="CE170" s="251"/>
      <c r="CF170" s="251"/>
      <c r="CG170" s="251"/>
      <c r="CH170" s="251"/>
      <c r="CI170" s="251"/>
      <c r="CJ170" s="251"/>
      <c r="CK170" s="251"/>
      <c r="CL170" s="251"/>
      <c r="CM170" s="251"/>
      <c r="CN170" s="251"/>
      <c r="CO170" s="251"/>
      <c r="CP170" s="251"/>
      <c r="CQ170" s="251"/>
      <c r="CR170" s="251"/>
      <c r="CS170" s="251"/>
      <c r="CT170" s="251"/>
      <c r="CU170" s="251"/>
      <c r="CV170" s="251"/>
      <c r="CW170" s="251"/>
      <c r="CX170" s="251"/>
      <c r="CY170" s="251"/>
      <c r="CZ170" s="251"/>
      <c r="DA170" s="251"/>
      <c r="DB170" s="251"/>
      <c r="DC170" s="251"/>
      <c r="DD170" s="251"/>
      <c r="DE170" s="251"/>
      <c r="DF170" s="251"/>
      <c r="DG170" s="251"/>
      <c r="DH170" s="251"/>
      <c r="DI170" s="251"/>
      <c r="DJ170" s="251"/>
      <c r="DK170" s="251"/>
      <c r="DL170" s="251"/>
      <c r="DM170" s="251"/>
      <c r="DN170" s="251"/>
      <c r="DO170" s="251"/>
      <c r="DP170" s="251"/>
      <c r="DQ170" s="251"/>
      <c r="DR170" s="251"/>
      <c r="DS170" s="251"/>
      <c r="DT170" s="251"/>
      <c r="DU170" s="251"/>
      <c r="DV170" s="251"/>
      <c r="DW170" s="251"/>
      <c r="DX170" s="251"/>
      <c r="DY170" s="251"/>
      <c r="DZ170" s="251"/>
      <c r="EA170" s="251"/>
      <c r="EB170" s="251"/>
      <c r="EC170" s="251"/>
      <c r="ED170" s="251"/>
      <c r="EE170" s="251"/>
      <c r="EF170" s="251"/>
      <c r="EG170" s="251"/>
      <c r="EH170" s="251"/>
      <c r="EI170" s="251"/>
      <c r="EJ170" s="251"/>
      <c r="EK170" s="251"/>
      <c r="EL170" s="251"/>
      <c r="EM170" s="251"/>
      <c r="EN170" s="251"/>
      <c r="EO170" s="251"/>
      <c r="EP170" s="251"/>
      <c r="EQ170" s="251"/>
      <c r="ER170" s="251"/>
      <c r="ES170" s="251"/>
      <c r="ET170" s="251"/>
      <c r="EU170" s="251"/>
      <c r="EV170" s="251"/>
      <c r="EW170" s="251"/>
      <c r="EX170" s="251"/>
      <c r="EY170" s="251"/>
      <c r="EZ170" s="251"/>
      <c r="FA170" s="251"/>
      <c r="FB170" s="251"/>
      <c r="FC170" s="251"/>
      <c r="FD170" s="251"/>
      <c r="FE170" s="251"/>
      <c r="FF170" s="251"/>
      <c r="FG170" s="251"/>
      <c r="FH170" s="251"/>
      <c r="FI170" s="251"/>
      <c r="FJ170" s="251"/>
      <c r="FK170" s="251"/>
      <c r="FL170" s="251"/>
      <c r="FM170" s="251"/>
      <c r="FN170" s="251"/>
      <c r="FO170" s="251"/>
      <c r="FP170" s="251"/>
      <c r="FQ170" s="251"/>
      <c r="FR170" s="251"/>
      <c r="FS170" s="251"/>
      <c r="FT170" s="251"/>
      <c r="FU170" s="251"/>
      <c r="FV170" s="251"/>
      <c r="FW170" s="251"/>
      <c r="FX170" s="251"/>
      <c r="FY170" s="251"/>
      <c r="FZ170" s="251"/>
      <c r="GA170" s="251"/>
      <c r="GB170" s="251"/>
      <c r="GC170" s="251"/>
      <c r="GD170" s="251"/>
      <c r="GE170" s="251"/>
      <c r="GF170" s="251"/>
      <c r="GG170" s="251"/>
      <c r="GH170" s="251"/>
      <c r="GI170" s="251"/>
      <c r="GJ170" s="251"/>
      <c r="GK170" s="251"/>
      <c r="GL170" s="251"/>
      <c r="GM170" s="251"/>
      <c r="GN170" s="251"/>
      <c r="GO170" s="251"/>
      <c r="GP170" s="251"/>
      <c r="GQ170" s="251"/>
      <c r="GR170" s="251"/>
      <c r="GS170" s="251"/>
      <c r="GT170" s="251"/>
    </row>
    <row r="171" spans="1:202">
      <c r="A171" s="656"/>
      <c r="B171" s="656"/>
      <c r="C171" s="656"/>
      <c r="D171" s="972"/>
      <c r="E171" s="656"/>
      <c r="F171" s="656"/>
      <c r="G171" s="656"/>
      <c r="H171" s="656"/>
      <c r="I171" s="656"/>
      <c r="J171" s="656"/>
      <c r="K171" s="656"/>
      <c r="L171" s="656"/>
      <c r="M171" s="656"/>
      <c r="N171" s="656"/>
      <c r="O171" s="656"/>
      <c r="P171" s="656"/>
      <c r="Q171" s="251"/>
      <c r="R171" s="251"/>
      <c r="S171" s="251"/>
      <c r="T171" s="251"/>
      <c r="U171" s="251"/>
      <c r="V171" s="251"/>
      <c r="W171" s="251"/>
      <c r="X171" s="251"/>
      <c r="Y171" s="251"/>
      <c r="Z171" s="251"/>
      <c r="AA171" s="251"/>
      <c r="AB171" s="251"/>
      <c r="AC171" s="251"/>
      <c r="AD171" s="251"/>
      <c r="AE171" s="251"/>
      <c r="AF171" s="251"/>
      <c r="AG171" s="251"/>
      <c r="AH171" s="251"/>
      <c r="AI171" s="251"/>
      <c r="AJ171" s="251"/>
      <c r="AK171" s="251"/>
      <c r="AL171" s="251"/>
      <c r="AM171" s="251"/>
      <c r="AN171" s="251"/>
      <c r="AO171" s="251"/>
      <c r="AP171" s="251"/>
      <c r="AQ171" s="251"/>
      <c r="AR171" s="251"/>
      <c r="AS171" s="251"/>
      <c r="AT171" s="251"/>
      <c r="AU171" s="251"/>
      <c r="AV171" s="251"/>
      <c r="AW171" s="251"/>
      <c r="AX171" s="251"/>
      <c r="AY171" s="251"/>
      <c r="AZ171" s="251"/>
      <c r="BA171" s="251"/>
      <c r="BB171" s="251"/>
      <c r="BC171" s="251"/>
      <c r="BD171" s="251"/>
      <c r="BE171" s="251"/>
      <c r="BF171" s="251"/>
      <c r="BG171" s="251"/>
      <c r="BH171" s="251"/>
      <c r="BI171" s="251"/>
      <c r="BJ171" s="251"/>
      <c r="BK171" s="251"/>
      <c r="BL171" s="251"/>
      <c r="BM171" s="251"/>
      <c r="BN171" s="251"/>
      <c r="BO171" s="251"/>
      <c r="BP171" s="251"/>
      <c r="BQ171" s="251"/>
      <c r="BR171" s="251"/>
      <c r="BS171" s="251"/>
      <c r="BT171" s="251"/>
      <c r="BU171" s="251"/>
      <c r="BV171" s="251"/>
      <c r="BW171" s="251"/>
      <c r="BX171" s="251"/>
      <c r="BY171" s="251"/>
      <c r="BZ171" s="251"/>
      <c r="CA171" s="251"/>
      <c r="CB171" s="251"/>
      <c r="CC171" s="251"/>
      <c r="CD171" s="251"/>
      <c r="CE171" s="251"/>
      <c r="CF171" s="251"/>
      <c r="CG171" s="251"/>
      <c r="CH171" s="251"/>
      <c r="CI171" s="251"/>
      <c r="CJ171" s="251"/>
      <c r="CK171" s="251"/>
      <c r="CL171" s="251"/>
      <c r="CM171" s="251"/>
      <c r="CN171" s="251"/>
      <c r="CO171" s="251"/>
      <c r="CP171" s="251"/>
      <c r="CQ171" s="251"/>
      <c r="CR171" s="251"/>
      <c r="CS171" s="251"/>
      <c r="CT171" s="251"/>
      <c r="CU171" s="251"/>
      <c r="CV171" s="251"/>
      <c r="CW171" s="251"/>
      <c r="CX171" s="251"/>
      <c r="CY171" s="251"/>
      <c r="CZ171" s="251"/>
      <c r="DA171" s="251"/>
      <c r="DB171" s="251"/>
      <c r="DC171" s="251"/>
      <c r="DD171" s="251"/>
      <c r="DE171" s="251"/>
      <c r="DF171" s="251"/>
      <c r="DG171" s="251"/>
      <c r="DH171" s="251"/>
      <c r="DI171" s="251"/>
      <c r="DJ171" s="251"/>
      <c r="DK171" s="251"/>
      <c r="DL171" s="251"/>
      <c r="DM171" s="251"/>
      <c r="DN171" s="251"/>
      <c r="DO171" s="251"/>
      <c r="DP171" s="251"/>
      <c r="DQ171" s="251"/>
      <c r="DR171" s="251"/>
      <c r="DS171" s="251"/>
      <c r="DT171" s="251"/>
      <c r="DU171" s="251"/>
      <c r="DV171" s="251"/>
      <c r="DW171" s="251"/>
      <c r="DX171" s="251"/>
      <c r="DY171" s="251"/>
      <c r="DZ171" s="251"/>
      <c r="EA171" s="251"/>
      <c r="EB171" s="251"/>
      <c r="EC171" s="251"/>
      <c r="ED171" s="251"/>
      <c r="EE171" s="251"/>
      <c r="EF171" s="251"/>
      <c r="EG171" s="251"/>
      <c r="EH171" s="251"/>
      <c r="EI171" s="251"/>
      <c r="EJ171" s="251"/>
      <c r="EK171" s="251"/>
      <c r="EL171" s="251"/>
      <c r="EM171" s="251"/>
      <c r="EN171" s="251"/>
      <c r="EO171" s="251"/>
      <c r="EP171" s="251"/>
      <c r="EQ171" s="251"/>
      <c r="ER171" s="251"/>
      <c r="ES171" s="251"/>
      <c r="ET171" s="251"/>
      <c r="EU171" s="251"/>
      <c r="EV171" s="251"/>
      <c r="EW171" s="251"/>
      <c r="EX171" s="251"/>
      <c r="EY171" s="251"/>
      <c r="EZ171" s="251"/>
      <c r="FA171" s="251"/>
      <c r="FB171" s="251"/>
      <c r="FC171" s="251"/>
      <c r="FD171" s="251"/>
      <c r="FE171" s="251"/>
      <c r="FF171" s="251"/>
      <c r="FG171" s="251"/>
      <c r="FH171" s="251"/>
      <c r="FI171" s="251"/>
      <c r="FJ171" s="251"/>
      <c r="FK171" s="251"/>
      <c r="FL171" s="251"/>
      <c r="FM171" s="251"/>
      <c r="FN171" s="251"/>
      <c r="FO171" s="251"/>
      <c r="FP171" s="251"/>
      <c r="FQ171" s="251"/>
      <c r="FR171" s="251"/>
      <c r="FS171" s="251"/>
      <c r="FT171" s="251"/>
      <c r="FU171" s="251"/>
      <c r="FV171" s="251"/>
      <c r="FW171" s="251"/>
      <c r="FX171" s="251"/>
      <c r="FY171" s="251"/>
      <c r="FZ171" s="251"/>
      <c r="GA171" s="251"/>
      <c r="GB171" s="251"/>
      <c r="GC171" s="251"/>
      <c r="GD171" s="251"/>
      <c r="GE171" s="251"/>
      <c r="GF171" s="251"/>
      <c r="GG171" s="251"/>
      <c r="GH171" s="251"/>
      <c r="GI171" s="251"/>
      <c r="GJ171" s="251"/>
      <c r="GK171" s="251"/>
      <c r="GL171" s="251"/>
      <c r="GM171" s="251"/>
      <c r="GN171" s="251"/>
      <c r="GO171" s="251"/>
      <c r="GP171" s="251"/>
      <c r="GQ171" s="251"/>
      <c r="GR171" s="251"/>
      <c r="GS171" s="251"/>
      <c r="GT171" s="251"/>
    </row>
    <row r="172" spans="1:202">
      <c r="A172" s="656"/>
      <c r="B172" s="656"/>
      <c r="C172" s="656"/>
      <c r="D172" s="972"/>
      <c r="E172" s="656"/>
      <c r="F172" s="656"/>
      <c r="G172" s="656"/>
      <c r="H172" s="656"/>
      <c r="I172" s="656"/>
      <c r="J172" s="656"/>
      <c r="K172" s="656"/>
      <c r="L172" s="656"/>
      <c r="M172" s="656"/>
      <c r="N172" s="656"/>
      <c r="O172" s="656"/>
      <c r="P172" s="656"/>
      <c r="Q172" s="251"/>
      <c r="R172" s="251"/>
      <c r="S172" s="251"/>
      <c r="T172" s="251"/>
      <c r="U172" s="251"/>
      <c r="V172" s="251"/>
      <c r="W172" s="251"/>
      <c r="X172" s="251"/>
      <c r="Y172" s="251"/>
      <c r="Z172" s="251"/>
      <c r="AA172" s="251"/>
      <c r="AB172" s="251"/>
      <c r="AC172" s="251"/>
      <c r="AD172" s="251"/>
      <c r="AE172" s="251"/>
      <c r="AF172" s="251"/>
      <c r="AG172" s="251"/>
      <c r="AH172" s="251"/>
      <c r="AI172" s="251"/>
      <c r="AJ172" s="251"/>
      <c r="AK172" s="251"/>
      <c r="AL172" s="251"/>
      <c r="AM172" s="251"/>
      <c r="AN172" s="251"/>
      <c r="AO172" s="251"/>
      <c r="AP172" s="251"/>
      <c r="AQ172" s="251"/>
      <c r="AR172" s="251"/>
      <c r="AS172" s="251"/>
      <c r="AT172" s="251"/>
      <c r="AU172" s="251"/>
      <c r="AV172" s="251"/>
      <c r="AW172" s="251"/>
      <c r="AX172" s="251"/>
      <c r="AY172" s="251"/>
      <c r="AZ172" s="251"/>
      <c r="BA172" s="251"/>
      <c r="BB172" s="251"/>
      <c r="BC172" s="251"/>
      <c r="BD172" s="251"/>
      <c r="BE172" s="251"/>
      <c r="BF172" s="251"/>
      <c r="BG172" s="251"/>
      <c r="BH172" s="251"/>
      <c r="BI172" s="251"/>
      <c r="BJ172" s="251"/>
      <c r="BK172" s="251"/>
      <c r="BL172" s="251"/>
      <c r="BM172" s="251"/>
      <c r="BN172" s="251"/>
      <c r="BO172" s="251"/>
      <c r="BP172" s="251"/>
      <c r="BQ172" s="251"/>
      <c r="BR172" s="251"/>
      <c r="BS172" s="251"/>
      <c r="BT172" s="251"/>
      <c r="BU172" s="251"/>
      <c r="BV172" s="251"/>
      <c r="BW172" s="251"/>
      <c r="BX172" s="251"/>
      <c r="BY172" s="251"/>
      <c r="BZ172" s="251"/>
      <c r="CA172" s="251"/>
      <c r="CB172" s="251"/>
      <c r="CC172" s="251"/>
      <c r="CD172" s="251"/>
      <c r="CE172" s="251"/>
      <c r="CF172" s="251"/>
      <c r="CG172" s="251"/>
      <c r="CH172" s="251"/>
      <c r="CI172" s="251"/>
      <c r="CJ172" s="251"/>
      <c r="CK172" s="251"/>
      <c r="CL172" s="251"/>
      <c r="CM172" s="251"/>
      <c r="CN172" s="251"/>
      <c r="CO172" s="251"/>
      <c r="CP172" s="251"/>
      <c r="CQ172" s="251"/>
      <c r="CR172" s="251"/>
      <c r="CS172" s="251"/>
      <c r="CT172" s="251"/>
      <c r="CU172" s="251"/>
      <c r="CV172" s="251"/>
      <c r="CW172" s="251"/>
      <c r="CX172" s="251"/>
      <c r="CY172" s="251"/>
      <c r="CZ172" s="251"/>
      <c r="DA172" s="251"/>
      <c r="DB172" s="251"/>
      <c r="DC172" s="251"/>
      <c r="DD172" s="251"/>
      <c r="DE172" s="251"/>
      <c r="DF172" s="251"/>
      <c r="DG172" s="251"/>
      <c r="DH172" s="251"/>
      <c r="DI172" s="251"/>
      <c r="DJ172" s="251"/>
      <c r="DK172" s="251"/>
      <c r="DL172" s="251"/>
      <c r="DM172" s="251"/>
      <c r="DN172" s="251"/>
      <c r="DO172" s="251"/>
      <c r="DP172" s="251"/>
      <c r="DQ172" s="251"/>
      <c r="DR172" s="251"/>
      <c r="DS172" s="251"/>
      <c r="DT172" s="251"/>
      <c r="DU172" s="251"/>
      <c r="DV172" s="251"/>
      <c r="DW172" s="251"/>
      <c r="DX172" s="251"/>
      <c r="DY172" s="251"/>
      <c r="DZ172" s="251"/>
      <c r="EA172" s="251"/>
      <c r="EB172" s="251"/>
      <c r="EC172" s="251"/>
      <c r="ED172" s="251"/>
      <c r="EE172" s="251"/>
      <c r="EF172" s="251"/>
      <c r="EG172" s="251"/>
      <c r="EH172" s="251"/>
      <c r="EI172" s="251"/>
      <c r="EJ172" s="251"/>
      <c r="EK172" s="251"/>
      <c r="EL172" s="251"/>
      <c r="EM172" s="251"/>
      <c r="EN172" s="251"/>
      <c r="EO172" s="251"/>
      <c r="EP172" s="251"/>
      <c r="EQ172" s="251"/>
      <c r="ER172" s="251"/>
      <c r="ES172" s="251"/>
      <c r="ET172" s="251"/>
      <c r="EU172" s="251"/>
      <c r="EV172" s="251"/>
      <c r="EW172" s="251"/>
      <c r="EX172" s="251"/>
      <c r="EY172" s="251"/>
      <c r="EZ172" s="251"/>
      <c r="FA172" s="251"/>
      <c r="FB172" s="251"/>
      <c r="FC172" s="251"/>
      <c r="FD172" s="251"/>
      <c r="FE172" s="251"/>
      <c r="FF172" s="251"/>
      <c r="FG172" s="251"/>
      <c r="FH172" s="251"/>
      <c r="FI172" s="251"/>
      <c r="FJ172" s="251"/>
      <c r="FK172" s="251"/>
      <c r="FL172" s="251"/>
      <c r="FM172" s="251"/>
      <c r="FN172" s="251"/>
      <c r="FO172" s="251"/>
      <c r="FP172" s="251"/>
      <c r="FQ172" s="251"/>
      <c r="FR172" s="251"/>
      <c r="FS172" s="251"/>
      <c r="FT172" s="251"/>
      <c r="FU172" s="251"/>
      <c r="FV172" s="251"/>
      <c r="FW172" s="251"/>
      <c r="FX172" s="251"/>
      <c r="FY172" s="251"/>
      <c r="FZ172" s="251"/>
      <c r="GA172" s="251"/>
      <c r="GB172" s="251"/>
      <c r="GC172" s="251"/>
      <c r="GD172" s="251"/>
      <c r="GE172" s="251"/>
      <c r="GF172" s="251"/>
      <c r="GG172" s="251"/>
      <c r="GH172" s="251"/>
      <c r="GI172" s="251"/>
      <c r="GJ172" s="251"/>
      <c r="GK172" s="251"/>
      <c r="GL172" s="251"/>
      <c r="GM172" s="251"/>
      <c r="GN172" s="251"/>
      <c r="GO172" s="251"/>
      <c r="GP172" s="251"/>
      <c r="GQ172" s="251"/>
      <c r="GR172" s="251"/>
      <c r="GS172" s="251"/>
      <c r="GT172" s="251"/>
    </row>
    <row r="173" spans="1:202">
      <c r="A173" s="656"/>
      <c r="B173" s="656"/>
      <c r="C173" s="656"/>
      <c r="D173" s="972"/>
      <c r="E173" s="656"/>
      <c r="F173" s="656"/>
      <c r="G173" s="656"/>
      <c r="H173" s="656"/>
      <c r="I173" s="656"/>
      <c r="J173" s="656"/>
      <c r="K173" s="656"/>
      <c r="L173" s="656"/>
      <c r="M173" s="656"/>
      <c r="N173" s="656"/>
      <c r="O173" s="656"/>
      <c r="P173" s="656"/>
      <c r="Q173" s="251"/>
      <c r="R173" s="251"/>
      <c r="S173" s="251"/>
      <c r="T173" s="251"/>
      <c r="U173" s="251"/>
      <c r="V173" s="251"/>
      <c r="W173" s="251"/>
      <c r="X173" s="251"/>
      <c r="Y173" s="251"/>
      <c r="Z173" s="251"/>
      <c r="AA173" s="251"/>
      <c r="AB173" s="251"/>
      <c r="AC173" s="251"/>
      <c r="AD173" s="251"/>
      <c r="AE173" s="251"/>
      <c r="AF173" s="251"/>
      <c r="AG173" s="251"/>
      <c r="AH173" s="251"/>
      <c r="AI173" s="251"/>
      <c r="AJ173" s="251"/>
      <c r="AK173" s="251"/>
      <c r="AL173" s="251"/>
      <c r="AM173" s="251"/>
      <c r="AN173" s="251"/>
      <c r="AO173" s="251"/>
      <c r="AP173" s="251"/>
      <c r="AQ173" s="251"/>
      <c r="AR173" s="251"/>
      <c r="AS173" s="251"/>
      <c r="AT173" s="251"/>
      <c r="AU173" s="251"/>
      <c r="AV173" s="251"/>
      <c r="AW173" s="251"/>
      <c r="AX173" s="251"/>
      <c r="AY173" s="251"/>
      <c r="AZ173" s="251"/>
      <c r="BA173" s="251"/>
      <c r="BB173" s="251"/>
      <c r="BC173" s="251"/>
      <c r="BD173" s="251"/>
      <c r="BE173" s="251"/>
      <c r="BF173" s="251"/>
      <c r="BG173" s="251"/>
      <c r="BH173" s="251"/>
      <c r="BI173" s="251"/>
      <c r="BJ173" s="251"/>
      <c r="BK173" s="251"/>
      <c r="BL173" s="251"/>
      <c r="BM173" s="251"/>
      <c r="BN173" s="251"/>
      <c r="BO173" s="251"/>
      <c r="BP173" s="251"/>
      <c r="BQ173" s="251"/>
      <c r="BR173" s="251"/>
      <c r="BS173" s="251"/>
      <c r="BT173" s="251"/>
      <c r="BU173" s="251"/>
      <c r="BV173" s="251"/>
      <c r="BW173" s="251"/>
      <c r="BX173" s="251"/>
      <c r="BY173" s="251"/>
      <c r="BZ173" s="251"/>
      <c r="CA173" s="251"/>
      <c r="CB173" s="251"/>
      <c r="CC173" s="251"/>
      <c r="CD173" s="251"/>
      <c r="CE173" s="251"/>
      <c r="CF173" s="251"/>
      <c r="CG173" s="251"/>
      <c r="CH173" s="251"/>
      <c r="CI173" s="251"/>
      <c r="CJ173" s="251"/>
      <c r="CK173" s="251"/>
      <c r="CL173" s="251"/>
      <c r="CM173" s="251"/>
      <c r="CN173" s="251"/>
      <c r="CO173" s="251"/>
      <c r="CP173" s="251"/>
      <c r="CQ173" s="251"/>
      <c r="CR173" s="251"/>
      <c r="CS173" s="251"/>
      <c r="CT173" s="251"/>
      <c r="CU173" s="251"/>
      <c r="CV173" s="251"/>
      <c r="CW173" s="251"/>
      <c r="CX173" s="251"/>
      <c r="CY173" s="251"/>
      <c r="CZ173" s="251"/>
      <c r="DA173" s="251"/>
      <c r="DB173" s="251"/>
      <c r="DC173" s="251"/>
      <c r="DD173" s="251"/>
      <c r="DE173" s="251"/>
      <c r="DF173" s="251"/>
      <c r="DG173" s="251"/>
      <c r="DH173" s="251"/>
      <c r="DI173" s="251"/>
      <c r="DJ173" s="251"/>
      <c r="DK173" s="251"/>
      <c r="DL173" s="251"/>
      <c r="DM173" s="251"/>
      <c r="DN173" s="251"/>
      <c r="DO173" s="251"/>
      <c r="DP173" s="251"/>
      <c r="DQ173" s="251"/>
      <c r="DR173" s="251"/>
      <c r="DS173" s="251"/>
      <c r="DT173" s="251"/>
      <c r="DU173" s="251"/>
      <c r="DV173" s="251"/>
      <c r="DW173" s="251"/>
      <c r="DX173" s="251"/>
      <c r="DY173" s="251"/>
      <c r="DZ173" s="251"/>
      <c r="EA173" s="251"/>
      <c r="EB173" s="251"/>
      <c r="EC173" s="251"/>
      <c r="ED173" s="251"/>
      <c r="EE173" s="251"/>
      <c r="EF173" s="251"/>
      <c r="EG173" s="251"/>
      <c r="EH173" s="251"/>
      <c r="EI173" s="251"/>
      <c r="EJ173" s="251"/>
      <c r="EK173" s="251"/>
      <c r="EL173" s="251"/>
      <c r="EM173" s="251"/>
      <c r="EN173" s="251"/>
      <c r="EO173" s="251"/>
      <c r="EP173" s="251"/>
      <c r="EQ173" s="251"/>
      <c r="ER173" s="251"/>
      <c r="ES173" s="251"/>
      <c r="ET173" s="251"/>
      <c r="EU173" s="251"/>
      <c r="EV173" s="251"/>
      <c r="EW173" s="251"/>
      <c r="EX173" s="251"/>
      <c r="EY173" s="251"/>
      <c r="EZ173" s="251"/>
      <c r="FA173" s="251"/>
      <c r="FB173" s="251"/>
      <c r="FC173" s="251"/>
      <c r="FD173" s="251"/>
      <c r="FE173" s="251"/>
      <c r="FF173" s="251"/>
      <c r="FG173" s="251"/>
      <c r="FH173" s="251"/>
      <c r="FI173" s="251"/>
      <c r="FJ173" s="251"/>
      <c r="FK173" s="251"/>
      <c r="FL173" s="251"/>
      <c r="FM173" s="251"/>
      <c r="FN173" s="251"/>
      <c r="FO173" s="251"/>
      <c r="FP173" s="251"/>
      <c r="FQ173" s="251"/>
      <c r="FR173" s="251"/>
      <c r="FS173" s="251"/>
      <c r="FT173" s="251"/>
      <c r="FU173" s="251"/>
      <c r="FV173" s="251"/>
      <c r="FW173" s="251"/>
      <c r="FX173" s="251"/>
      <c r="FY173" s="251"/>
      <c r="FZ173" s="251"/>
      <c r="GA173" s="251"/>
      <c r="GB173" s="251"/>
      <c r="GC173" s="251"/>
      <c r="GD173" s="251"/>
      <c r="GE173" s="251"/>
      <c r="GF173" s="251"/>
      <c r="GG173" s="251"/>
      <c r="GH173" s="251"/>
      <c r="GI173" s="251"/>
      <c r="GJ173" s="251"/>
      <c r="GK173" s="251"/>
      <c r="GL173" s="251"/>
      <c r="GM173" s="251"/>
      <c r="GN173" s="251"/>
      <c r="GO173" s="251"/>
      <c r="GP173" s="251"/>
      <c r="GQ173" s="251"/>
      <c r="GR173" s="251"/>
      <c r="GS173" s="251"/>
      <c r="GT173" s="251"/>
    </row>
    <row r="174" spans="1:202">
      <c r="A174" s="656"/>
      <c r="B174" s="656"/>
      <c r="C174" s="656"/>
      <c r="D174" s="972"/>
      <c r="E174" s="656"/>
      <c r="F174" s="656"/>
      <c r="G174" s="656"/>
      <c r="H174" s="656"/>
      <c r="I174" s="656"/>
      <c r="J174" s="656"/>
      <c r="K174" s="656"/>
      <c r="L174" s="656"/>
      <c r="M174" s="656"/>
      <c r="N174" s="656"/>
      <c r="O174" s="656"/>
      <c r="P174" s="656"/>
      <c r="Q174" s="251"/>
      <c r="R174" s="251"/>
      <c r="S174" s="251"/>
      <c r="T174" s="251"/>
      <c r="U174" s="251"/>
      <c r="V174" s="251"/>
      <c r="W174" s="251"/>
      <c r="X174" s="251"/>
      <c r="Y174" s="251"/>
      <c r="Z174" s="251"/>
      <c r="AA174" s="251"/>
      <c r="AB174" s="251"/>
      <c r="AC174" s="251"/>
      <c r="AD174" s="251"/>
      <c r="AE174" s="251"/>
      <c r="AF174" s="251"/>
      <c r="AG174" s="251"/>
      <c r="AH174" s="251"/>
      <c r="AI174" s="251"/>
      <c r="AJ174" s="251"/>
      <c r="AK174" s="251"/>
      <c r="AL174" s="251"/>
      <c r="AM174" s="251"/>
      <c r="AN174" s="251"/>
      <c r="AO174" s="251"/>
      <c r="AP174" s="251"/>
      <c r="AQ174" s="251"/>
      <c r="AR174" s="251"/>
      <c r="AS174" s="251"/>
      <c r="AT174" s="251"/>
      <c r="AU174" s="251"/>
      <c r="AV174" s="251"/>
      <c r="AW174" s="251"/>
      <c r="AX174" s="251"/>
      <c r="AY174" s="251"/>
      <c r="AZ174" s="251"/>
      <c r="BA174" s="251"/>
      <c r="BB174" s="251"/>
      <c r="BC174" s="251"/>
      <c r="BD174" s="251"/>
      <c r="BE174" s="251"/>
      <c r="BF174" s="251"/>
      <c r="BG174" s="251"/>
      <c r="BH174" s="251"/>
      <c r="BI174" s="251"/>
      <c r="BJ174" s="251"/>
      <c r="BK174" s="251"/>
      <c r="BL174" s="251"/>
      <c r="BM174" s="251"/>
      <c r="BN174" s="251"/>
      <c r="BO174" s="251"/>
      <c r="BP174" s="251"/>
      <c r="BQ174" s="251"/>
      <c r="BR174" s="251"/>
      <c r="BS174" s="251"/>
      <c r="BT174" s="251"/>
      <c r="BU174" s="251"/>
      <c r="BV174" s="251"/>
      <c r="BW174" s="251"/>
      <c r="BX174" s="251"/>
      <c r="BY174" s="251"/>
      <c r="BZ174" s="251"/>
      <c r="CA174" s="251"/>
      <c r="CB174" s="251"/>
      <c r="CC174" s="251"/>
      <c r="CD174" s="251"/>
      <c r="CE174" s="251"/>
      <c r="CF174" s="251"/>
      <c r="CG174" s="251"/>
      <c r="CH174" s="251"/>
      <c r="CI174" s="251"/>
      <c r="CJ174" s="251"/>
      <c r="CK174" s="251"/>
      <c r="CL174" s="251"/>
      <c r="CM174" s="251"/>
      <c r="CN174" s="251"/>
      <c r="CO174" s="251"/>
      <c r="CP174" s="251"/>
      <c r="CQ174" s="251"/>
      <c r="CR174" s="251"/>
      <c r="CS174" s="251"/>
      <c r="CT174" s="251"/>
      <c r="CU174" s="251"/>
      <c r="CV174" s="251"/>
      <c r="CW174" s="251"/>
      <c r="CX174" s="251"/>
      <c r="CY174" s="251"/>
      <c r="CZ174" s="251"/>
      <c r="DA174" s="251"/>
      <c r="DB174" s="251"/>
      <c r="DC174" s="251"/>
      <c r="DD174" s="251"/>
      <c r="DE174" s="251"/>
      <c r="DF174" s="251"/>
      <c r="DG174" s="251"/>
      <c r="DH174" s="251"/>
      <c r="DI174" s="251"/>
      <c r="DJ174" s="251"/>
      <c r="DK174" s="251"/>
      <c r="DL174" s="251"/>
      <c r="DM174" s="251"/>
      <c r="DN174" s="251"/>
      <c r="DO174" s="251"/>
      <c r="DP174" s="251"/>
      <c r="DQ174" s="251"/>
      <c r="DR174" s="251"/>
      <c r="DS174" s="251"/>
      <c r="DT174" s="251"/>
      <c r="DU174" s="251"/>
      <c r="DV174" s="251"/>
      <c r="DW174" s="251"/>
      <c r="DX174" s="251"/>
      <c r="DY174" s="251"/>
      <c r="DZ174" s="251"/>
      <c r="EA174" s="251"/>
      <c r="EB174" s="251"/>
      <c r="EC174" s="251"/>
      <c r="ED174" s="251"/>
      <c r="EE174" s="251"/>
      <c r="EF174" s="251"/>
      <c r="EG174" s="251"/>
      <c r="EH174" s="251"/>
      <c r="EI174" s="251"/>
      <c r="EJ174" s="251"/>
      <c r="EK174" s="251"/>
      <c r="EL174" s="251"/>
      <c r="EM174" s="251"/>
      <c r="EN174" s="251"/>
      <c r="EO174" s="251"/>
      <c r="EP174" s="251"/>
      <c r="EQ174" s="251"/>
      <c r="ER174" s="251"/>
      <c r="ES174" s="251"/>
      <c r="ET174" s="251"/>
      <c r="EU174" s="251"/>
      <c r="EV174" s="251"/>
      <c r="EW174" s="251"/>
      <c r="EX174" s="251"/>
      <c r="EY174" s="251"/>
      <c r="EZ174" s="251"/>
      <c r="FA174" s="251"/>
      <c r="FB174" s="251"/>
      <c r="FC174" s="251"/>
      <c r="FD174" s="251"/>
      <c r="FE174" s="251"/>
      <c r="FF174" s="251"/>
      <c r="FG174" s="251"/>
      <c r="FH174" s="251"/>
      <c r="FI174" s="251"/>
      <c r="FJ174" s="251"/>
      <c r="FK174" s="251"/>
      <c r="FL174" s="251"/>
      <c r="FM174" s="251"/>
      <c r="FN174" s="251"/>
      <c r="FO174" s="251"/>
      <c r="FP174" s="251"/>
      <c r="FQ174" s="251"/>
      <c r="FR174" s="251"/>
      <c r="FS174" s="251"/>
      <c r="FT174" s="251"/>
      <c r="FU174" s="251"/>
      <c r="FV174" s="251"/>
      <c r="FW174" s="251"/>
      <c r="FX174" s="251"/>
      <c r="FY174" s="251"/>
      <c r="FZ174" s="251"/>
      <c r="GA174" s="251"/>
      <c r="GB174" s="251"/>
      <c r="GC174" s="251"/>
      <c r="GD174" s="251"/>
      <c r="GE174" s="251"/>
      <c r="GF174" s="251"/>
      <c r="GG174" s="251"/>
      <c r="GH174" s="251"/>
      <c r="GI174" s="251"/>
      <c r="GJ174" s="251"/>
      <c r="GK174" s="251"/>
      <c r="GL174" s="251"/>
      <c r="GM174" s="251"/>
      <c r="GN174" s="251"/>
      <c r="GO174" s="251"/>
      <c r="GP174" s="251"/>
      <c r="GQ174" s="251"/>
      <c r="GR174" s="251"/>
      <c r="GS174" s="251"/>
      <c r="GT174" s="251"/>
    </row>
    <row r="175" spans="1:202">
      <c r="A175" s="656"/>
      <c r="B175" s="656"/>
      <c r="C175" s="656"/>
      <c r="D175" s="972"/>
      <c r="E175" s="656"/>
      <c r="F175" s="656"/>
      <c r="G175" s="656"/>
      <c r="H175" s="656"/>
      <c r="I175" s="656"/>
      <c r="J175" s="656"/>
      <c r="K175" s="656"/>
      <c r="L175" s="656"/>
      <c r="M175" s="656"/>
      <c r="N175" s="656"/>
      <c r="O175" s="656"/>
      <c r="P175" s="656"/>
      <c r="Q175" s="251"/>
      <c r="R175" s="251"/>
      <c r="S175" s="251"/>
      <c r="T175" s="251"/>
      <c r="U175" s="251"/>
      <c r="V175" s="251"/>
      <c r="W175" s="251"/>
      <c r="X175" s="251"/>
      <c r="Y175" s="251"/>
      <c r="Z175" s="251"/>
      <c r="AA175" s="251"/>
      <c r="AB175" s="251"/>
      <c r="AC175" s="251"/>
      <c r="AD175" s="251"/>
      <c r="AE175" s="251"/>
      <c r="AF175" s="251"/>
      <c r="AG175" s="251"/>
      <c r="AH175" s="251"/>
      <c r="AI175" s="251"/>
      <c r="AJ175" s="251"/>
      <c r="AK175" s="251"/>
      <c r="AL175" s="251"/>
      <c r="AM175" s="251"/>
      <c r="AN175" s="251"/>
      <c r="AO175" s="251"/>
      <c r="AP175" s="251"/>
      <c r="AQ175" s="251"/>
      <c r="AR175" s="251"/>
      <c r="AS175" s="251"/>
      <c r="AT175" s="251"/>
      <c r="AU175" s="251"/>
      <c r="AV175" s="251"/>
      <c r="AW175" s="251"/>
      <c r="AX175" s="251"/>
      <c r="AY175" s="251"/>
      <c r="AZ175" s="251"/>
      <c r="BA175" s="251"/>
      <c r="BB175" s="251"/>
      <c r="BC175" s="251"/>
      <c r="BD175" s="251"/>
      <c r="BE175" s="251"/>
      <c r="BF175" s="251"/>
      <c r="BG175" s="251"/>
      <c r="BH175" s="251"/>
      <c r="BI175" s="251"/>
      <c r="BJ175" s="251"/>
      <c r="BK175" s="251"/>
      <c r="BL175" s="251"/>
      <c r="BM175" s="251"/>
      <c r="BN175" s="251"/>
      <c r="BO175" s="251"/>
      <c r="BP175" s="251"/>
      <c r="BQ175" s="251"/>
      <c r="BR175" s="251"/>
      <c r="BS175" s="251"/>
      <c r="BT175" s="251"/>
      <c r="BU175" s="251"/>
      <c r="BV175" s="251"/>
      <c r="BW175" s="251"/>
      <c r="BX175" s="251"/>
      <c r="BY175" s="251"/>
      <c r="BZ175" s="251"/>
      <c r="CA175" s="251"/>
      <c r="CB175" s="251"/>
      <c r="CC175" s="251"/>
      <c r="CD175" s="251"/>
      <c r="CE175" s="251"/>
      <c r="CF175" s="251"/>
      <c r="CG175" s="251"/>
      <c r="CH175" s="251"/>
      <c r="CI175" s="251"/>
      <c r="CJ175" s="251"/>
      <c r="CK175" s="251"/>
      <c r="CL175" s="251"/>
      <c r="CM175" s="251"/>
      <c r="CN175" s="251"/>
      <c r="CO175" s="251"/>
      <c r="CP175" s="251"/>
      <c r="CQ175" s="251"/>
      <c r="CR175" s="251"/>
      <c r="CS175" s="251"/>
      <c r="CT175" s="251"/>
      <c r="CU175" s="251"/>
      <c r="CV175" s="251"/>
      <c r="CW175" s="251"/>
      <c r="CX175" s="251"/>
      <c r="CY175" s="251"/>
      <c r="CZ175" s="251"/>
      <c r="DA175" s="251"/>
      <c r="DB175" s="251"/>
      <c r="DC175" s="251"/>
      <c r="DD175" s="251"/>
      <c r="DE175" s="251"/>
      <c r="DF175" s="251"/>
      <c r="DG175" s="251"/>
      <c r="DH175" s="251"/>
      <c r="DI175" s="251"/>
      <c r="DJ175" s="251"/>
      <c r="DK175" s="251"/>
      <c r="DL175" s="251"/>
      <c r="DM175" s="251"/>
      <c r="DN175" s="251"/>
      <c r="DO175" s="251"/>
      <c r="DP175" s="251"/>
      <c r="DQ175" s="251"/>
      <c r="DR175" s="251"/>
      <c r="DS175" s="251"/>
      <c r="DT175" s="251"/>
      <c r="DU175" s="251"/>
      <c r="DV175" s="251"/>
      <c r="DW175" s="251"/>
      <c r="DX175" s="251"/>
      <c r="DY175" s="251"/>
      <c r="DZ175" s="251"/>
      <c r="EA175" s="251"/>
      <c r="EB175" s="251"/>
      <c r="EC175" s="251"/>
      <c r="ED175" s="251"/>
      <c r="EE175" s="251"/>
      <c r="EF175" s="251"/>
      <c r="EG175" s="251"/>
      <c r="EH175" s="251"/>
      <c r="EI175" s="251"/>
      <c r="EJ175" s="251"/>
      <c r="EK175" s="251"/>
      <c r="EL175" s="251"/>
      <c r="EM175" s="251"/>
      <c r="EN175" s="251"/>
      <c r="EO175" s="251"/>
      <c r="EP175" s="251"/>
      <c r="EQ175" s="251"/>
      <c r="ER175" s="251"/>
      <c r="ES175" s="251"/>
      <c r="ET175" s="251"/>
      <c r="EU175" s="251"/>
      <c r="EV175" s="251"/>
      <c r="EW175" s="251"/>
      <c r="EX175" s="251"/>
      <c r="EY175" s="251"/>
      <c r="EZ175" s="251"/>
      <c r="FA175" s="251"/>
      <c r="FB175" s="251"/>
      <c r="FC175" s="251"/>
      <c r="FD175" s="251"/>
      <c r="FE175" s="251"/>
      <c r="FF175" s="251"/>
      <c r="FG175" s="251"/>
      <c r="FH175" s="251"/>
      <c r="FI175" s="251"/>
      <c r="FJ175" s="251"/>
      <c r="FK175" s="251"/>
      <c r="FL175" s="251"/>
      <c r="FM175" s="251"/>
      <c r="FN175" s="251"/>
      <c r="FO175" s="251"/>
      <c r="FP175" s="251"/>
      <c r="FQ175" s="251"/>
      <c r="FR175" s="251"/>
      <c r="FS175" s="251"/>
      <c r="FT175" s="251"/>
      <c r="FU175" s="251"/>
      <c r="FV175" s="251"/>
      <c r="FW175" s="251"/>
      <c r="FX175" s="251"/>
      <c r="FY175" s="251"/>
      <c r="FZ175" s="251"/>
      <c r="GA175" s="251"/>
      <c r="GB175" s="251"/>
      <c r="GC175" s="251"/>
      <c r="GD175" s="251"/>
      <c r="GE175" s="251"/>
      <c r="GF175" s="251"/>
      <c r="GG175" s="251"/>
      <c r="GH175" s="251"/>
      <c r="GI175" s="251"/>
      <c r="GJ175" s="251"/>
      <c r="GK175" s="251"/>
      <c r="GL175" s="251"/>
      <c r="GM175" s="251"/>
      <c r="GN175" s="251"/>
      <c r="GO175" s="251"/>
      <c r="GP175" s="251"/>
      <c r="GQ175" s="251"/>
      <c r="GR175" s="251"/>
      <c r="GS175" s="251"/>
      <c r="GT175" s="251"/>
    </row>
    <row r="176" spans="1:202">
      <c r="A176" s="656"/>
      <c r="B176" s="656"/>
      <c r="C176" s="656"/>
      <c r="D176" s="972"/>
      <c r="E176" s="656"/>
      <c r="F176" s="656"/>
      <c r="G176" s="656"/>
      <c r="H176" s="656"/>
      <c r="I176" s="656"/>
      <c r="J176" s="656"/>
      <c r="K176" s="656"/>
      <c r="L176" s="656"/>
      <c r="M176" s="656"/>
      <c r="N176" s="656"/>
      <c r="O176" s="656"/>
      <c r="P176" s="656"/>
      <c r="Q176" s="251"/>
      <c r="R176" s="251"/>
      <c r="S176" s="251"/>
      <c r="T176" s="251"/>
      <c r="U176" s="251"/>
      <c r="V176" s="251"/>
      <c r="W176" s="251"/>
      <c r="X176" s="251"/>
      <c r="Y176" s="251"/>
      <c r="Z176" s="251"/>
      <c r="AA176" s="251"/>
      <c r="AB176" s="251"/>
      <c r="AC176" s="251"/>
      <c r="AD176" s="251"/>
      <c r="AE176" s="251"/>
      <c r="AF176" s="251"/>
      <c r="AG176" s="251"/>
      <c r="AH176" s="251"/>
      <c r="AI176" s="251"/>
      <c r="AJ176" s="251"/>
      <c r="AK176" s="251"/>
      <c r="AL176" s="251"/>
      <c r="AM176" s="251"/>
      <c r="AN176" s="251"/>
      <c r="AO176" s="251"/>
      <c r="AP176" s="251"/>
      <c r="AQ176" s="251"/>
      <c r="AR176" s="251"/>
      <c r="AS176" s="251"/>
      <c r="AT176" s="251"/>
      <c r="AU176" s="251"/>
      <c r="AV176" s="251"/>
      <c r="AW176" s="251"/>
      <c r="AX176" s="251"/>
      <c r="AY176" s="251"/>
      <c r="AZ176" s="251"/>
      <c r="BA176" s="251"/>
      <c r="BB176" s="251"/>
      <c r="BC176" s="251"/>
      <c r="BD176" s="251"/>
      <c r="BE176" s="251"/>
      <c r="BF176" s="251"/>
      <c r="BG176" s="251"/>
      <c r="BH176" s="251"/>
      <c r="BI176" s="251"/>
      <c r="BJ176" s="251"/>
      <c r="BK176" s="251"/>
      <c r="BL176" s="251"/>
      <c r="BM176" s="251"/>
      <c r="BN176" s="251"/>
      <c r="BO176" s="251"/>
      <c r="BP176" s="251"/>
      <c r="BQ176" s="251"/>
      <c r="BR176" s="251"/>
      <c r="BS176" s="251"/>
      <c r="BT176" s="251"/>
      <c r="BU176" s="251"/>
      <c r="BV176" s="251"/>
      <c r="BW176" s="251"/>
      <c r="BX176" s="251"/>
      <c r="BY176" s="251"/>
      <c r="BZ176" s="251"/>
      <c r="CA176" s="251"/>
      <c r="CB176" s="251"/>
      <c r="CC176" s="251"/>
      <c r="CD176" s="251"/>
      <c r="CE176" s="251"/>
      <c r="CF176" s="251"/>
      <c r="CG176" s="251"/>
      <c r="CH176" s="251"/>
      <c r="CI176" s="251"/>
      <c r="CJ176" s="251"/>
      <c r="CK176" s="251"/>
      <c r="CL176" s="251"/>
      <c r="CM176" s="251"/>
      <c r="CN176" s="251"/>
      <c r="CO176" s="251"/>
      <c r="CP176" s="251"/>
      <c r="CQ176" s="251"/>
      <c r="CR176" s="251"/>
      <c r="CS176" s="251"/>
      <c r="CT176" s="251"/>
      <c r="CU176" s="251"/>
      <c r="CV176" s="251"/>
      <c r="CW176" s="251"/>
      <c r="CX176" s="251"/>
      <c r="CY176" s="251"/>
      <c r="CZ176" s="251"/>
      <c r="DA176" s="251"/>
      <c r="DB176" s="251"/>
      <c r="DC176" s="251"/>
      <c r="DD176" s="251"/>
      <c r="DE176" s="251"/>
      <c r="DF176" s="251"/>
      <c r="DG176" s="251"/>
      <c r="DH176" s="251"/>
      <c r="DI176" s="251"/>
      <c r="DJ176" s="251"/>
      <c r="DK176" s="251"/>
      <c r="DL176" s="251"/>
      <c r="DM176" s="251"/>
      <c r="DN176" s="251"/>
      <c r="DO176" s="251"/>
      <c r="DP176" s="251"/>
      <c r="DQ176" s="251"/>
      <c r="DR176" s="251"/>
      <c r="DS176" s="251"/>
      <c r="DT176" s="251"/>
      <c r="DU176" s="251"/>
      <c r="DV176" s="251"/>
      <c r="DW176" s="251"/>
      <c r="DX176" s="251"/>
      <c r="DY176" s="251"/>
      <c r="DZ176" s="251"/>
      <c r="EA176" s="251"/>
      <c r="EB176" s="251"/>
      <c r="EC176" s="251"/>
      <c r="ED176" s="251"/>
      <c r="EE176" s="251"/>
      <c r="EF176" s="251"/>
      <c r="EG176" s="251"/>
      <c r="EH176" s="251"/>
      <c r="EI176" s="251"/>
      <c r="EJ176" s="251"/>
      <c r="EK176" s="251"/>
      <c r="EL176" s="251"/>
      <c r="EM176" s="251"/>
      <c r="EN176" s="251"/>
      <c r="EO176" s="251"/>
      <c r="EP176" s="251"/>
      <c r="EQ176" s="251"/>
      <c r="ER176" s="251"/>
      <c r="ES176" s="251"/>
      <c r="ET176" s="251"/>
      <c r="EU176" s="251"/>
      <c r="EV176" s="251"/>
      <c r="EW176" s="251"/>
      <c r="EX176" s="251"/>
      <c r="EY176" s="251"/>
      <c r="EZ176" s="251"/>
      <c r="FA176" s="251"/>
      <c r="FB176" s="251"/>
      <c r="FC176" s="251"/>
      <c r="FD176" s="251"/>
      <c r="FE176" s="251"/>
      <c r="FF176" s="251"/>
      <c r="FG176" s="251"/>
      <c r="FH176" s="251"/>
      <c r="FI176" s="251"/>
      <c r="FJ176" s="251"/>
      <c r="FK176" s="251"/>
      <c r="FL176" s="251"/>
      <c r="FM176" s="251"/>
      <c r="FN176" s="251"/>
      <c r="FO176" s="251"/>
      <c r="FP176" s="251"/>
      <c r="FQ176" s="251"/>
      <c r="FR176" s="251"/>
      <c r="FS176" s="251"/>
      <c r="FT176" s="251"/>
      <c r="FU176" s="251"/>
      <c r="FV176" s="251"/>
      <c r="FW176" s="251"/>
      <c r="FX176" s="251"/>
      <c r="FY176" s="251"/>
      <c r="FZ176" s="251"/>
      <c r="GA176" s="251"/>
      <c r="GB176" s="251"/>
      <c r="GC176" s="251"/>
      <c r="GD176" s="251"/>
      <c r="GE176" s="251"/>
      <c r="GF176" s="251"/>
      <c r="GG176" s="251"/>
      <c r="GH176" s="251"/>
      <c r="GI176" s="251"/>
      <c r="GJ176" s="251"/>
      <c r="GK176" s="251"/>
      <c r="GL176" s="251"/>
      <c r="GM176" s="251"/>
      <c r="GN176" s="251"/>
      <c r="GO176" s="251"/>
      <c r="GP176" s="251"/>
      <c r="GQ176" s="251"/>
      <c r="GR176" s="251"/>
      <c r="GS176" s="251"/>
      <c r="GT176" s="251"/>
    </row>
    <row r="177" spans="1:202">
      <c r="A177" s="656"/>
      <c r="B177" s="656"/>
      <c r="C177" s="656"/>
      <c r="D177" s="972"/>
      <c r="E177" s="656"/>
      <c r="F177" s="656"/>
      <c r="G177" s="656"/>
      <c r="H177" s="656"/>
      <c r="I177" s="656"/>
      <c r="J177" s="656"/>
      <c r="K177" s="656"/>
      <c r="L177" s="656"/>
      <c r="M177" s="656"/>
      <c r="N177" s="656"/>
      <c r="O177" s="656"/>
      <c r="P177" s="656"/>
      <c r="Q177" s="251"/>
      <c r="R177" s="251"/>
      <c r="S177" s="251"/>
      <c r="T177" s="251"/>
      <c r="U177" s="251"/>
      <c r="V177" s="251"/>
      <c r="W177" s="251"/>
      <c r="X177" s="251"/>
      <c r="Y177" s="251"/>
      <c r="Z177" s="251"/>
      <c r="AA177" s="251"/>
      <c r="AB177" s="251"/>
      <c r="AC177" s="251"/>
      <c r="AD177" s="251"/>
      <c r="AE177" s="251"/>
      <c r="AF177" s="251"/>
      <c r="AG177" s="251"/>
      <c r="AH177" s="251"/>
      <c r="AI177" s="251"/>
      <c r="AJ177" s="251"/>
      <c r="AK177" s="251"/>
      <c r="AL177" s="251"/>
      <c r="AM177" s="251"/>
      <c r="AN177" s="251"/>
      <c r="AO177" s="251"/>
      <c r="AP177" s="251"/>
      <c r="AQ177" s="251"/>
      <c r="AR177" s="251"/>
      <c r="AS177" s="251"/>
      <c r="AT177" s="251"/>
      <c r="AU177" s="251"/>
      <c r="AV177" s="251"/>
      <c r="AW177" s="251"/>
      <c r="AX177" s="251"/>
      <c r="AY177" s="251"/>
      <c r="AZ177" s="251"/>
      <c r="BA177" s="251"/>
      <c r="BB177" s="251"/>
      <c r="BC177" s="251"/>
      <c r="BD177" s="251"/>
      <c r="BE177" s="251"/>
      <c r="BF177" s="251"/>
      <c r="BG177" s="251"/>
      <c r="BH177" s="251"/>
      <c r="BI177" s="251"/>
      <c r="BJ177" s="251"/>
      <c r="BK177" s="251"/>
      <c r="BL177" s="251"/>
      <c r="BM177" s="251"/>
      <c r="BN177" s="251"/>
      <c r="BO177" s="251"/>
      <c r="BP177" s="251"/>
      <c r="BQ177" s="251"/>
      <c r="BR177" s="251"/>
      <c r="BS177" s="251"/>
      <c r="BT177" s="251"/>
      <c r="BU177" s="251"/>
      <c r="BV177" s="251"/>
      <c r="BW177" s="251"/>
      <c r="BX177" s="251"/>
      <c r="BY177" s="251"/>
      <c r="BZ177" s="251"/>
      <c r="CA177" s="251"/>
      <c r="CB177" s="251"/>
      <c r="CC177" s="251"/>
      <c r="CD177" s="251"/>
      <c r="CE177" s="251"/>
      <c r="CF177" s="251"/>
      <c r="CG177" s="251"/>
      <c r="CH177" s="251"/>
      <c r="CI177" s="251"/>
      <c r="CJ177" s="251"/>
      <c r="CK177" s="251"/>
      <c r="CL177" s="251"/>
      <c r="CM177" s="251"/>
      <c r="CN177" s="251"/>
      <c r="CO177" s="251"/>
      <c r="CP177" s="251"/>
      <c r="CQ177" s="251"/>
      <c r="CR177" s="251"/>
      <c r="CS177" s="251"/>
      <c r="CT177" s="251"/>
      <c r="CU177" s="251"/>
      <c r="CV177" s="251"/>
      <c r="CW177" s="251"/>
      <c r="CX177" s="251"/>
      <c r="CY177" s="251"/>
      <c r="CZ177" s="251"/>
      <c r="DA177" s="251"/>
      <c r="DB177" s="251"/>
      <c r="DC177" s="251"/>
      <c r="DD177" s="251"/>
      <c r="DE177" s="251"/>
      <c r="DF177" s="251"/>
      <c r="DG177" s="251"/>
      <c r="DH177" s="251"/>
      <c r="DI177" s="251"/>
      <c r="DJ177" s="251"/>
      <c r="DK177" s="251"/>
      <c r="DL177" s="251"/>
      <c r="DM177" s="251"/>
      <c r="DN177" s="251"/>
      <c r="DO177" s="251"/>
      <c r="DP177" s="251"/>
      <c r="DQ177" s="251"/>
      <c r="DR177" s="251"/>
      <c r="DS177" s="251"/>
      <c r="DT177" s="251"/>
      <c r="DU177" s="251"/>
      <c r="DV177" s="251"/>
      <c r="DW177" s="251"/>
      <c r="DX177" s="251"/>
      <c r="DY177" s="251"/>
      <c r="DZ177" s="251"/>
      <c r="EA177" s="251"/>
      <c r="EB177" s="251"/>
      <c r="EC177" s="251"/>
      <c r="ED177" s="251"/>
      <c r="EE177" s="251"/>
      <c r="EF177" s="251"/>
      <c r="EG177" s="251"/>
      <c r="EH177" s="251"/>
      <c r="EI177" s="251"/>
      <c r="EJ177" s="251"/>
      <c r="EK177" s="251"/>
      <c r="EL177" s="251"/>
      <c r="EM177" s="251"/>
      <c r="EN177" s="251"/>
      <c r="EO177" s="251"/>
      <c r="EP177" s="251"/>
      <c r="EQ177" s="251"/>
      <c r="ER177" s="251"/>
      <c r="ES177" s="251"/>
      <c r="ET177" s="251"/>
      <c r="EU177" s="251"/>
      <c r="EV177" s="251"/>
      <c r="EW177" s="251"/>
      <c r="EX177" s="251"/>
      <c r="EY177" s="251"/>
      <c r="EZ177" s="251"/>
      <c r="FA177" s="251"/>
      <c r="FB177" s="251"/>
      <c r="FC177" s="251"/>
      <c r="FD177" s="251"/>
      <c r="FE177" s="251"/>
      <c r="FF177" s="251"/>
      <c r="FG177" s="251"/>
      <c r="FH177" s="251"/>
      <c r="FI177" s="251"/>
      <c r="FJ177" s="251"/>
      <c r="FK177" s="251"/>
      <c r="FL177" s="251"/>
      <c r="FM177" s="251"/>
      <c r="FN177" s="251"/>
      <c r="FO177" s="251"/>
      <c r="FP177" s="251"/>
      <c r="FQ177" s="251"/>
      <c r="FR177" s="251"/>
      <c r="FS177" s="251"/>
      <c r="FT177" s="251"/>
      <c r="FU177" s="251"/>
      <c r="FV177" s="251"/>
      <c r="FW177" s="251"/>
      <c r="FX177" s="251"/>
      <c r="FY177" s="251"/>
      <c r="FZ177" s="251"/>
      <c r="GA177" s="251"/>
      <c r="GB177" s="251"/>
      <c r="GC177" s="251"/>
      <c r="GD177" s="251"/>
      <c r="GE177" s="251"/>
      <c r="GF177" s="251"/>
      <c r="GG177" s="251"/>
      <c r="GH177" s="251"/>
      <c r="GI177" s="251"/>
      <c r="GJ177" s="251"/>
      <c r="GK177" s="251"/>
      <c r="GL177" s="251"/>
      <c r="GM177" s="251"/>
      <c r="GN177" s="251"/>
      <c r="GO177" s="251"/>
      <c r="GP177" s="251"/>
      <c r="GQ177" s="251"/>
      <c r="GR177" s="251"/>
      <c r="GS177" s="251"/>
      <c r="GT177" s="251"/>
    </row>
    <row r="178" spans="1:202">
      <c r="A178" s="656"/>
      <c r="B178" s="656"/>
      <c r="C178" s="656"/>
      <c r="D178" s="972"/>
      <c r="E178" s="656"/>
      <c r="F178" s="656"/>
      <c r="G178" s="656"/>
      <c r="H178" s="656"/>
      <c r="I178" s="656"/>
      <c r="J178" s="656"/>
      <c r="K178" s="656"/>
      <c r="L178" s="656"/>
      <c r="M178" s="656"/>
      <c r="N178" s="656"/>
      <c r="O178" s="656"/>
      <c r="P178" s="656"/>
      <c r="Q178" s="251"/>
      <c r="R178" s="251"/>
      <c r="S178" s="251"/>
      <c r="T178" s="251"/>
      <c r="U178" s="251"/>
      <c r="V178" s="251"/>
      <c r="W178" s="251"/>
      <c r="X178" s="251"/>
      <c r="Y178" s="251"/>
      <c r="Z178" s="251"/>
      <c r="AA178" s="251"/>
      <c r="AB178" s="251"/>
      <c r="AC178" s="251"/>
      <c r="AD178" s="251"/>
      <c r="AE178" s="251"/>
      <c r="AF178" s="251"/>
      <c r="AG178" s="251"/>
      <c r="AH178" s="251"/>
      <c r="AI178" s="251"/>
      <c r="AJ178" s="251"/>
      <c r="AK178" s="251"/>
      <c r="AL178" s="251"/>
      <c r="AM178" s="251"/>
      <c r="AN178" s="251"/>
      <c r="AO178" s="251"/>
      <c r="AP178" s="251"/>
      <c r="AQ178" s="251"/>
      <c r="AR178" s="251"/>
      <c r="AS178" s="251"/>
      <c r="AT178" s="251"/>
      <c r="AU178" s="251"/>
      <c r="AV178" s="251"/>
      <c r="AW178" s="251"/>
      <c r="AX178" s="251"/>
      <c r="AY178" s="251"/>
      <c r="AZ178" s="251"/>
      <c r="BA178" s="251"/>
      <c r="BB178" s="251"/>
      <c r="BC178" s="251"/>
      <c r="BD178" s="251"/>
      <c r="BE178" s="251"/>
      <c r="BF178" s="251"/>
      <c r="BG178" s="251"/>
      <c r="BH178" s="251"/>
      <c r="BI178" s="251"/>
      <c r="BJ178" s="251"/>
      <c r="BK178" s="251"/>
      <c r="BL178" s="251"/>
      <c r="BM178" s="251"/>
      <c r="BN178" s="251"/>
      <c r="BO178" s="251"/>
      <c r="BP178" s="251"/>
      <c r="BQ178" s="251"/>
      <c r="BR178" s="251"/>
      <c r="BS178" s="251"/>
      <c r="BT178" s="251"/>
      <c r="BU178" s="251"/>
      <c r="BV178" s="251"/>
      <c r="BW178" s="251"/>
      <c r="BX178" s="251"/>
      <c r="BY178" s="251"/>
      <c r="BZ178" s="251"/>
      <c r="CA178" s="251"/>
      <c r="CB178" s="251"/>
      <c r="CC178" s="251"/>
      <c r="CD178" s="251"/>
      <c r="CE178" s="251"/>
      <c r="CF178" s="251"/>
      <c r="CG178" s="251"/>
      <c r="CH178" s="251"/>
      <c r="CI178" s="251"/>
      <c r="CJ178" s="251"/>
      <c r="CK178" s="251"/>
      <c r="CL178" s="251"/>
      <c r="CM178" s="251"/>
      <c r="CN178" s="251"/>
      <c r="CO178" s="251"/>
      <c r="CP178" s="251"/>
      <c r="CQ178" s="251"/>
      <c r="CR178" s="251"/>
      <c r="CS178" s="251"/>
      <c r="CT178" s="251"/>
      <c r="CU178" s="251"/>
      <c r="CV178" s="251"/>
      <c r="CW178" s="251"/>
      <c r="CX178" s="251"/>
      <c r="CY178" s="251"/>
      <c r="CZ178" s="251"/>
      <c r="DA178" s="251"/>
      <c r="DB178" s="251"/>
      <c r="DC178" s="251"/>
      <c r="DD178" s="251"/>
      <c r="DE178" s="251"/>
      <c r="DF178" s="251"/>
      <c r="DG178" s="251"/>
      <c r="DH178" s="251"/>
      <c r="DI178" s="251"/>
      <c r="DJ178" s="251"/>
      <c r="DK178" s="251"/>
      <c r="DL178" s="251"/>
      <c r="DM178" s="251"/>
      <c r="DN178" s="251"/>
      <c r="DO178" s="251"/>
      <c r="DP178" s="251"/>
      <c r="DQ178" s="251"/>
      <c r="DR178" s="251"/>
      <c r="DS178" s="251"/>
      <c r="DT178" s="251"/>
      <c r="DU178" s="251"/>
      <c r="DV178" s="251"/>
      <c r="DW178" s="251"/>
      <c r="DX178" s="251"/>
      <c r="DY178" s="251"/>
      <c r="DZ178" s="251"/>
      <c r="EA178" s="251"/>
      <c r="EB178" s="251"/>
      <c r="EC178" s="251"/>
      <c r="ED178" s="251"/>
      <c r="EE178" s="251"/>
      <c r="EF178" s="251"/>
      <c r="EG178" s="251"/>
      <c r="EH178" s="251"/>
      <c r="EI178" s="251"/>
      <c r="EJ178" s="251"/>
      <c r="EK178" s="251"/>
      <c r="EL178" s="251"/>
      <c r="EM178" s="251"/>
      <c r="EN178" s="251"/>
      <c r="EO178" s="251"/>
      <c r="EP178" s="251"/>
      <c r="EQ178" s="251"/>
      <c r="ER178" s="251"/>
      <c r="ES178" s="251"/>
      <c r="ET178" s="251"/>
      <c r="EU178" s="251"/>
      <c r="EV178" s="251"/>
      <c r="EW178" s="251"/>
      <c r="EX178" s="251"/>
      <c r="EY178" s="251"/>
      <c r="EZ178" s="251"/>
      <c r="FA178" s="251"/>
      <c r="FB178" s="251"/>
      <c r="FC178" s="251"/>
      <c r="FD178" s="251"/>
      <c r="FE178" s="251"/>
      <c r="FF178" s="251"/>
      <c r="FG178" s="251"/>
      <c r="FH178" s="251"/>
      <c r="FI178" s="251"/>
      <c r="FJ178" s="251"/>
      <c r="FK178" s="251"/>
      <c r="FL178" s="251"/>
      <c r="FM178" s="251"/>
      <c r="FN178" s="251"/>
      <c r="FO178" s="251"/>
      <c r="FP178" s="251"/>
      <c r="FQ178" s="251"/>
      <c r="FR178" s="251"/>
      <c r="FS178" s="251"/>
      <c r="FT178" s="251"/>
      <c r="FU178" s="251"/>
      <c r="FV178" s="251"/>
      <c r="FW178" s="251"/>
      <c r="FX178" s="251"/>
      <c r="FY178" s="251"/>
      <c r="FZ178" s="251"/>
      <c r="GA178" s="251"/>
      <c r="GB178" s="251"/>
      <c r="GC178" s="251"/>
      <c r="GD178" s="251"/>
      <c r="GE178" s="251"/>
      <c r="GF178" s="251"/>
      <c r="GG178" s="251"/>
      <c r="GH178" s="251"/>
      <c r="GI178" s="251"/>
      <c r="GJ178" s="251"/>
      <c r="GK178" s="251"/>
      <c r="GL178" s="251"/>
      <c r="GM178" s="251"/>
      <c r="GN178" s="251"/>
      <c r="GO178" s="251"/>
      <c r="GP178" s="251"/>
      <c r="GQ178" s="251"/>
      <c r="GR178" s="251"/>
      <c r="GS178" s="251"/>
      <c r="GT178" s="251"/>
    </row>
    <row r="179" spans="1:202">
      <c r="A179" s="656"/>
      <c r="B179" s="656"/>
      <c r="C179" s="656"/>
      <c r="D179" s="972"/>
      <c r="E179" s="656"/>
      <c r="F179" s="656"/>
      <c r="G179" s="656"/>
      <c r="H179" s="656"/>
      <c r="I179" s="656"/>
      <c r="J179" s="656"/>
      <c r="K179" s="656"/>
      <c r="L179" s="656"/>
      <c r="M179" s="656"/>
      <c r="N179" s="656"/>
      <c r="O179" s="656"/>
      <c r="P179" s="656"/>
      <c r="Q179" s="251"/>
      <c r="R179" s="251"/>
      <c r="S179" s="251"/>
      <c r="T179" s="251"/>
      <c r="U179" s="251"/>
      <c r="V179" s="251"/>
      <c r="W179" s="251"/>
      <c r="X179" s="251"/>
      <c r="Y179" s="251"/>
      <c r="Z179" s="251"/>
      <c r="AA179" s="251"/>
      <c r="AB179" s="251"/>
      <c r="AC179" s="251"/>
      <c r="AD179" s="251"/>
      <c r="AE179" s="251"/>
      <c r="AF179" s="251"/>
      <c r="AG179" s="251"/>
      <c r="AH179" s="251"/>
      <c r="AI179" s="251"/>
      <c r="AJ179" s="251"/>
      <c r="AK179" s="251"/>
      <c r="AL179" s="251"/>
      <c r="AM179" s="251"/>
      <c r="AN179" s="251"/>
      <c r="AO179" s="251"/>
      <c r="AP179" s="251"/>
      <c r="AQ179" s="251"/>
      <c r="AR179" s="251"/>
      <c r="AS179" s="251"/>
      <c r="AT179" s="251"/>
      <c r="AU179" s="251"/>
      <c r="AV179" s="251"/>
      <c r="AW179" s="251"/>
      <c r="AX179" s="251"/>
      <c r="AY179" s="251"/>
      <c r="AZ179" s="251"/>
      <c r="BA179" s="251"/>
      <c r="BB179" s="251"/>
      <c r="BC179" s="251"/>
      <c r="BD179" s="251"/>
      <c r="BE179" s="251"/>
      <c r="BF179" s="251"/>
      <c r="BG179" s="251"/>
      <c r="BH179" s="251"/>
      <c r="BI179" s="251"/>
      <c r="BJ179" s="251"/>
      <c r="BK179" s="251"/>
      <c r="BL179" s="251"/>
      <c r="BM179" s="251"/>
      <c r="BN179" s="251"/>
      <c r="BO179" s="251"/>
      <c r="BP179" s="251"/>
      <c r="BQ179" s="251"/>
      <c r="BR179" s="251"/>
      <c r="BS179" s="251"/>
      <c r="BT179" s="251"/>
      <c r="BU179" s="251"/>
      <c r="BV179" s="251"/>
      <c r="BW179" s="251"/>
      <c r="BX179" s="251"/>
      <c r="BY179" s="251"/>
      <c r="BZ179" s="251"/>
      <c r="CA179" s="251"/>
      <c r="CB179" s="251"/>
      <c r="CC179" s="251"/>
      <c r="CD179" s="251"/>
      <c r="CE179" s="251"/>
      <c r="CF179" s="251"/>
      <c r="CG179" s="251"/>
      <c r="CH179" s="251"/>
      <c r="CI179" s="251"/>
      <c r="CJ179" s="251"/>
      <c r="CK179" s="251"/>
      <c r="CL179" s="251"/>
      <c r="CM179" s="251"/>
      <c r="CN179" s="251"/>
      <c r="CO179" s="251"/>
      <c r="CP179" s="251"/>
      <c r="CQ179" s="251"/>
      <c r="CR179" s="251"/>
      <c r="CS179" s="251"/>
      <c r="CT179" s="251"/>
      <c r="CU179" s="251"/>
      <c r="CV179" s="251"/>
      <c r="CW179" s="251"/>
      <c r="CX179" s="251"/>
      <c r="CY179" s="251"/>
      <c r="CZ179" s="251"/>
      <c r="DA179" s="251"/>
      <c r="DB179" s="251"/>
      <c r="DC179" s="251"/>
      <c r="DD179" s="251"/>
      <c r="DE179" s="251"/>
      <c r="DF179" s="251"/>
      <c r="DG179" s="251"/>
      <c r="DH179" s="251"/>
      <c r="DI179" s="251"/>
      <c r="DJ179" s="251"/>
      <c r="DK179" s="251"/>
      <c r="DL179" s="251"/>
      <c r="DM179" s="251"/>
      <c r="DN179" s="251"/>
      <c r="DO179" s="251"/>
      <c r="DP179" s="251"/>
      <c r="DQ179" s="251"/>
      <c r="DR179" s="251"/>
      <c r="DS179" s="251"/>
      <c r="DT179" s="251"/>
      <c r="DU179" s="251"/>
      <c r="DV179" s="251"/>
      <c r="DW179" s="251"/>
      <c r="DX179" s="251"/>
      <c r="DY179" s="251"/>
      <c r="DZ179" s="251"/>
      <c r="EA179" s="251"/>
      <c r="EB179" s="251"/>
      <c r="EC179" s="251"/>
      <c r="ED179" s="251"/>
      <c r="EE179" s="251"/>
      <c r="EF179" s="251"/>
      <c r="EG179" s="251"/>
      <c r="EH179" s="251"/>
      <c r="EI179" s="251"/>
      <c r="EJ179" s="251"/>
      <c r="EK179" s="251"/>
      <c r="EL179" s="251"/>
      <c r="EM179" s="251"/>
      <c r="EN179" s="251"/>
      <c r="EO179" s="251"/>
      <c r="EP179" s="251"/>
      <c r="EQ179" s="251"/>
      <c r="ER179" s="251"/>
      <c r="ES179" s="251"/>
      <c r="ET179" s="251"/>
      <c r="EU179" s="251"/>
      <c r="EV179" s="251"/>
      <c r="EW179" s="251"/>
      <c r="EX179" s="251"/>
      <c r="EY179" s="251"/>
      <c r="EZ179" s="251"/>
      <c r="FA179" s="251"/>
      <c r="FB179" s="251"/>
      <c r="FC179" s="251"/>
      <c r="FD179" s="251"/>
      <c r="FE179" s="251"/>
      <c r="FF179" s="251"/>
      <c r="FG179" s="251"/>
      <c r="FH179" s="251"/>
      <c r="FI179" s="251"/>
      <c r="FJ179" s="251"/>
      <c r="FK179" s="251"/>
      <c r="FL179" s="251"/>
      <c r="FM179" s="251"/>
      <c r="FN179" s="251"/>
      <c r="FO179" s="251"/>
      <c r="FP179" s="251"/>
      <c r="FQ179" s="251"/>
      <c r="FR179" s="251"/>
      <c r="FS179" s="251"/>
      <c r="FT179" s="251"/>
      <c r="FU179" s="251"/>
      <c r="FV179" s="251"/>
      <c r="FW179" s="251"/>
      <c r="FX179" s="251"/>
      <c r="FY179" s="251"/>
      <c r="FZ179" s="251"/>
      <c r="GA179" s="251"/>
      <c r="GB179" s="251"/>
      <c r="GC179" s="251"/>
      <c r="GD179" s="251"/>
      <c r="GE179" s="251"/>
      <c r="GF179" s="251"/>
      <c r="GG179" s="251"/>
      <c r="GH179" s="251"/>
      <c r="GI179" s="251"/>
      <c r="GJ179" s="251"/>
      <c r="GK179" s="251"/>
      <c r="GL179" s="251"/>
      <c r="GM179" s="251"/>
      <c r="GN179" s="251"/>
      <c r="GO179" s="251"/>
      <c r="GP179" s="251"/>
      <c r="GQ179" s="251"/>
      <c r="GR179" s="251"/>
      <c r="GS179" s="251"/>
      <c r="GT179" s="251"/>
    </row>
    <row r="180" spans="1:202">
      <c r="A180" s="656"/>
      <c r="B180" s="656"/>
      <c r="C180" s="656"/>
      <c r="D180" s="972"/>
      <c r="E180" s="656"/>
      <c r="F180" s="656"/>
      <c r="G180" s="656"/>
      <c r="H180" s="656"/>
      <c r="I180" s="656"/>
      <c r="J180" s="656"/>
      <c r="K180" s="656"/>
      <c r="L180" s="656"/>
      <c r="M180" s="656"/>
      <c r="N180" s="656"/>
      <c r="O180" s="656"/>
      <c r="P180" s="656"/>
      <c r="Q180" s="251"/>
      <c r="R180" s="251"/>
      <c r="S180" s="251"/>
      <c r="T180" s="251"/>
      <c r="U180" s="251"/>
      <c r="V180" s="251"/>
      <c r="W180" s="251"/>
      <c r="X180" s="251"/>
      <c r="Y180" s="251"/>
      <c r="Z180" s="251"/>
      <c r="AA180" s="251"/>
      <c r="AB180" s="251"/>
      <c r="AC180" s="251"/>
      <c r="AD180" s="251"/>
      <c r="AE180" s="251"/>
      <c r="AF180" s="251"/>
      <c r="AG180" s="251"/>
      <c r="AH180" s="251"/>
      <c r="AI180" s="251"/>
      <c r="AJ180" s="251"/>
      <c r="AK180" s="251"/>
      <c r="AL180" s="251"/>
      <c r="AM180" s="251"/>
      <c r="AN180" s="251"/>
      <c r="AO180" s="251"/>
      <c r="AP180" s="251"/>
      <c r="AQ180" s="251"/>
      <c r="AR180" s="251"/>
      <c r="AS180" s="251"/>
      <c r="AT180" s="251"/>
      <c r="AU180" s="251"/>
      <c r="AV180" s="251"/>
      <c r="AW180" s="251"/>
      <c r="AX180" s="251"/>
      <c r="AY180" s="251"/>
      <c r="AZ180" s="251"/>
      <c r="BA180" s="251"/>
      <c r="BB180" s="251"/>
      <c r="BC180" s="251"/>
      <c r="BD180" s="251"/>
      <c r="BE180" s="251"/>
      <c r="BF180" s="251"/>
      <c r="BG180" s="251"/>
      <c r="BH180" s="251"/>
      <c r="BI180" s="251"/>
      <c r="BJ180" s="251"/>
      <c r="BK180" s="251"/>
      <c r="BL180" s="251"/>
      <c r="BM180" s="251"/>
      <c r="BN180" s="251"/>
      <c r="BO180" s="251"/>
      <c r="BP180" s="251"/>
      <c r="BQ180" s="251"/>
      <c r="BR180" s="251"/>
      <c r="BS180" s="251"/>
      <c r="BT180" s="251"/>
      <c r="BU180" s="251"/>
      <c r="BV180" s="251"/>
      <c r="BW180" s="251"/>
      <c r="BX180" s="251"/>
      <c r="BY180" s="251"/>
      <c r="BZ180" s="251"/>
      <c r="CA180" s="251"/>
      <c r="CB180" s="251"/>
      <c r="CC180" s="251"/>
      <c r="CD180" s="251"/>
      <c r="CE180" s="251"/>
      <c r="CF180" s="251"/>
      <c r="CG180" s="251"/>
      <c r="CH180" s="251"/>
      <c r="CI180" s="251"/>
      <c r="CJ180" s="251"/>
      <c r="CK180" s="251"/>
      <c r="CL180" s="251"/>
      <c r="CM180" s="251"/>
      <c r="CN180" s="251"/>
      <c r="CO180" s="251"/>
      <c r="CP180" s="251"/>
      <c r="CQ180" s="251"/>
      <c r="CR180" s="251"/>
      <c r="CS180" s="251"/>
      <c r="CT180" s="251"/>
      <c r="CU180" s="251"/>
      <c r="CV180" s="251"/>
      <c r="CW180" s="251"/>
      <c r="CX180" s="251"/>
      <c r="CY180" s="251"/>
      <c r="CZ180" s="251"/>
      <c r="DA180" s="251"/>
      <c r="DB180" s="251"/>
      <c r="DC180" s="251"/>
      <c r="DD180" s="251"/>
      <c r="DE180" s="251"/>
      <c r="DF180" s="251"/>
      <c r="DG180" s="251"/>
      <c r="DH180" s="251"/>
      <c r="DI180" s="251"/>
      <c r="DJ180" s="251"/>
      <c r="DK180" s="251"/>
      <c r="DL180" s="251"/>
      <c r="DM180" s="251"/>
      <c r="DN180" s="251"/>
      <c r="DO180" s="251"/>
      <c r="DP180" s="251"/>
      <c r="DQ180" s="251"/>
      <c r="DR180" s="251"/>
      <c r="DS180" s="251"/>
      <c r="DT180" s="251"/>
      <c r="DU180" s="251"/>
      <c r="DV180" s="251"/>
      <c r="DW180" s="251"/>
      <c r="DX180" s="251"/>
      <c r="DY180" s="251"/>
      <c r="DZ180" s="251"/>
      <c r="EA180" s="251"/>
      <c r="EB180" s="251"/>
      <c r="EC180" s="251"/>
      <c r="ED180" s="251"/>
      <c r="EE180" s="251"/>
      <c r="EF180" s="251"/>
      <c r="EG180" s="251"/>
      <c r="EH180" s="251"/>
      <c r="EI180" s="251"/>
      <c r="EJ180" s="251"/>
      <c r="EK180" s="251"/>
      <c r="EL180" s="251"/>
      <c r="EM180" s="251"/>
      <c r="EN180" s="251"/>
      <c r="EO180" s="251"/>
      <c r="EP180" s="251"/>
      <c r="EQ180" s="251"/>
      <c r="ER180" s="251"/>
      <c r="ES180" s="251"/>
      <c r="ET180" s="251"/>
      <c r="EU180" s="251"/>
      <c r="EV180" s="251"/>
      <c r="EW180" s="251"/>
      <c r="EX180" s="251"/>
      <c r="EY180" s="251"/>
      <c r="EZ180" s="251"/>
      <c r="FA180" s="251"/>
      <c r="FB180" s="251"/>
      <c r="FC180" s="251"/>
      <c r="FD180" s="251"/>
      <c r="FE180" s="251"/>
      <c r="FF180" s="251"/>
      <c r="FG180" s="251"/>
      <c r="FH180" s="251"/>
      <c r="FI180" s="251"/>
      <c r="FJ180" s="251"/>
      <c r="FK180" s="251"/>
      <c r="FL180" s="251"/>
      <c r="FM180" s="251"/>
      <c r="FN180" s="251"/>
      <c r="FO180" s="251"/>
      <c r="FP180" s="251"/>
      <c r="FQ180" s="251"/>
      <c r="FR180" s="251"/>
      <c r="FS180" s="251"/>
      <c r="FT180" s="251"/>
      <c r="FU180" s="251"/>
      <c r="FV180" s="251"/>
      <c r="FW180" s="251"/>
      <c r="FX180" s="251"/>
      <c r="FY180" s="251"/>
      <c r="FZ180" s="251"/>
      <c r="GA180" s="251"/>
      <c r="GB180" s="251"/>
      <c r="GC180" s="251"/>
      <c r="GD180" s="251"/>
      <c r="GE180" s="251"/>
      <c r="GF180" s="251"/>
      <c r="GG180" s="251"/>
      <c r="GH180" s="251"/>
      <c r="GI180" s="251"/>
      <c r="GJ180" s="251"/>
      <c r="GK180" s="251"/>
      <c r="GL180" s="251"/>
      <c r="GM180" s="251"/>
      <c r="GN180" s="251"/>
      <c r="GO180" s="251"/>
      <c r="GP180" s="251"/>
      <c r="GQ180" s="251"/>
      <c r="GR180" s="251"/>
      <c r="GS180" s="251"/>
      <c r="GT180" s="251"/>
    </row>
    <row r="181" spans="1:202">
      <c r="A181" s="656"/>
      <c r="B181" s="656"/>
      <c r="C181" s="656"/>
      <c r="D181" s="972"/>
      <c r="E181" s="656"/>
      <c r="F181" s="656"/>
      <c r="G181" s="656"/>
      <c r="H181" s="656"/>
      <c r="I181" s="656"/>
      <c r="J181" s="656"/>
      <c r="K181" s="656"/>
      <c r="L181" s="656"/>
      <c r="M181" s="656"/>
      <c r="N181" s="656"/>
      <c r="O181" s="656"/>
      <c r="P181" s="656"/>
      <c r="Q181" s="251"/>
      <c r="R181" s="251"/>
      <c r="S181" s="251"/>
      <c r="T181" s="251"/>
      <c r="U181" s="251"/>
      <c r="V181" s="251"/>
      <c r="W181" s="251"/>
      <c r="X181" s="251"/>
      <c r="Y181" s="251"/>
      <c r="Z181" s="251"/>
      <c r="AA181" s="251"/>
      <c r="AB181" s="251"/>
      <c r="AC181" s="251"/>
      <c r="AD181" s="251"/>
      <c r="AE181" s="251"/>
      <c r="AF181" s="251"/>
      <c r="AG181" s="251"/>
      <c r="AH181" s="251"/>
      <c r="AI181" s="251"/>
      <c r="AJ181" s="251"/>
      <c r="AK181" s="251"/>
      <c r="AL181" s="251"/>
      <c r="AM181" s="251"/>
      <c r="AN181" s="251"/>
      <c r="AO181" s="251"/>
      <c r="AP181" s="251"/>
      <c r="AQ181" s="251"/>
      <c r="AR181" s="251"/>
      <c r="AS181" s="251"/>
      <c r="AT181" s="251"/>
      <c r="AU181" s="251"/>
      <c r="AV181" s="251"/>
      <c r="AW181" s="251"/>
      <c r="AX181" s="251"/>
      <c r="AY181" s="251"/>
      <c r="AZ181" s="251"/>
      <c r="BA181" s="251"/>
      <c r="BB181" s="251"/>
      <c r="BC181" s="251"/>
      <c r="BD181" s="251"/>
      <c r="BE181" s="251"/>
      <c r="BF181" s="251"/>
      <c r="BG181" s="251"/>
      <c r="BH181" s="251"/>
      <c r="BI181" s="251"/>
      <c r="BJ181" s="251"/>
      <c r="BK181" s="251"/>
      <c r="BL181" s="251"/>
      <c r="BM181" s="251"/>
      <c r="BN181" s="251"/>
      <c r="BO181" s="251"/>
      <c r="BP181" s="251"/>
      <c r="BQ181" s="251"/>
      <c r="BR181" s="251"/>
      <c r="BS181" s="251"/>
      <c r="BT181" s="251"/>
      <c r="BU181" s="251"/>
      <c r="BV181" s="251"/>
      <c r="BW181" s="251"/>
      <c r="BX181" s="251"/>
      <c r="BY181" s="251"/>
      <c r="BZ181" s="251"/>
      <c r="CA181" s="251"/>
      <c r="CB181" s="251"/>
      <c r="CC181" s="251"/>
      <c r="CD181" s="251"/>
      <c r="CE181" s="251"/>
      <c r="CF181" s="251"/>
      <c r="CG181" s="251"/>
      <c r="CH181" s="251"/>
      <c r="CI181" s="251"/>
      <c r="CJ181" s="251"/>
      <c r="CK181" s="251"/>
      <c r="CL181" s="251"/>
      <c r="CM181" s="251"/>
      <c r="CN181" s="251"/>
      <c r="CO181" s="251"/>
      <c r="CP181" s="251"/>
      <c r="CQ181" s="251"/>
      <c r="CR181" s="251"/>
      <c r="CS181" s="251"/>
      <c r="CT181" s="251"/>
      <c r="CU181" s="251"/>
      <c r="CV181" s="251"/>
      <c r="CW181" s="251"/>
      <c r="CX181" s="251"/>
      <c r="CY181" s="251"/>
      <c r="CZ181" s="251"/>
      <c r="DA181" s="251"/>
      <c r="DB181" s="251"/>
      <c r="DC181" s="251"/>
      <c r="DD181" s="251"/>
      <c r="DE181" s="251"/>
      <c r="DF181" s="251"/>
      <c r="DG181" s="251"/>
      <c r="DH181" s="251"/>
      <c r="DI181" s="251"/>
      <c r="DJ181" s="251"/>
      <c r="DK181" s="251"/>
      <c r="DL181" s="251"/>
      <c r="DM181" s="251"/>
      <c r="DN181" s="251"/>
      <c r="DO181" s="251"/>
      <c r="DP181" s="251"/>
      <c r="DQ181" s="251"/>
      <c r="DR181" s="251"/>
      <c r="DS181" s="251"/>
      <c r="DT181" s="251"/>
      <c r="DU181" s="251"/>
      <c r="DV181" s="251"/>
      <c r="DW181" s="251"/>
      <c r="DX181" s="251"/>
      <c r="DY181" s="251"/>
      <c r="DZ181" s="251"/>
      <c r="EA181" s="251"/>
      <c r="EB181" s="251"/>
      <c r="EC181" s="251"/>
      <c r="ED181" s="251"/>
      <c r="EE181" s="251"/>
      <c r="EF181" s="251"/>
      <c r="EG181" s="251"/>
      <c r="EH181" s="251"/>
      <c r="EI181" s="251"/>
      <c r="EJ181" s="251"/>
      <c r="EK181" s="251"/>
      <c r="EL181" s="251"/>
      <c r="EM181" s="251"/>
      <c r="EN181" s="251"/>
      <c r="EO181" s="251"/>
      <c r="EP181" s="251"/>
      <c r="EQ181" s="251"/>
      <c r="ER181" s="251"/>
      <c r="ES181" s="251"/>
      <c r="ET181" s="251"/>
      <c r="EU181" s="251"/>
      <c r="EV181" s="251"/>
      <c r="EW181" s="251"/>
      <c r="EX181" s="251"/>
      <c r="EY181" s="251"/>
      <c r="EZ181" s="251"/>
      <c r="FA181" s="251"/>
      <c r="FB181" s="251"/>
      <c r="FC181" s="251"/>
      <c r="FD181" s="251"/>
      <c r="FE181" s="251"/>
      <c r="FF181" s="251"/>
      <c r="FG181" s="251"/>
      <c r="FH181" s="251"/>
      <c r="FI181" s="251"/>
      <c r="FJ181" s="251"/>
      <c r="FK181" s="251"/>
      <c r="FL181" s="251"/>
      <c r="FM181" s="251"/>
      <c r="FN181" s="251"/>
      <c r="FO181" s="251"/>
      <c r="FP181" s="251"/>
      <c r="FQ181" s="251"/>
      <c r="FR181" s="251"/>
      <c r="FS181" s="251"/>
      <c r="FT181" s="251"/>
      <c r="FU181" s="251"/>
      <c r="FV181" s="251"/>
      <c r="FW181" s="251"/>
      <c r="FX181" s="251"/>
      <c r="FY181" s="251"/>
      <c r="FZ181" s="251"/>
      <c r="GA181" s="251"/>
      <c r="GB181" s="251"/>
      <c r="GC181" s="251"/>
      <c r="GD181" s="251"/>
      <c r="GE181" s="251"/>
      <c r="GF181" s="251"/>
      <c r="GG181" s="251"/>
      <c r="GH181" s="251"/>
      <c r="GI181" s="251"/>
      <c r="GJ181" s="251"/>
      <c r="GK181" s="251"/>
      <c r="GL181" s="251"/>
      <c r="GM181" s="251"/>
      <c r="GN181" s="251"/>
      <c r="GO181" s="251"/>
      <c r="GP181" s="251"/>
      <c r="GQ181" s="251"/>
      <c r="GR181" s="251"/>
      <c r="GS181" s="251"/>
      <c r="GT181" s="251"/>
    </row>
    <row r="182" spans="1:202">
      <c r="A182" s="656"/>
      <c r="B182" s="656"/>
      <c r="C182" s="656"/>
      <c r="D182" s="972"/>
      <c r="E182" s="656"/>
      <c r="F182" s="656"/>
      <c r="G182" s="656"/>
      <c r="H182" s="656"/>
      <c r="I182" s="656"/>
      <c r="J182" s="656"/>
      <c r="K182" s="656"/>
      <c r="L182" s="656"/>
      <c r="M182" s="656"/>
      <c r="N182" s="656"/>
      <c r="O182" s="656"/>
      <c r="P182" s="656"/>
      <c r="Q182" s="251"/>
      <c r="R182" s="251"/>
      <c r="S182" s="251"/>
      <c r="T182" s="251"/>
      <c r="U182" s="251"/>
      <c r="V182" s="251"/>
      <c r="W182" s="251"/>
      <c r="X182" s="251"/>
      <c r="Y182" s="251"/>
      <c r="Z182" s="251"/>
      <c r="AA182" s="251"/>
      <c r="AB182" s="251"/>
      <c r="AC182" s="251"/>
      <c r="AD182" s="251"/>
      <c r="AE182" s="251"/>
      <c r="AF182" s="251"/>
      <c r="AG182" s="251"/>
      <c r="AH182" s="251"/>
      <c r="AI182" s="251"/>
      <c r="AJ182" s="251"/>
      <c r="AK182" s="251"/>
      <c r="AL182" s="251"/>
      <c r="AM182" s="251"/>
      <c r="AN182" s="251"/>
      <c r="AO182" s="251"/>
      <c r="AP182" s="251"/>
      <c r="AQ182" s="251"/>
      <c r="AR182" s="251"/>
      <c r="AS182" s="251"/>
      <c r="AT182" s="251"/>
      <c r="AU182" s="251"/>
      <c r="AV182" s="251"/>
      <c r="AW182" s="251"/>
      <c r="AX182" s="251"/>
      <c r="AY182" s="251"/>
      <c r="AZ182" s="251"/>
      <c r="BA182" s="251"/>
      <c r="BB182" s="251"/>
      <c r="BC182" s="251"/>
      <c r="BD182" s="251"/>
      <c r="BE182" s="251"/>
      <c r="BF182" s="251"/>
      <c r="BG182" s="251"/>
      <c r="BH182" s="251"/>
      <c r="BI182" s="251"/>
      <c r="BJ182" s="251"/>
      <c r="BK182" s="251"/>
      <c r="BL182" s="251"/>
      <c r="BM182" s="251"/>
      <c r="BN182" s="251"/>
      <c r="BO182" s="251"/>
      <c r="BP182" s="251"/>
      <c r="BQ182" s="251"/>
      <c r="BR182" s="251"/>
      <c r="BS182" s="251"/>
      <c r="BT182" s="251"/>
      <c r="BU182" s="251"/>
      <c r="BV182" s="251"/>
      <c r="BW182" s="251"/>
      <c r="BX182" s="251"/>
      <c r="BY182" s="251"/>
      <c r="BZ182" s="251"/>
      <c r="CA182" s="251"/>
      <c r="CB182" s="251"/>
      <c r="CC182" s="251"/>
      <c r="CD182" s="251"/>
      <c r="CE182" s="251"/>
      <c r="CF182" s="251"/>
      <c r="CG182" s="251"/>
      <c r="CH182" s="251"/>
      <c r="CI182" s="251"/>
      <c r="CJ182" s="251"/>
      <c r="CK182" s="251"/>
      <c r="CL182" s="251"/>
      <c r="CM182" s="251"/>
      <c r="CN182" s="251"/>
      <c r="CO182" s="251"/>
      <c r="CP182" s="251"/>
      <c r="CQ182" s="251"/>
      <c r="CR182" s="251"/>
      <c r="CS182" s="251"/>
      <c r="CT182" s="251"/>
      <c r="CU182" s="251"/>
      <c r="CV182" s="251"/>
      <c r="CW182" s="251"/>
      <c r="CX182" s="251"/>
      <c r="CY182" s="251"/>
      <c r="CZ182" s="251"/>
      <c r="DA182" s="251"/>
      <c r="DB182" s="251"/>
      <c r="DC182" s="251"/>
      <c r="DD182" s="251"/>
      <c r="DE182" s="251"/>
      <c r="DF182" s="251"/>
      <c r="DG182" s="251"/>
      <c r="DH182" s="251"/>
      <c r="DI182" s="251"/>
      <c r="DJ182" s="251"/>
      <c r="DK182" s="251"/>
      <c r="DL182" s="251"/>
      <c r="DM182" s="251"/>
      <c r="DN182" s="251"/>
      <c r="DO182" s="251"/>
      <c r="DP182" s="251"/>
      <c r="DQ182" s="251"/>
      <c r="DR182" s="251"/>
      <c r="DS182" s="251"/>
      <c r="DT182" s="251"/>
      <c r="DU182" s="251"/>
      <c r="DV182" s="251"/>
      <c r="DW182" s="251"/>
      <c r="DX182" s="251"/>
      <c r="DY182" s="251"/>
      <c r="DZ182" s="251"/>
      <c r="EA182" s="251"/>
      <c r="EB182" s="251"/>
      <c r="EC182" s="251"/>
      <c r="ED182" s="251"/>
      <c r="EE182" s="251"/>
      <c r="EF182" s="251"/>
      <c r="EG182" s="251"/>
      <c r="EH182" s="251"/>
      <c r="EI182" s="251"/>
      <c r="EJ182" s="251"/>
      <c r="EK182" s="251"/>
      <c r="EL182" s="251"/>
      <c r="EM182" s="251"/>
      <c r="EN182" s="251"/>
      <c r="EO182" s="251"/>
      <c r="EP182" s="251"/>
      <c r="EQ182" s="251"/>
      <c r="ER182" s="251"/>
      <c r="ES182" s="251"/>
      <c r="ET182" s="251"/>
      <c r="EU182" s="251"/>
      <c r="EV182" s="251"/>
      <c r="EW182" s="251"/>
      <c r="EX182" s="251"/>
      <c r="EY182" s="251"/>
      <c r="EZ182" s="251"/>
      <c r="FA182" s="251"/>
      <c r="FB182" s="251"/>
      <c r="FC182" s="251"/>
      <c r="FD182" s="251"/>
      <c r="FE182" s="251"/>
      <c r="FF182" s="251"/>
      <c r="FG182" s="251"/>
      <c r="FH182" s="251"/>
      <c r="FI182" s="251"/>
      <c r="FJ182" s="251"/>
      <c r="FK182" s="251"/>
      <c r="FL182" s="251"/>
      <c r="FM182" s="251"/>
      <c r="FN182" s="251"/>
      <c r="FO182" s="251"/>
      <c r="FP182" s="251"/>
      <c r="FQ182" s="251"/>
      <c r="FR182" s="251"/>
      <c r="FS182" s="251"/>
      <c r="FT182" s="251"/>
      <c r="FU182" s="251"/>
      <c r="FV182" s="251"/>
      <c r="FW182" s="251"/>
      <c r="FX182" s="251"/>
      <c r="FY182" s="251"/>
      <c r="FZ182" s="251"/>
      <c r="GA182" s="251"/>
      <c r="GB182" s="251"/>
      <c r="GC182" s="251"/>
      <c r="GD182" s="251"/>
      <c r="GE182" s="251"/>
      <c r="GF182" s="251"/>
      <c r="GG182" s="251"/>
      <c r="GH182" s="251"/>
      <c r="GI182" s="251"/>
      <c r="GJ182" s="251"/>
      <c r="GK182" s="251"/>
      <c r="GL182" s="251"/>
      <c r="GM182" s="251"/>
      <c r="GN182" s="251"/>
      <c r="GO182" s="251"/>
      <c r="GP182" s="251"/>
      <c r="GQ182" s="251"/>
      <c r="GR182" s="251"/>
      <c r="GS182" s="251"/>
      <c r="GT182" s="251"/>
    </row>
    <row r="183" spans="1:202">
      <c r="A183" s="656"/>
      <c r="B183" s="656"/>
      <c r="C183" s="656"/>
      <c r="D183" s="972"/>
      <c r="E183" s="656"/>
      <c r="F183" s="656"/>
      <c r="G183" s="656"/>
      <c r="H183" s="656"/>
      <c r="I183" s="656"/>
      <c r="J183" s="656"/>
      <c r="K183" s="656"/>
      <c r="L183" s="656"/>
      <c r="M183" s="656"/>
      <c r="N183" s="656"/>
      <c r="O183" s="656"/>
      <c r="P183" s="656"/>
      <c r="Q183" s="251"/>
      <c r="R183" s="251"/>
      <c r="S183" s="251"/>
      <c r="T183" s="251"/>
      <c r="U183" s="251"/>
      <c r="V183" s="251"/>
      <c r="W183" s="251"/>
      <c r="X183" s="251"/>
      <c r="Y183" s="251"/>
      <c r="Z183" s="251"/>
      <c r="AA183" s="251"/>
      <c r="AB183" s="251"/>
      <c r="AC183" s="251"/>
      <c r="AD183" s="251"/>
      <c r="AE183" s="251"/>
      <c r="AF183" s="251"/>
      <c r="AG183" s="251"/>
      <c r="AH183" s="251"/>
      <c r="AI183" s="251"/>
      <c r="AJ183" s="251"/>
      <c r="AK183" s="251"/>
      <c r="AL183" s="251"/>
      <c r="AM183" s="251"/>
      <c r="AN183" s="251"/>
      <c r="AO183" s="251"/>
      <c r="AP183" s="251"/>
      <c r="AQ183" s="251"/>
      <c r="AR183" s="251"/>
      <c r="AS183" s="251"/>
      <c r="AT183" s="251"/>
      <c r="AU183" s="251"/>
      <c r="AV183" s="251"/>
      <c r="AW183" s="251"/>
      <c r="AX183" s="251"/>
      <c r="AY183" s="251"/>
      <c r="AZ183" s="251"/>
      <c r="BA183" s="251"/>
      <c r="BB183" s="251"/>
      <c r="BC183" s="251"/>
      <c r="BD183" s="251"/>
      <c r="BE183" s="251"/>
      <c r="BF183" s="251"/>
      <c r="BG183" s="251"/>
      <c r="BH183" s="251"/>
      <c r="BI183" s="251"/>
      <c r="BJ183" s="251"/>
      <c r="BK183" s="251"/>
      <c r="BL183" s="251"/>
      <c r="BM183" s="251"/>
      <c r="BN183" s="251"/>
      <c r="BO183" s="251"/>
      <c r="BP183" s="251"/>
      <c r="BQ183" s="251"/>
      <c r="BR183" s="251"/>
      <c r="BS183" s="251"/>
      <c r="BT183" s="251"/>
      <c r="BU183" s="251"/>
      <c r="BV183" s="251"/>
      <c r="BW183" s="251"/>
      <c r="BX183" s="251"/>
      <c r="BY183" s="251"/>
      <c r="BZ183" s="251"/>
      <c r="CA183" s="251"/>
      <c r="CB183" s="251"/>
      <c r="CC183" s="251"/>
      <c r="CD183" s="251"/>
      <c r="CE183" s="251"/>
      <c r="CF183" s="251"/>
      <c r="CG183" s="251"/>
      <c r="CH183" s="251"/>
      <c r="CI183" s="251"/>
      <c r="CJ183" s="251"/>
      <c r="CK183" s="251"/>
      <c r="CL183" s="251"/>
      <c r="CM183" s="251"/>
      <c r="CN183" s="251"/>
      <c r="CO183" s="251"/>
      <c r="CP183" s="251"/>
      <c r="CQ183" s="251"/>
      <c r="CR183" s="251"/>
      <c r="CS183" s="251"/>
      <c r="CT183" s="251"/>
      <c r="CU183" s="251"/>
      <c r="CV183" s="251"/>
      <c r="CW183" s="251"/>
      <c r="CX183" s="251"/>
      <c r="CY183" s="251"/>
      <c r="CZ183" s="251"/>
      <c r="DA183" s="251"/>
      <c r="DB183" s="251"/>
      <c r="DC183" s="251"/>
      <c r="DD183" s="251"/>
      <c r="DE183" s="251"/>
      <c r="DF183" s="251"/>
      <c r="DG183" s="251"/>
      <c r="DH183" s="251"/>
      <c r="DI183" s="251"/>
      <c r="DJ183" s="251"/>
      <c r="DK183" s="251"/>
      <c r="DL183" s="251"/>
      <c r="DM183" s="251"/>
      <c r="DN183" s="251"/>
      <c r="DO183" s="251"/>
      <c r="DP183" s="251"/>
      <c r="DQ183" s="251"/>
      <c r="DR183" s="251"/>
      <c r="DS183" s="251"/>
      <c r="DT183" s="251"/>
      <c r="DU183" s="251"/>
      <c r="DV183" s="251"/>
      <c r="DW183" s="251"/>
      <c r="DX183" s="251"/>
      <c r="DY183" s="251"/>
      <c r="DZ183" s="251"/>
      <c r="EA183" s="251"/>
      <c r="EB183" s="251"/>
      <c r="EC183" s="251"/>
      <c r="ED183" s="251"/>
      <c r="EE183" s="251"/>
      <c r="EF183" s="251"/>
      <c r="EG183" s="251"/>
      <c r="EH183" s="251"/>
      <c r="EI183" s="251"/>
      <c r="EJ183" s="251"/>
      <c r="EK183" s="251"/>
      <c r="EL183" s="251"/>
      <c r="EM183" s="251"/>
      <c r="EN183" s="251"/>
      <c r="EO183" s="251"/>
      <c r="EP183" s="251"/>
      <c r="EQ183" s="251"/>
      <c r="ER183" s="251"/>
      <c r="ES183" s="251"/>
      <c r="ET183" s="251"/>
      <c r="EU183" s="251"/>
      <c r="EV183" s="251"/>
      <c r="EW183" s="251"/>
      <c r="EX183" s="251"/>
      <c r="EY183" s="251"/>
      <c r="EZ183" s="251"/>
      <c r="FA183" s="251"/>
      <c r="FB183" s="251"/>
      <c r="FC183" s="251"/>
      <c r="FD183" s="251"/>
      <c r="FE183" s="251"/>
      <c r="FF183" s="251"/>
      <c r="FG183" s="251"/>
      <c r="FH183" s="251"/>
      <c r="FI183" s="251"/>
      <c r="FJ183" s="251"/>
      <c r="FK183" s="251"/>
      <c r="FL183" s="251"/>
      <c r="FM183" s="251"/>
      <c r="FN183" s="251"/>
      <c r="FO183" s="251"/>
      <c r="FP183" s="251"/>
      <c r="FQ183" s="251"/>
      <c r="FR183" s="251"/>
      <c r="FS183" s="251"/>
      <c r="FT183" s="251"/>
      <c r="FU183" s="251"/>
      <c r="FV183" s="251"/>
      <c r="FW183" s="251"/>
      <c r="FX183" s="251"/>
      <c r="FY183" s="251"/>
      <c r="FZ183" s="251"/>
      <c r="GA183" s="251"/>
      <c r="GB183" s="251"/>
      <c r="GC183" s="251"/>
      <c r="GD183" s="251"/>
      <c r="GE183" s="251"/>
      <c r="GF183" s="251"/>
      <c r="GG183" s="251"/>
      <c r="GH183" s="251"/>
      <c r="GI183" s="251"/>
      <c r="GJ183" s="251"/>
      <c r="GK183" s="251"/>
      <c r="GL183" s="251"/>
      <c r="GM183" s="251"/>
      <c r="GN183" s="251"/>
      <c r="GO183" s="251"/>
      <c r="GP183" s="251"/>
      <c r="GQ183" s="251"/>
      <c r="GR183" s="251"/>
      <c r="GS183" s="251"/>
      <c r="GT183" s="251"/>
    </row>
    <row r="184" spans="1:202">
      <c r="A184" s="656"/>
      <c r="B184" s="656"/>
      <c r="C184" s="656"/>
      <c r="D184" s="972"/>
      <c r="E184" s="656"/>
      <c r="F184" s="656"/>
      <c r="G184" s="656"/>
      <c r="H184" s="656"/>
      <c r="I184" s="656"/>
      <c r="J184" s="656"/>
      <c r="K184" s="656"/>
      <c r="L184" s="656"/>
      <c r="M184" s="656"/>
      <c r="N184" s="656"/>
      <c r="O184" s="656"/>
      <c r="P184" s="656"/>
      <c r="Q184" s="251"/>
      <c r="R184" s="251"/>
      <c r="S184" s="251"/>
      <c r="T184" s="251"/>
      <c r="U184" s="251"/>
      <c r="V184" s="251"/>
      <c r="W184" s="251"/>
      <c r="X184" s="251"/>
      <c r="Y184" s="251"/>
      <c r="Z184" s="251"/>
      <c r="AA184" s="251"/>
      <c r="AB184" s="251"/>
      <c r="AC184" s="251"/>
      <c r="AD184" s="251"/>
      <c r="AE184" s="251"/>
      <c r="AF184" s="251"/>
      <c r="AG184" s="251"/>
      <c r="AH184" s="251"/>
      <c r="AI184" s="251"/>
      <c r="AJ184" s="251"/>
      <c r="AK184" s="251"/>
      <c r="AL184" s="251"/>
      <c r="AM184" s="251"/>
      <c r="AN184" s="251"/>
      <c r="AO184" s="251"/>
      <c r="AP184" s="251"/>
      <c r="AQ184" s="251"/>
      <c r="AR184" s="251"/>
      <c r="AS184" s="251"/>
      <c r="AT184" s="251"/>
      <c r="AU184" s="251"/>
      <c r="AV184" s="251"/>
      <c r="AW184" s="251"/>
      <c r="AX184" s="251"/>
      <c r="AY184" s="251"/>
      <c r="AZ184" s="251"/>
      <c r="BA184" s="251"/>
      <c r="BB184" s="251"/>
      <c r="BC184" s="251"/>
      <c r="BD184" s="251"/>
      <c r="BE184" s="251"/>
      <c r="BF184" s="251"/>
      <c r="BG184" s="251"/>
      <c r="BH184" s="251"/>
      <c r="BI184" s="251"/>
      <c r="BJ184" s="251"/>
      <c r="BK184" s="251"/>
      <c r="BL184" s="251"/>
      <c r="BM184" s="251"/>
      <c r="BN184" s="251"/>
      <c r="BO184" s="251"/>
      <c r="BP184" s="251"/>
      <c r="BQ184" s="251"/>
      <c r="BR184" s="251"/>
      <c r="BS184" s="251"/>
      <c r="BT184" s="251"/>
      <c r="BU184" s="251"/>
      <c r="BV184" s="251"/>
      <c r="BW184" s="251"/>
      <c r="BX184" s="251"/>
      <c r="BY184" s="251"/>
      <c r="BZ184" s="251"/>
      <c r="CA184" s="251"/>
      <c r="CB184" s="251"/>
      <c r="CC184" s="251"/>
      <c r="CD184" s="251"/>
      <c r="CE184" s="251"/>
      <c r="CF184" s="251"/>
      <c r="CG184" s="251"/>
      <c r="CH184" s="251"/>
      <c r="CI184" s="251"/>
      <c r="CJ184" s="251"/>
      <c r="CK184" s="251"/>
      <c r="CL184" s="251"/>
      <c r="CM184" s="251"/>
      <c r="CN184" s="251"/>
      <c r="CO184" s="251"/>
      <c r="CP184" s="251"/>
      <c r="CQ184" s="251"/>
      <c r="CR184" s="251"/>
      <c r="CS184" s="251"/>
      <c r="CT184" s="251"/>
      <c r="CU184" s="251"/>
      <c r="CV184" s="251"/>
      <c r="CW184" s="251"/>
      <c r="CX184" s="251"/>
      <c r="CY184" s="251"/>
      <c r="CZ184" s="251"/>
      <c r="DA184" s="251"/>
      <c r="DB184" s="251"/>
      <c r="DC184" s="251"/>
      <c r="DD184" s="251"/>
      <c r="DE184" s="251"/>
      <c r="DF184" s="251"/>
      <c r="DG184" s="251"/>
      <c r="DH184" s="251"/>
      <c r="DI184" s="251"/>
      <c r="DJ184" s="251"/>
      <c r="DK184" s="251"/>
      <c r="DL184" s="251"/>
      <c r="DM184" s="251"/>
      <c r="DN184" s="251"/>
      <c r="DO184" s="251"/>
      <c r="DP184" s="251"/>
      <c r="DQ184" s="251"/>
      <c r="DR184" s="251"/>
      <c r="DS184" s="251"/>
      <c r="DT184" s="251"/>
      <c r="DU184" s="251"/>
      <c r="DV184" s="251"/>
      <c r="DW184" s="251"/>
      <c r="DX184" s="251"/>
      <c r="DY184" s="251"/>
      <c r="DZ184" s="251"/>
      <c r="EA184" s="251"/>
      <c r="EB184" s="251"/>
      <c r="EC184" s="251"/>
      <c r="ED184" s="251"/>
      <c r="EE184" s="251"/>
      <c r="EF184" s="251"/>
      <c r="EG184" s="251"/>
      <c r="EH184" s="251"/>
      <c r="EI184" s="251"/>
      <c r="EJ184" s="251"/>
      <c r="EK184" s="251"/>
      <c r="EL184" s="251"/>
      <c r="EM184" s="251"/>
      <c r="EN184" s="251"/>
      <c r="EO184" s="251"/>
      <c r="EP184" s="251"/>
      <c r="EQ184" s="251"/>
      <c r="ER184" s="251"/>
      <c r="ES184" s="251"/>
      <c r="ET184" s="251"/>
      <c r="EU184" s="251"/>
      <c r="EV184" s="251"/>
      <c r="EW184" s="251"/>
      <c r="EX184" s="251"/>
      <c r="EY184" s="251"/>
      <c r="EZ184" s="251"/>
      <c r="FA184" s="251"/>
      <c r="FB184" s="251"/>
      <c r="FC184" s="251"/>
      <c r="FD184" s="251"/>
      <c r="FE184" s="251"/>
      <c r="FF184" s="251"/>
      <c r="FG184" s="251"/>
      <c r="FH184" s="251"/>
      <c r="FI184" s="251"/>
      <c r="FJ184" s="251"/>
      <c r="FK184" s="251"/>
      <c r="FL184" s="251"/>
      <c r="FM184" s="251"/>
      <c r="FN184" s="251"/>
      <c r="FO184" s="251"/>
      <c r="FP184" s="251"/>
      <c r="FQ184" s="251"/>
      <c r="FR184" s="251"/>
      <c r="FS184" s="251"/>
      <c r="FT184" s="251"/>
      <c r="FU184" s="251"/>
      <c r="FV184" s="251"/>
      <c r="FW184" s="251"/>
      <c r="FX184" s="251"/>
      <c r="FY184" s="251"/>
      <c r="FZ184" s="251"/>
      <c r="GA184" s="251"/>
      <c r="GB184" s="251"/>
      <c r="GC184" s="251"/>
      <c r="GD184" s="251"/>
      <c r="GE184" s="251"/>
      <c r="GF184" s="251"/>
      <c r="GG184" s="251"/>
      <c r="GH184" s="251"/>
      <c r="GI184" s="251"/>
      <c r="GJ184" s="251"/>
      <c r="GK184" s="251"/>
      <c r="GL184" s="251"/>
      <c r="GM184" s="251"/>
      <c r="GN184" s="251"/>
      <c r="GO184" s="251"/>
      <c r="GP184" s="251"/>
      <c r="GQ184" s="251"/>
      <c r="GR184" s="251"/>
      <c r="GS184" s="251"/>
      <c r="GT184" s="251"/>
    </row>
    <row r="185" spans="1:202">
      <c r="A185" s="656"/>
      <c r="B185" s="656"/>
      <c r="C185" s="656"/>
      <c r="D185" s="972"/>
      <c r="E185" s="656"/>
      <c r="F185" s="656"/>
      <c r="G185" s="656"/>
      <c r="H185" s="656"/>
      <c r="I185" s="656"/>
      <c r="J185" s="656"/>
      <c r="K185" s="656"/>
      <c r="L185" s="656"/>
      <c r="M185" s="656"/>
      <c r="N185" s="656"/>
      <c r="O185" s="656"/>
      <c r="P185" s="656"/>
      <c r="Q185" s="251"/>
      <c r="R185" s="251"/>
      <c r="S185" s="251"/>
      <c r="T185" s="251"/>
      <c r="U185" s="251"/>
      <c r="V185" s="251"/>
      <c r="W185" s="251"/>
      <c r="X185" s="251"/>
      <c r="Y185" s="251"/>
      <c r="Z185" s="251"/>
      <c r="AA185" s="251"/>
      <c r="AB185" s="251"/>
      <c r="AC185" s="251"/>
      <c r="AD185" s="251"/>
      <c r="AE185" s="251"/>
      <c r="AF185" s="251"/>
      <c r="AG185" s="251"/>
      <c r="AH185" s="251"/>
      <c r="AI185" s="251"/>
      <c r="AJ185" s="251"/>
      <c r="AK185" s="251"/>
      <c r="AL185" s="251"/>
      <c r="AM185" s="251"/>
      <c r="AN185" s="251"/>
      <c r="AO185" s="251"/>
      <c r="AP185" s="251"/>
      <c r="AQ185" s="251"/>
      <c r="AR185" s="251"/>
      <c r="AS185" s="251"/>
      <c r="AT185" s="251"/>
      <c r="AU185" s="251"/>
      <c r="AV185" s="251"/>
      <c r="AW185" s="251"/>
      <c r="AX185" s="251"/>
      <c r="AY185" s="251"/>
      <c r="AZ185" s="251"/>
      <c r="BA185" s="251"/>
      <c r="BB185" s="251"/>
      <c r="BC185" s="251"/>
      <c r="BD185" s="251"/>
      <c r="BE185" s="251"/>
      <c r="BF185" s="251"/>
      <c r="BG185" s="251"/>
      <c r="BH185" s="251"/>
      <c r="BI185" s="251"/>
      <c r="BJ185" s="251"/>
      <c r="BK185" s="251"/>
      <c r="BL185" s="251"/>
      <c r="BM185" s="251"/>
      <c r="BN185" s="251"/>
      <c r="BO185" s="251"/>
      <c r="BP185" s="251"/>
      <c r="BQ185" s="251"/>
      <c r="BR185" s="251"/>
      <c r="BS185" s="251"/>
      <c r="BT185" s="251"/>
      <c r="BU185" s="251"/>
      <c r="BV185" s="251"/>
      <c r="BW185" s="251"/>
      <c r="BX185" s="251"/>
      <c r="BY185" s="251"/>
      <c r="BZ185" s="251"/>
      <c r="CA185" s="251"/>
      <c r="CB185" s="251"/>
      <c r="CC185" s="251"/>
      <c r="CD185" s="251"/>
      <c r="CE185" s="251"/>
      <c r="CF185" s="251"/>
      <c r="CG185" s="251"/>
      <c r="CH185" s="251"/>
      <c r="CI185" s="251"/>
      <c r="CJ185" s="251"/>
      <c r="CK185" s="251"/>
      <c r="CL185" s="251"/>
      <c r="CM185" s="251"/>
      <c r="CN185" s="251"/>
      <c r="CO185" s="251"/>
      <c r="CP185" s="251"/>
      <c r="CQ185" s="251"/>
      <c r="CR185" s="251"/>
      <c r="CS185" s="251"/>
      <c r="CT185" s="251"/>
      <c r="CU185" s="251"/>
      <c r="CV185" s="251"/>
      <c r="CW185" s="251"/>
      <c r="CX185" s="251"/>
      <c r="CY185" s="251"/>
      <c r="CZ185" s="251"/>
      <c r="DA185" s="251"/>
      <c r="DB185" s="251"/>
      <c r="DC185" s="251"/>
      <c r="DD185" s="251"/>
      <c r="DE185" s="251"/>
      <c r="DF185" s="251"/>
      <c r="DG185" s="251"/>
      <c r="DH185" s="251"/>
      <c r="DI185" s="251"/>
      <c r="DJ185" s="251"/>
      <c r="DK185" s="251"/>
      <c r="DL185" s="251"/>
      <c r="DM185" s="251"/>
      <c r="DN185" s="251"/>
      <c r="DO185" s="251"/>
      <c r="DP185" s="251"/>
      <c r="DQ185" s="251"/>
      <c r="DR185" s="251"/>
      <c r="DS185" s="251"/>
      <c r="DT185" s="251"/>
      <c r="DU185" s="251"/>
      <c r="DV185" s="251"/>
      <c r="DW185" s="251"/>
      <c r="DX185" s="251"/>
      <c r="DY185" s="251"/>
      <c r="DZ185" s="251"/>
      <c r="EA185" s="251"/>
      <c r="EB185" s="251"/>
      <c r="EC185" s="251"/>
      <c r="ED185" s="251"/>
      <c r="EE185" s="251"/>
      <c r="EF185" s="251"/>
      <c r="EG185" s="251"/>
      <c r="EH185" s="251"/>
      <c r="EI185" s="251"/>
      <c r="EJ185" s="251"/>
      <c r="EK185" s="251"/>
      <c r="EL185" s="251"/>
      <c r="EM185" s="251"/>
      <c r="EN185" s="251"/>
      <c r="EO185" s="251"/>
      <c r="EP185" s="251"/>
      <c r="EQ185" s="251"/>
      <c r="ER185" s="251"/>
      <c r="ES185" s="251"/>
      <c r="ET185" s="251"/>
      <c r="EU185" s="251"/>
      <c r="EV185" s="251"/>
      <c r="EW185" s="251"/>
      <c r="EX185" s="251"/>
      <c r="EY185" s="251"/>
      <c r="EZ185" s="251"/>
      <c r="FA185" s="251"/>
      <c r="FB185" s="251"/>
      <c r="FC185" s="251"/>
      <c r="FD185" s="251"/>
      <c r="FE185" s="251"/>
      <c r="FF185" s="251"/>
      <c r="FG185" s="251"/>
      <c r="FH185" s="251"/>
      <c r="FI185" s="251"/>
      <c r="FJ185" s="251"/>
      <c r="FK185" s="251"/>
      <c r="FL185" s="251"/>
      <c r="FM185" s="251"/>
      <c r="FN185" s="251"/>
      <c r="FO185" s="251"/>
      <c r="FP185" s="251"/>
      <c r="FQ185" s="251"/>
      <c r="FR185" s="251"/>
      <c r="FS185" s="251"/>
      <c r="FT185" s="251"/>
      <c r="FU185" s="251"/>
      <c r="FV185" s="251"/>
      <c r="FW185" s="251"/>
      <c r="FX185" s="251"/>
      <c r="FY185" s="251"/>
      <c r="FZ185" s="251"/>
      <c r="GA185" s="251"/>
      <c r="GB185" s="251"/>
      <c r="GC185" s="251"/>
      <c r="GD185" s="251"/>
      <c r="GE185" s="251"/>
      <c r="GF185" s="251"/>
      <c r="GG185" s="251"/>
      <c r="GH185" s="251"/>
      <c r="GI185" s="251"/>
      <c r="GJ185" s="251"/>
      <c r="GK185" s="251"/>
      <c r="GL185" s="251"/>
      <c r="GM185" s="251"/>
      <c r="GN185" s="251"/>
      <c r="GO185" s="251"/>
      <c r="GP185" s="251"/>
      <c r="GQ185" s="251"/>
      <c r="GR185" s="251"/>
      <c r="GS185" s="251"/>
      <c r="GT185" s="251"/>
    </row>
    <row r="186" spans="1:202">
      <c r="A186" s="656"/>
      <c r="B186" s="656"/>
      <c r="C186" s="656"/>
      <c r="D186" s="972"/>
      <c r="E186" s="656"/>
      <c r="F186" s="656"/>
      <c r="G186" s="656"/>
      <c r="H186" s="656"/>
      <c r="I186" s="656"/>
      <c r="J186" s="656"/>
      <c r="K186" s="656"/>
      <c r="L186" s="656"/>
      <c r="M186" s="656"/>
      <c r="N186" s="656"/>
      <c r="O186" s="656"/>
      <c r="P186" s="656"/>
      <c r="Q186" s="251"/>
      <c r="R186" s="251"/>
      <c r="S186" s="251"/>
      <c r="T186" s="251"/>
      <c r="U186" s="251"/>
      <c r="V186" s="251"/>
      <c r="W186" s="251"/>
      <c r="X186" s="251"/>
      <c r="Y186" s="251"/>
      <c r="Z186" s="251"/>
      <c r="AA186" s="251"/>
      <c r="AB186" s="251"/>
      <c r="AC186" s="251"/>
      <c r="AD186" s="251"/>
      <c r="AE186" s="251"/>
      <c r="AF186" s="251"/>
      <c r="AG186" s="251"/>
      <c r="AH186" s="251"/>
      <c r="AI186" s="251"/>
      <c r="AJ186" s="251"/>
      <c r="AK186" s="251"/>
      <c r="AL186" s="251"/>
      <c r="AM186" s="251"/>
      <c r="AN186" s="251"/>
      <c r="AO186" s="251"/>
      <c r="AP186" s="251"/>
      <c r="AQ186" s="251"/>
      <c r="AR186" s="251"/>
      <c r="AS186" s="251"/>
      <c r="AT186" s="251"/>
      <c r="AU186" s="251"/>
      <c r="AV186" s="251"/>
      <c r="AW186" s="251"/>
      <c r="AX186" s="251"/>
      <c r="AY186" s="251"/>
      <c r="AZ186" s="251"/>
      <c r="BA186" s="251"/>
      <c r="BB186" s="251"/>
      <c r="BC186" s="251"/>
      <c r="BD186" s="251"/>
      <c r="BE186" s="251"/>
      <c r="BF186" s="251"/>
      <c r="BG186" s="251"/>
      <c r="BH186" s="251"/>
      <c r="BI186" s="251"/>
      <c r="BJ186" s="251"/>
      <c r="BK186" s="251"/>
      <c r="BL186" s="251"/>
      <c r="BM186" s="251"/>
      <c r="BN186" s="251"/>
      <c r="BO186" s="251"/>
      <c r="BP186" s="251"/>
      <c r="BQ186" s="251"/>
      <c r="BR186" s="251"/>
      <c r="BS186" s="251"/>
      <c r="BT186" s="251"/>
      <c r="BU186" s="251"/>
      <c r="BV186" s="251"/>
      <c r="BW186" s="251"/>
      <c r="BX186" s="251"/>
      <c r="BY186" s="251"/>
      <c r="BZ186" s="251"/>
      <c r="CA186" s="251"/>
      <c r="CB186" s="251"/>
      <c r="CC186" s="251"/>
      <c r="CD186" s="251"/>
      <c r="CE186" s="251"/>
      <c r="CF186" s="251"/>
      <c r="CG186" s="251"/>
      <c r="CH186" s="251"/>
      <c r="CI186" s="251"/>
      <c r="CJ186" s="251"/>
      <c r="CK186" s="251"/>
      <c r="CL186" s="251"/>
      <c r="CM186" s="251"/>
      <c r="CN186" s="251"/>
      <c r="CO186" s="251"/>
      <c r="CP186" s="251"/>
      <c r="CQ186" s="251"/>
      <c r="CR186" s="251"/>
      <c r="CS186" s="251"/>
      <c r="CT186" s="251"/>
      <c r="CU186" s="251"/>
      <c r="CV186" s="251"/>
      <c r="CW186" s="251"/>
      <c r="CX186" s="251"/>
      <c r="CY186" s="251"/>
      <c r="CZ186" s="251"/>
      <c r="DA186" s="251"/>
      <c r="DB186" s="251"/>
      <c r="DC186" s="251"/>
      <c r="DD186" s="251"/>
      <c r="DE186" s="251"/>
      <c r="DF186" s="251"/>
      <c r="DG186" s="251"/>
      <c r="DH186" s="251"/>
      <c r="DI186" s="251"/>
      <c r="DJ186" s="251"/>
      <c r="DK186" s="251"/>
      <c r="DL186" s="251"/>
      <c r="DM186" s="251"/>
      <c r="DN186" s="251"/>
      <c r="DO186" s="251"/>
      <c r="DP186" s="251"/>
      <c r="DQ186" s="251"/>
      <c r="DR186" s="251"/>
      <c r="DS186" s="251"/>
      <c r="DT186" s="251"/>
      <c r="DU186" s="251"/>
      <c r="DV186" s="251"/>
      <c r="DW186" s="251"/>
      <c r="DX186" s="251"/>
      <c r="DY186" s="251"/>
      <c r="DZ186" s="251"/>
      <c r="EA186" s="251"/>
      <c r="EB186" s="251"/>
      <c r="EC186" s="251"/>
      <c r="ED186" s="251"/>
      <c r="EE186" s="251"/>
      <c r="EF186" s="251"/>
      <c r="EG186" s="251"/>
      <c r="EH186" s="251"/>
      <c r="EI186" s="251"/>
      <c r="EJ186" s="251"/>
      <c r="EK186" s="251"/>
      <c r="EL186" s="251"/>
      <c r="EM186" s="251"/>
      <c r="EN186" s="251"/>
      <c r="EO186" s="251"/>
      <c r="EP186" s="251"/>
      <c r="EQ186" s="251"/>
      <c r="ER186" s="251"/>
      <c r="ES186" s="251"/>
      <c r="ET186" s="251"/>
      <c r="EU186" s="251"/>
      <c r="EV186" s="251"/>
      <c r="EW186" s="251"/>
      <c r="EX186" s="251"/>
      <c r="EY186" s="251"/>
      <c r="EZ186" s="251"/>
      <c r="FA186" s="251"/>
      <c r="FB186" s="251"/>
      <c r="FC186" s="251"/>
      <c r="FD186" s="251"/>
      <c r="FE186" s="251"/>
      <c r="FF186" s="251"/>
      <c r="FG186" s="251"/>
      <c r="FH186" s="251"/>
      <c r="FI186" s="251"/>
      <c r="FJ186" s="251"/>
      <c r="FK186" s="251"/>
      <c r="FL186" s="251"/>
      <c r="FM186" s="251"/>
      <c r="FN186" s="251"/>
      <c r="FO186" s="251"/>
      <c r="FP186" s="251"/>
      <c r="FQ186" s="251"/>
      <c r="FR186" s="251"/>
      <c r="FS186" s="251"/>
      <c r="FT186" s="251"/>
      <c r="FU186" s="251"/>
      <c r="FV186" s="251"/>
      <c r="FW186" s="251"/>
      <c r="FX186" s="251"/>
      <c r="FY186" s="251"/>
      <c r="FZ186" s="251"/>
      <c r="GA186" s="251"/>
      <c r="GB186" s="251"/>
      <c r="GC186" s="251"/>
      <c r="GD186" s="251"/>
      <c r="GE186" s="251"/>
      <c r="GF186" s="251"/>
      <c r="GG186" s="251"/>
      <c r="GH186" s="251"/>
      <c r="GI186" s="251"/>
      <c r="GJ186" s="251"/>
      <c r="GK186" s="251"/>
      <c r="GL186" s="251"/>
      <c r="GM186" s="251"/>
      <c r="GN186" s="251"/>
      <c r="GO186" s="251"/>
      <c r="GP186" s="251"/>
      <c r="GQ186" s="251"/>
      <c r="GR186" s="251"/>
      <c r="GS186" s="251"/>
      <c r="GT186" s="251"/>
    </row>
    <row r="187" spans="1:202">
      <c r="A187" s="656"/>
      <c r="B187" s="656"/>
      <c r="C187" s="656"/>
      <c r="D187" s="972"/>
      <c r="E187" s="656"/>
      <c r="F187" s="656"/>
      <c r="G187" s="656"/>
      <c r="H187" s="656"/>
      <c r="I187" s="656"/>
      <c r="J187" s="656"/>
      <c r="K187" s="656"/>
      <c r="L187" s="656"/>
      <c r="M187" s="656"/>
      <c r="N187" s="656"/>
      <c r="O187" s="656"/>
      <c r="P187" s="656"/>
      <c r="Q187" s="251"/>
      <c r="R187" s="251"/>
      <c r="S187" s="251"/>
      <c r="T187" s="251"/>
      <c r="U187" s="251"/>
      <c r="V187" s="251"/>
      <c r="W187" s="251"/>
      <c r="X187" s="251"/>
      <c r="Y187" s="251"/>
      <c r="Z187" s="251"/>
      <c r="AA187" s="251"/>
      <c r="AB187" s="251"/>
      <c r="AC187" s="251"/>
      <c r="AD187" s="251"/>
      <c r="AE187" s="251"/>
      <c r="AF187" s="251"/>
      <c r="AG187" s="251"/>
      <c r="AH187" s="251"/>
      <c r="AI187" s="251"/>
      <c r="AJ187" s="251"/>
      <c r="AK187" s="251"/>
      <c r="AL187" s="251"/>
      <c r="AM187" s="251"/>
      <c r="AN187" s="251"/>
      <c r="AO187" s="251"/>
      <c r="AP187" s="251"/>
      <c r="AQ187" s="251"/>
      <c r="AR187" s="251"/>
      <c r="AS187" s="251"/>
      <c r="AT187" s="251"/>
      <c r="AU187" s="251"/>
      <c r="AV187" s="251"/>
      <c r="AW187" s="251"/>
      <c r="AX187" s="251"/>
      <c r="AY187" s="251"/>
      <c r="AZ187" s="251"/>
      <c r="BA187" s="251"/>
      <c r="BB187" s="251"/>
      <c r="BC187" s="251"/>
      <c r="BD187" s="251"/>
      <c r="BE187" s="251"/>
      <c r="BF187" s="251"/>
      <c r="BG187" s="251"/>
      <c r="BH187" s="251"/>
      <c r="BI187" s="251"/>
      <c r="BJ187" s="251"/>
      <c r="BK187" s="251"/>
      <c r="BL187" s="251"/>
      <c r="BM187" s="251"/>
      <c r="BN187" s="251"/>
      <c r="BO187" s="251"/>
      <c r="BP187" s="251"/>
      <c r="BQ187" s="251"/>
      <c r="BR187" s="251"/>
      <c r="BS187" s="251"/>
      <c r="BT187" s="251"/>
      <c r="BU187" s="251"/>
      <c r="BV187" s="251"/>
      <c r="BW187" s="251"/>
      <c r="BX187" s="251"/>
      <c r="BY187" s="251"/>
      <c r="BZ187" s="251"/>
      <c r="CA187" s="251"/>
      <c r="CB187" s="251"/>
      <c r="CC187" s="251"/>
      <c r="CD187" s="251"/>
      <c r="CE187" s="251"/>
      <c r="CF187" s="251"/>
      <c r="CG187" s="251"/>
      <c r="CH187" s="251"/>
      <c r="CI187" s="251"/>
      <c r="CJ187" s="251"/>
      <c r="CK187" s="251"/>
      <c r="CL187" s="251"/>
      <c r="CM187" s="251"/>
      <c r="CN187" s="251"/>
      <c r="CO187" s="251"/>
      <c r="CP187" s="251"/>
      <c r="CQ187" s="251"/>
      <c r="CR187" s="251"/>
      <c r="CS187" s="251"/>
      <c r="CT187" s="251"/>
      <c r="CU187" s="251"/>
      <c r="CV187" s="251"/>
      <c r="CW187" s="251"/>
      <c r="CX187" s="251"/>
      <c r="CY187" s="251"/>
      <c r="CZ187" s="251"/>
      <c r="DA187" s="251"/>
      <c r="DB187" s="251"/>
      <c r="DC187" s="251"/>
      <c r="DD187" s="251"/>
      <c r="DE187" s="251"/>
      <c r="DF187" s="251"/>
      <c r="DG187" s="251"/>
      <c r="DH187" s="251"/>
      <c r="DI187" s="251"/>
      <c r="DJ187" s="251"/>
      <c r="DK187" s="251"/>
      <c r="DL187" s="251"/>
      <c r="DM187" s="251"/>
      <c r="DN187" s="251"/>
      <c r="DO187" s="251"/>
      <c r="DP187" s="251"/>
      <c r="DQ187" s="251"/>
      <c r="DR187" s="251"/>
      <c r="DS187" s="251"/>
      <c r="DT187" s="251"/>
      <c r="DU187" s="251"/>
      <c r="DV187" s="251"/>
      <c r="DW187" s="251"/>
      <c r="DX187" s="251"/>
      <c r="DY187" s="251"/>
      <c r="DZ187" s="251"/>
      <c r="EA187" s="251"/>
      <c r="EB187" s="251"/>
      <c r="EC187" s="251"/>
      <c r="ED187" s="251"/>
      <c r="EE187" s="251"/>
      <c r="EF187" s="251"/>
      <c r="EG187" s="251"/>
      <c r="EH187" s="251"/>
      <c r="EI187" s="251"/>
      <c r="EJ187" s="251"/>
      <c r="EK187" s="251"/>
      <c r="EL187" s="251"/>
      <c r="EM187" s="251"/>
      <c r="EN187" s="251"/>
      <c r="EO187" s="251"/>
      <c r="EP187" s="251"/>
      <c r="EQ187" s="251"/>
      <c r="ER187" s="251"/>
      <c r="ES187" s="251"/>
      <c r="ET187" s="251"/>
      <c r="EU187" s="251"/>
      <c r="EV187" s="251"/>
      <c r="EW187" s="251"/>
      <c r="EX187" s="251"/>
      <c r="EY187" s="251"/>
      <c r="EZ187" s="251"/>
      <c r="FA187" s="251"/>
      <c r="FB187" s="251"/>
      <c r="FC187" s="251"/>
      <c r="FD187" s="251"/>
      <c r="FE187" s="251"/>
      <c r="FF187" s="251"/>
      <c r="FG187" s="251"/>
      <c r="FH187" s="251"/>
      <c r="FI187" s="251"/>
      <c r="FJ187" s="251"/>
      <c r="FK187" s="251"/>
      <c r="FL187" s="251"/>
      <c r="FM187" s="251"/>
      <c r="FN187" s="251"/>
      <c r="FO187" s="251"/>
      <c r="FP187" s="251"/>
      <c r="FQ187" s="251"/>
      <c r="FR187" s="251"/>
      <c r="FS187" s="251"/>
      <c r="FT187" s="251"/>
      <c r="FU187" s="251"/>
      <c r="FV187" s="251"/>
      <c r="FW187" s="251"/>
      <c r="FX187" s="251"/>
      <c r="FY187" s="251"/>
      <c r="FZ187" s="251"/>
      <c r="GA187" s="251"/>
      <c r="GB187" s="251"/>
      <c r="GC187" s="251"/>
      <c r="GD187" s="251"/>
      <c r="GE187" s="251"/>
      <c r="GF187" s="251"/>
      <c r="GG187" s="251"/>
      <c r="GH187" s="251"/>
      <c r="GI187" s="251"/>
      <c r="GJ187" s="251"/>
      <c r="GK187" s="251"/>
      <c r="GL187" s="251"/>
      <c r="GM187" s="251"/>
      <c r="GN187" s="251"/>
      <c r="GO187" s="251"/>
      <c r="GP187" s="251"/>
      <c r="GQ187" s="251"/>
      <c r="GR187" s="251"/>
      <c r="GS187" s="251"/>
      <c r="GT187" s="251"/>
    </row>
    <row r="188" spans="1:202">
      <c r="A188" s="656"/>
      <c r="B188" s="656"/>
      <c r="C188" s="656"/>
      <c r="D188" s="972"/>
      <c r="E188" s="656"/>
      <c r="F188" s="656"/>
      <c r="G188" s="656"/>
      <c r="H188" s="656"/>
      <c r="I188" s="656"/>
      <c r="J188" s="656"/>
      <c r="K188" s="656"/>
      <c r="L188" s="656"/>
      <c r="M188" s="656"/>
      <c r="N188" s="656"/>
      <c r="O188" s="656"/>
      <c r="P188" s="656"/>
      <c r="Q188" s="251"/>
      <c r="R188" s="251"/>
      <c r="S188" s="251"/>
      <c r="T188" s="251"/>
      <c r="U188" s="251"/>
      <c r="V188" s="251"/>
      <c r="W188" s="251"/>
      <c r="X188" s="251"/>
      <c r="Y188" s="251"/>
      <c r="Z188" s="251"/>
      <c r="AA188" s="251"/>
      <c r="AB188" s="251"/>
      <c r="AC188" s="251"/>
      <c r="AD188" s="251"/>
      <c r="AE188" s="251"/>
      <c r="AF188" s="251"/>
      <c r="AG188" s="251"/>
      <c r="AH188" s="251"/>
      <c r="AI188" s="251"/>
      <c r="AJ188" s="251"/>
      <c r="AK188" s="251"/>
      <c r="AL188" s="251"/>
      <c r="AM188" s="251"/>
      <c r="AN188" s="251"/>
      <c r="AO188" s="251"/>
      <c r="AP188" s="251"/>
      <c r="AQ188" s="251"/>
      <c r="AR188" s="251"/>
      <c r="AS188" s="251"/>
      <c r="AT188" s="251"/>
      <c r="AU188" s="251"/>
      <c r="AV188" s="251"/>
      <c r="AW188" s="251"/>
      <c r="AX188" s="251"/>
      <c r="AY188" s="251"/>
      <c r="AZ188" s="251"/>
      <c r="BA188" s="251"/>
      <c r="BB188" s="251"/>
      <c r="BC188" s="251"/>
      <c r="BD188" s="251"/>
      <c r="BE188" s="251"/>
      <c r="BF188" s="251"/>
      <c r="BG188" s="251"/>
      <c r="BH188" s="251"/>
      <c r="BI188" s="251"/>
      <c r="BJ188" s="251"/>
      <c r="BK188" s="251"/>
      <c r="BL188" s="251"/>
      <c r="BM188" s="251"/>
      <c r="BN188" s="251"/>
      <c r="BO188" s="251"/>
      <c r="BP188" s="251"/>
      <c r="BQ188" s="251"/>
      <c r="BR188" s="251"/>
      <c r="BS188" s="251"/>
      <c r="BT188" s="251"/>
      <c r="BU188" s="251"/>
      <c r="BV188" s="251"/>
      <c r="BW188" s="251"/>
      <c r="BX188" s="251"/>
      <c r="BY188" s="251"/>
      <c r="BZ188" s="251"/>
      <c r="CA188" s="251"/>
      <c r="CB188" s="251"/>
      <c r="CC188" s="251"/>
      <c r="CD188" s="251"/>
      <c r="CE188" s="251"/>
      <c r="CF188" s="251"/>
      <c r="CG188" s="251"/>
      <c r="CH188" s="251"/>
      <c r="CI188" s="251"/>
      <c r="CJ188" s="251"/>
      <c r="CK188" s="251"/>
      <c r="CL188" s="251"/>
      <c r="CM188" s="251"/>
      <c r="CN188" s="251"/>
      <c r="CO188" s="251"/>
      <c r="CP188" s="251"/>
      <c r="CQ188" s="251"/>
      <c r="CR188" s="251"/>
      <c r="CS188" s="251"/>
      <c r="CT188" s="251"/>
      <c r="CU188" s="251"/>
      <c r="CV188" s="251"/>
      <c r="CW188" s="251"/>
      <c r="CX188" s="251"/>
      <c r="CY188" s="251"/>
      <c r="CZ188" s="251"/>
      <c r="DA188" s="251"/>
      <c r="DB188" s="251"/>
      <c r="DC188" s="251"/>
      <c r="DD188" s="251"/>
      <c r="DE188" s="251"/>
      <c r="DF188" s="251"/>
      <c r="DG188" s="251"/>
      <c r="DH188" s="251"/>
      <c r="DI188" s="251"/>
      <c r="DJ188" s="251"/>
      <c r="DK188" s="251"/>
      <c r="DL188" s="251"/>
      <c r="DM188" s="251"/>
      <c r="DN188" s="251"/>
      <c r="DO188" s="251"/>
      <c r="DP188" s="251"/>
      <c r="DQ188" s="251"/>
      <c r="DR188" s="251"/>
      <c r="DS188" s="251"/>
      <c r="DT188" s="251"/>
      <c r="DU188" s="251"/>
      <c r="DV188" s="251"/>
      <c r="DW188" s="251"/>
      <c r="DX188" s="251"/>
      <c r="DY188" s="251"/>
      <c r="DZ188" s="251"/>
      <c r="EA188" s="251"/>
      <c r="EB188" s="251"/>
      <c r="EC188" s="251"/>
      <c r="ED188" s="251"/>
      <c r="EE188" s="251"/>
      <c r="EF188" s="251"/>
      <c r="EG188" s="251"/>
      <c r="EH188" s="251"/>
      <c r="EI188" s="251"/>
      <c r="EJ188" s="251"/>
      <c r="EK188" s="251"/>
      <c r="EL188" s="251"/>
      <c r="EM188" s="251"/>
      <c r="EN188" s="251"/>
      <c r="EO188" s="251"/>
      <c r="EP188" s="251"/>
      <c r="EQ188" s="251"/>
      <c r="ER188" s="251"/>
      <c r="ES188" s="251"/>
      <c r="ET188" s="251"/>
      <c r="EU188" s="251"/>
      <c r="EV188" s="251"/>
      <c r="EW188" s="251"/>
      <c r="EX188" s="251"/>
      <c r="EY188" s="251"/>
      <c r="EZ188" s="251"/>
      <c r="FA188" s="251"/>
      <c r="FB188" s="251"/>
      <c r="FC188" s="251"/>
      <c r="FD188" s="251"/>
      <c r="FE188" s="251"/>
      <c r="FF188" s="251"/>
      <c r="FG188" s="251"/>
      <c r="FH188" s="251"/>
      <c r="FI188" s="251"/>
      <c r="FJ188" s="251"/>
      <c r="FK188" s="251"/>
      <c r="FL188" s="251"/>
      <c r="FM188" s="251"/>
      <c r="FN188" s="251"/>
      <c r="FO188" s="251"/>
      <c r="FP188" s="251"/>
      <c r="FQ188" s="251"/>
      <c r="FR188" s="251"/>
      <c r="FS188" s="251"/>
      <c r="FT188" s="251"/>
      <c r="FU188" s="251"/>
      <c r="FV188" s="251"/>
      <c r="FW188" s="251"/>
      <c r="FX188" s="251"/>
      <c r="FY188" s="251"/>
      <c r="FZ188" s="251"/>
      <c r="GA188" s="251"/>
      <c r="GB188" s="251"/>
      <c r="GC188" s="251"/>
      <c r="GD188" s="251"/>
      <c r="GE188" s="251"/>
      <c r="GF188" s="251"/>
      <c r="GG188" s="251"/>
      <c r="GH188" s="251"/>
      <c r="GI188" s="251"/>
      <c r="GJ188" s="251"/>
      <c r="GK188" s="251"/>
      <c r="GL188" s="251"/>
      <c r="GM188" s="251"/>
      <c r="GN188" s="251"/>
      <c r="GO188" s="251"/>
      <c r="GP188" s="251"/>
      <c r="GQ188" s="251"/>
      <c r="GR188" s="251"/>
      <c r="GS188" s="251"/>
      <c r="GT188" s="251"/>
    </row>
    <row r="189" spans="1:202">
      <c r="A189" s="656"/>
      <c r="B189" s="656"/>
      <c r="C189" s="656"/>
      <c r="D189" s="972"/>
      <c r="E189" s="656"/>
      <c r="F189" s="656"/>
      <c r="G189" s="656"/>
      <c r="H189" s="656"/>
      <c r="I189" s="656"/>
      <c r="J189" s="656"/>
      <c r="K189" s="656"/>
      <c r="L189" s="656"/>
      <c r="M189" s="656"/>
      <c r="N189" s="656"/>
      <c r="O189" s="656"/>
      <c r="P189" s="656"/>
      <c r="Q189" s="251"/>
      <c r="R189" s="251"/>
      <c r="S189" s="251"/>
      <c r="T189" s="251"/>
      <c r="U189" s="251"/>
      <c r="V189" s="251"/>
      <c r="W189" s="251"/>
      <c r="X189" s="251"/>
      <c r="Y189" s="251"/>
      <c r="Z189" s="251"/>
      <c r="AA189" s="251"/>
      <c r="AB189" s="251"/>
      <c r="AC189" s="251"/>
      <c r="AD189" s="251"/>
      <c r="AE189" s="251"/>
      <c r="AF189" s="251"/>
      <c r="AG189" s="251"/>
      <c r="AH189" s="251"/>
      <c r="AI189" s="251"/>
      <c r="AJ189" s="251"/>
      <c r="AK189" s="251"/>
      <c r="AL189" s="251"/>
      <c r="AM189" s="251"/>
      <c r="AN189" s="251"/>
      <c r="AO189" s="251"/>
      <c r="AP189" s="251"/>
      <c r="AQ189" s="251"/>
      <c r="AR189" s="251"/>
      <c r="AS189" s="251"/>
      <c r="AT189" s="251"/>
      <c r="AU189" s="251"/>
      <c r="AV189" s="251"/>
      <c r="AW189" s="251"/>
      <c r="AX189" s="251"/>
      <c r="AY189" s="251"/>
      <c r="AZ189" s="251"/>
      <c r="BA189" s="251"/>
      <c r="BB189" s="251"/>
      <c r="BC189" s="251"/>
      <c r="BD189" s="251"/>
      <c r="BE189" s="251"/>
      <c r="BF189" s="251"/>
      <c r="BG189" s="251"/>
      <c r="BH189" s="251"/>
      <c r="BI189" s="251"/>
      <c r="BJ189" s="251"/>
      <c r="BK189" s="251"/>
      <c r="BL189" s="251"/>
      <c r="BM189" s="251"/>
      <c r="BN189" s="251"/>
      <c r="BO189" s="251"/>
      <c r="BP189" s="251"/>
      <c r="BQ189" s="251"/>
      <c r="BR189" s="251"/>
      <c r="BS189" s="251"/>
      <c r="BT189" s="251"/>
      <c r="BU189" s="251"/>
      <c r="BV189" s="251"/>
      <c r="BW189" s="251"/>
      <c r="BX189" s="251"/>
      <c r="BY189" s="251"/>
      <c r="BZ189" s="251"/>
      <c r="CA189" s="251"/>
      <c r="CB189" s="251"/>
      <c r="CC189" s="251"/>
      <c r="CD189" s="251"/>
      <c r="CE189" s="251"/>
      <c r="CF189" s="251"/>
      <c r="CG189" s="251"/>
      <c r="CH189" s="251"/>
      <c r="CI189" s="251"/>
      <c r="CJ189" s="251"/>
      <c r="CK189" s="251"/>
      <c r="CL189" s="251"/>
      <c r="CM189" s="251"/>
      <c r="CN189" s="251"/>
      <c r="CO189" s="251"/>
      <c r="CP189" s="251"/>
      <c r="CQ189" s="251"/>
      <c r="CR189" s="251"/>
      <c r="CS189" s="251"/>
      <c r="CT189" s="251"/>
      <c r="CU189" s="251"/>
      <c r="CV189" s="251"/>
      <c r="CW189" s="251"/>
      <c r="CX189" s="251"/>
      <c r="CY189" s="251"/>
      <c r="CZ189" s="251"/>
      <c r="DA189" s="251"/>
      <c r="DB189" s="251"/>
      <c r="DC189" s="251"/>
      <c r="DD189" s="251"/>
      <c r="DE189" s="251"/>
      <c r="DF189" s="251"/>
      <c r="DG189" s="251"/>
      <c r="DH189" s="251"/>
      <c r="DI189" s="251"/>
      <c r="DJ189" s="251"/>
      <c r="DK189" s="251"/>
      <c r="DL189" s="251"/>
      <c r="DM189" s="251"/>
      <c r="DN189" s="251"/>
      <c r="DO189" s="251"/>
      <c r="DP189" s="251"/>
      <c r="DQ189" s="251"/>
      <c r="DR189" s="251"/>
      <c r="DS189" s="251"/>
      <c r="DT189" s="251"/>
      <c r="DU189" s="251"/>
      <c r="DV189" s="251"/>
      <c r="DW189" s="251"/>
      <c r="DX189" s="251"/>
      <c r="DY189" s="251"/>
      <c r="DZ189" s="251"/>
      <c r="EA189" s="251"/>
      <c r="EB189" s="251"/>
      <c r="EC189" s="251"/>
      <c r="ED189" s="251"/>
      <c r="EE189" s="251"/>
      <c r="EF189" s="251"/>
      <c r="EG189" s="251"/>
      <c r="EH189" s="251"/>
      <c r="EI189" s="251"/>
      <c r="EJ189" s="251"/>
      <c r="EK189" s="251"/>
      <c r="EL189" s="251"/>
      <c r="EM189" s="251"/>
      <c r="EN189" s="251"/>
      <c r="EO189" s="251"/>
      <c r="EP189" s="251"/>
      <c r="EQ189" s="251"/>
      <c r="ER189" s="251"/>
      <c r="ES189" s="251"/>
      <c r="ET189" s="251"/>
      <c r="EU189" s="251"/>
      <c r="EV189" s="251"/>
      <c r="EW189" s="251"/>
      <c r="EX189" s="251"/>
      <c r="EY189" s="251"/>
      <c r="EZ189" s="251"/>
      <c r="FA189" s="251"/>
      <c r="FB189" s="251"/>
      <c r="FC189" s="251"/>
      <c r="FD189" s="251"/>
      <c r="FE189" s="251"/>
      <c r="FF189" s="251"/>
      <c r="FG189" s="251"/>
      <c r="FH189" s="251"/>
      <c r="FI189" s="251"/>
      <c r="FJ189" s="251"/>
      <c r="FK189" s="251"/>
      <c r="FL189" s="251"/>
      <c r="FM189" s="251"/>
      <c r="FN189" s="251"/>
      <c r="FO189" s="251"/>
      <c r="FP189" s="251"/>
      <c r="FQ189" s="251"/>
      <c r="FR189" s="251"/>
      <c r="FS189" s="251"/>
      <c r="FT189" s="251"/>
      <c r="FU189" s="251"/>
      <c r="FV189" s="251"/>
      <c r="FW189" s="251"/>
      <c r="FX189" s="251"/>
      <c r="FY189" s="251"/>
      <c r="FZ189" s="251"/>
      <c r="GA189" s="251"/>
      <c r="GB189" s="251"/>
      <c r="GC189" s="251"/>
      <c r="GD189" s="251"/>
      <c r="GE189" s="251"/>
      <c r="GF189" s="251"/>
      <c r="GG189" s="251"/>
      <c r="GH189" s="251"/>
      <c r="GI189" s="251"/>
      <c r="GJ189" s="251"/>
      <c r="GK189" s="251"/>
      <c r="GL189" s="251"/>
      <c r="GM189" s="251"/>
      <c r="GN189" s="251"/>
      <c r="GO189" s="251"/>
      <c r="GP189" s="251"/>
      <c r="GQ189" s="251"/>
      <c r="GR189" s="251"/>
      <c r="GS189" s="251"/>
      <c r="GT189" s="251"/>
    </row>
    <row r="190" spans="1:202">
      <c r="A190" s="656"/>
      <c r="B190" s="656"/>
      <c r="C190" s="656"/>
      <c r="D190" s="972"/>
      <c r="E190" s="656"/>
      <c r="F190" s="656"/>
      <c r="G190" s="656"/>
      <c r="H190" s="656"/>
      <c r="I190" s="656"/>
      <c r="J190" s="656"/>
      <c r="K190" s="656"/>
      <c r="L190" s="656"/>
      <c r="M190" s="656"/>
      <c r="N190" s="656"/>
      <c r="O190" s="656"/>
      <c r="P190" s="656"/>
      <c r="Q190" s="251"/>
      <c r="R190" s="251"/>
      <c r="S190" s="251"/>
      <c r="T190" s="251"/>
      <c r="U190" s="251"/>
      <c r="V190" s="251"/>
      <c r="W190" s="251"/>
      <c r="X190" s="251"/>
      <c r="Y190" s="251"/>
      <c r="Z190" s="251"/>
      <c r="AA190" s="251"/>
      <c r="AB190" s="251"/>
      <c r="AC190" s="251"/>
      <c r="AD190" s="251"/>
      <c r="AE190" s="251"/>
      <c r="AF190" s="251"/>
      <c r="AG190" s="251"/>
      <c r="AH190" s="251"/>
      <c r="AI190" s="251"/>
      <c r="AJ190" s="251"/>
      <c r="AK190" s="251"/>
      <c r="AL190" s="251"/>
      <c r="AM190" s="251"/>
      <c r="AN190" s="251"/>
      <c r="AO190" s="251"/>
      <c r="AP190" s="251"/>
      <c r="AQ190" s="251"/>
      <c r="AR190" s="251"/>
      <c r="AS190" s="251"/>
      <c r="AT190" s="251"/>
      <c r="AU190" s="251"/>
      <c r="AV190" s="251"/>
      <c r="AW190" s="251"/>
      <c r="AX190" s="251"/>
      <c r="AY190" s="251"/>
      <c r="AZ190" s="251"/>
      <c r="BA190" s="251"/>
      <c r="BB190" s="251"/>
      <c r="BC190" s="251"/>
      <c r="BD190" s="251"/>
      <c r="BE190" s="251"/>
      <c r="BF190" s="251"/>
      <c r="BG190" s="251"/>
      <c r="BH190" s="251"/>
      <c r="BI190" s="251"/>
      <c r="BJ190" s="251"/>
      <c r="BK190" s="251"/>
      <c r="BL190" s="251"/>
      <c r="BM190" s="251"/>
      <c r="BN190" s="251"/>
      <c r="BO190" s="251"/>
      <c r="BP190" s="251"/>
      <c r="BQ190" s="251"/>
      <c r="BR190" s="251"/>
      <c r="BS190" s="251"/>
      <c r="BT190" s="251"/>
      <c r="BU190" s="251"/>
      <c r="BV190" s="251"/>
      <c r="BW190" s="251"/>
      <c r="BX190" s="251"/>
      <c r="BY190" s="251"/>
      <c r="BZ190" s="251"/>
      <c r="CA190" s="251"/>
      <c r="CB190" s="251"/>
      <c r="CC190" s="251"/>
      <c r="CD190" s="251"/>
      <c r="CE190" s="251"/>
      <c r="CF190" s="251"/>
      <c r="CG190" s="251"/>
      <c r="CH190" s="251"/>
      <c r="CI190" s="251"/>
      <c r="CJ190" s="251"/>
      <c r="CK190" s="251"/>
      <c r="CL190" s="251"/>
      <c r="CM190" s="251"/>
      <c r="CN190" s="251"/>
      <c r="CO190" s="251"/>
      <c r="CP190" s="251"/>
      <c r="CQ190" s="251"/>
      <c r="CR190" s="251"/>
      <c r="CS190" s="251"/>
      <c r="CT190" s="251"/>
      <c r="CU190" s="251"/>
      <c r="CV190" s="251"/>
      <c r="CW190" s="251"/>
      <c r="CX190" s="251"/>
      <c r="CY190" s="251"/>
      <c r="CZ190" s="251"/>
      <c r="DA190" s="251"/>
      <c r="DB190" s="251"/>
      <c r="DC190" s="251"/>
      <c r="DD190" s="251"/>
      <c r="DE190" s="251"/>
      <c r="DF190" s="251"/>
      <c r="DG190" s="251"/>
      <c r="DH190" s="251"/>
      <c r="DI190" s="251"/>
      <c r="DJ190" s="251"/>
      <c r="DK190" s="251"/>
      <c r="DL190" s="251"/>
      <c r="DM190" s="251"/>
      <c r="DN190" s="251"/>
      <c r="DO190" s="251"/>
      <c r="DP190" s="251"/>
      <c r="DQ190" s="251"/>
      <c r="DR190" s="251"/>
      <c r="DS190" s="251"/>
      <c r="DT190" s="251"/>
      <c r="DU190" s="251"/>
      <c r="DV190" s="251"/>
      <c r="DW190" s="251"/>
      <c r="DX190" s="251"/>
      <c r="DY190" s="251"/>
      <c r="DZ190" s="251"/>
      <c r="EA190" s="251"/>
      <c r="EB190" s="251"/>
      <c r="EC190" s="251"/>
      <c r="ED190" s="251"/>
      <c r="EE190" s="251"/>
      <c r="EF190" s="251"/>
      <c r="EG190" s="251"/>
      <c r="EH190" s="251"/>
      <c r="EI190" s="251"/>
      <c r="EJ190" s="251"/>
      <c r="EK190" s="251"/>
      <c r="EL190" s="251"/>
      <c r="EM190" s="251"/>
      <c r="EN190" s="251"/>
      <c r="EO190" s="251"/>
      <c r="EP190" s="251"/>
      <c r="EQ190" s="251"/>
      <c r="ER190" s="251"/>
      <c r="ES190" s="251"/>
      <c r="ET190" s="251"/>
      <c r="EU190" s="251"/>
      <c r="EV190" s="251"/>
      <c r="EW190" s="251"/>
      <c r="EX190" s="251"/>
      <c r="EY190" s="251"/>
      <c r="EZ190" s="251"/>
      <c r="FA190" s="251"/>
      <c r="FB190" s="251"/>
      <c r="FC190" s="251"/>
      <c r="FD190" s="251"/>
      <c r="FE190" s="251"/>
      <c r="FF190" s="251"/>
      <c r="FG190" s="251"/>
      <c r="FH190" s="251"/>
      <c r="FI190" s="251"/>
      <c r="FJ190" s="251"/>
      <c r="FK190" s="251"/>
      <c r="FL190" s="251"/>
      <c r="FM190" s="251"/>
      <c r="FN190" s="251"/>
      <c r="FO190" s="251"/>
      <c r="FP190" s="251"/>
      <c r="FQ190" s="251"/>
      <c r="FR190" s="251"/>
      <c r="FS190" s="251"/>
      <c r="FT190" s="251"/>
      <c r="FU190" s="251"/>
      <c r="FV190" s="251"/>
      <c r="FW190" s="251"/>
      <c r="FX190" s="251"/>
      <c r="FY190" s="251"/>
      <c r="FZ190" s="251"/>
      <c r="GA190" s="251"/>
      <c r="GB190" s="251"/>
      <c r="GC190" s="251"/>
      <c r="GD190" s="251"/>
      <c r="GE190" s="251"/>
      <c r="GF190" s="251"/>
      <c r="GG190" s="251"/>
      <c r="GH190" s="251"/>
      <c r="GI190" s="251"/>
      <c r="GJ190" s="251"/>
      <c r="GK190" s="251"/>
      <c r="GL190" s="251"/>
      <c r="GM190" s="251"/>
      <c r="GN190" s="251"/>
      <c r="GO190" s="251"/>
      <c r="GP190" s="251"/>
      <c r="GQ190" s="251"/>
      <c r="GR190" s="251"/>
      <c r="GS190" s="251"/>
      <c r="GT190" s="251"/>
    </row>
    <row r="191" spans="1:202">
      <c r="A191" s="656"/>
      <c r="B191" s="656"/>
      <c r="C191" s="656"/>
      <c r="D191" s="972"/>
      <c r="E191" s="656"/>
      <c r="F191" s="656"/>
      <c r="G191" s="656"/>
      <c r="H191" s="656"/>
      <c r="I191" s="656"/>
      <c r="J191" s="656"/>
      <c r="K191" s="656"/>
      <c r="L191" s="656"/>
      <c r="M191" s="656"/>
      <c r="N191" s="656"/>
      <c r="O191" s="656"/>
      <c r="P191" s="656"/>
      <c r="Q191" s="251"/>
      <c r="R191" s="251"/>
      <c r="S191" s="251"/>
      <c r="T191" s="251"/>
      <c r="U191" s="251"/>
      <c r="V191" s="251"/>
      <c r="W191" s="251"/>
      <c r="X191" s="251"/>
      <c r="Y191" s="251"/>
      <c r="Z191" s="251"/>
      <c r="AA191" s="251"/>
      <c r="AB191" s="251"/>
      <c r="AC191" s="251"/>
      <c r="AD191" s="251"/>
      <c r="AE191" s="251"/>
      <c r="AF191" s="251"/>
      <c r="AG191" s="251"/>
      <c r="AH191" s="251"/>
      <c r="AI191" s="251"/>
      <c r="AJ191" s="251"/>
      <c r="AK191" s="251"/>
      <c r="AL191" s="251"/>
      <c r="AM191" s="251"/>
      <c r="AN191" s="251"/>
      <c r="AO191" s="251"/>
      <c r="AP191" s="251"/>
      <c r="AQ191" s="251"/>
      <c r="AR191" s="251"/>
      <c r="AS191" s="251"/>
      <c r="AT191" s="251"/>
      <c r="AU191" s="251"/>
      <c r="AV191" s="251"/>
      <c r="AW191" s="251"/>
      <c r="AX191" s="251"/>
      <c r="AY191" s="251"/>
      <c r="AZ191" s="251"/>
      <c r="BA191" s="251"/>
      <c r="BB191" s="251"/>
      <c r="BC191" s="251"/>
      <c r="BD191" s="251"/>
      <c r="BE191" s="251"/>
      <c r="BF191" s="251"/>
      <c r="BG191" s="251"/>
      <c r="BH191" s="251"/>
      <c r="BI191" s="251"/>
      <c r="BJ191" s="251"/>
      <c r="BK191" s="251"/>
      <c r="BL191" s="251"/>
      <c r="BM191" s="251"/>
      <c r="BN191" s="251"/>
      <c r="BO191" s="251"/>
      <c r="BP191" s="251"/>
      <c r="BQ191" s="251"/>
      <c r="BR191" s="251"/>
      <c r="BS191" s="251"/>
      <c r="BT191" s="251"/>
      <c r="BU191" s="251"/>
      <c r="BV191" s="251"/>
      <c r="BW191" s="251"/>
      <c r="BX191" s="251"/>
      <c r="BY191" s="251"/>
      <c r="BZ191" s="251"/>
      <c r="CA191" s="251"/>
      <c r="CB191" s="251"/>
      <c r="CC191" s="251"/>
      <c r="CD191" s="251"/>
      <c r="CE191" s="251"/>
      <c r="CF191" s="251"/>
      <c r="CG191" s="251"/>
      <c r="CH191" s="251"/>
      <c r="CI191" s="251"/>
      <c r="CJ191" s="251"/>
      <c r="CK191" s="251"/>
      <c r="CL191" s="251"/>
      <c r="CM191" s="251"/>
      <c r="CN191" s="251"/>
      <c r="CO191" s="251"/>
      <c r="CP191" s="251"/>
      <c r="CQ191" s="251"/>
      <c r="CR191" s="251"/>
      <c r="CS191" s="251"/>
      <c r="CT191" s="251"/>
      <c r="CU191" s="251"/>
      <c r="CV191" s="251"/>
      <c r="CW191" s="251"/>
      <c r="CX191" s="251"/>
      <c r="CY191" s="251"/>
      <c r="CZ191" s="251"/>
      <c r="DA191" s="251"/>
      <c r="DB191" s="251"/>
      <c r="DC191" s="251"/>
      <c r="DD191" s="251"/>
      <c r="DE191" s="251"/>
      <c r="DF191" s="251"/>
      <c r="DG191" s="251"/>
      <c r="DH191" s="251"/>
      <c r="DI191" s="251"/>
      <c r="DJ191" s="251"/>
      <c r="DK191" s="251"/>
      <c r="DL191" s="251"/>
      <c r="DM191" s="251"/>
      <c r="DN191" s="251"/>
      <c r="DO191" s="251"/>
      <c r="DP191" s="251"/>
      <c r="DQ191" s="251"/>
      <c r="DR191" s="251"/>
      <c r="DS191" s="251"/>
      <c r="DT191" s="251"/>
      <c r="DU191" s="251"/>
      <c r="DV191" s="251"/>
      <c r="DW191" s="251"/>
      <c r="DX191" s="251"/>
      <c r="DY191" s="251"/>
      <c r="DZ191" s="251"/>
      <c r="EA191" s="251"/>
      <c r="EB191" s="251"/>
      <c r="EC191" s="251"/>
      <c r="ED191" s="251"/>
      <c r="EE191" s="251"/>
      <c r="EF191" s="251"/>
      <c r="EG191" s="251"/>
      <c r="EH191" s="251"/>
      <c r="EI191" s="251"/>
      <c r="EJ191" s="251"/>
      <c r="EK191" s="251"/>
      <c r="EL191" s="251"/>
      <c r="EM191" s="251"/>
      <c r="EN191" s="251"/>
      <c r="EO191" s="251"/>
      <c r="EP191" s="251"/>
      <c r="EQ191" s="251"/>
      <c r="ER191" s="251"/>
      <c r="ES191" s="251"/>
      <c r="ET191" s="251"/>
      <c r="EU191" s="251"/>
      <c r="EV191" s="251"/>
      <c r="EW191" s="251"/>
      <c r="EX191" s="251"/>
      <c r="EY191" s="251"/>
      <c r="EZ191" s="251"/>
      <c r="FA191" s="251"/>
      <c r="FB191" s="251"/>
      <c r="FC191" s="251"/>
      <c r="FD191" s="251"/>
      <c r="FE191" s="251"/>
      <c r="FF191" s="251"/>
      <c r="FG191" s="251"/>
      <c r="FH191" s="251"/>
      <c r="FI191" s="251"/>
      <c r="FJ191" s="251"/>
      <c r="FK191" s="251"/>
      <c r="FL191" s="251"/>
      <c r="FM191" s="251"/>
      <c r="FN191" s="251"/>
      <c r="FO191" s="251"/>
      <c r="FP191" s="251"/>
      <c r="FQ191" s="251"/>
      <c r="FR191" s="251"/>
      <c r="FS191" s="251"/>
      <c r="FT191" s="251"/>
      <c r="FU191" s="251"/>
      <c r="FV191" s="251"/>
      <c r="FW191" s="251"/>
      <c r="FX191" s="251"/>
      <c r="FY191" s="251"/>
      <c r="FZ191" s="251"/>
      <c r="GA191" s="251"/>
      <c r="GB191" s="251"/>
      <c r="GC191" s="251"/>
      <c r="GD191" s="251"/>
      <c r="GE191" s="251"/>
      <c r="GF191" s="251"/>
      <c r="GG191" s="251"/>
      <c r="GH191" s="251"/>
      <c r="GI191" s="251"/>
      <c r="GJ191" s="251"/>
      <c r="GK191" s="251"/>
      <c r="GL191" s="251"/>
      <c r="GM191" s="251"/>
      <c r="GN191" s="251"/>
      <c r="GO191" s="251"/>
      <c r="GP191" s="251"/>
      <c r="GQ191" s="251"/>
      <c r="GR191" s="251"/>
      <c r="GS191" s="251"/>
      <c r="GT191" s="251"/>
    </row>
    <row r="192" spans="1:202">
      <c r="A192" s="656"/>
      <c r="B192" s="656"/>
      <c r="C192" s="656"/>
      <c r="D192" s="972"/>
      <c r="E192" s="656"/>
      <c r="F192" s="656"/>
      <c r="G192" s="656"/>
      <c r="H192" s="656"/>
      <c r="I192" s="656"/>
      <c r="J192" s="656"/>
      <c r="K192" s="656"/>
      <c r="L192" s="656"/>
      <c r="M192" s="656"/>
      <c r="N192" s="656"/>
      <c r="O192" s="656"/>
      <c r="P192" s="656"/>
      <c r="Q192" s="251"/>
      <c r="R192" s="251"/>
      <c r="S192" s="251"/>
      <c r="T192" s="251"/>
      <c r="U192" s="251"/>
      <c r="V192" s="251"/>
      <c r="W192" s="251"/>
      <c r="X192" s="251"/>
      <c r="Y192" s="251"/>
      <c r="Z192" s="251"/>
      <c r="AA192" s="251"/>
      <c r="AB192" s="251"/>
      <c r="AC192" s="251"/>
      <c r="AD192" s="251"/>
      <c r="AE192" s="251"/>
      <c r="AF192" s="251"/>
      <c r="AG192" s="251"/>
      <c r="AH192" s="251"/>
      <c r="AI192" s="251"/>
      <c r="AJ192" s="251"/>
      <c r="AK192" s="251"/>
      <c r="AL192" s="251"/>
      <c r="AM192" s="251"/>
      <c r="AN192" s="251"/>
      <c r="AO192" s="251"/>
      <c r="AP192" s="251"/>
      <c r="AQ192" s="251"/>
      <c r="AR192" s="251"/>
      <c r="AS192" s="251"/>
      <c r="AT192" s="251"/>
      <c r="AU192" s="251"/>
      <c r="AV192" s="251"/>
      <c r="AW192" s="251"/>
      <c r="AX192" s="251"/>
      <c r="AY192" s="251"/>
      <c r="AZ192" s="251"/>
      <c r="BA192" s="251"/>
      <c r="BB192" s="251"/>
      <c r="BC192" s="251"/>
      <c r="BD192" s="251"/>
      <c r="BE192" s="251"/>
      <c r="BF192" s="251"/>
      <c r="BG192" s="251"/>
      <c r="BH192" s="251"/>
      <c r="BI192" s="251"/>
      <c r="BJ192" s="251"/>
      <c r="BK192" s="251"/>
      <c r="BL192" s="251"/>
      <c r="BM192" s="251"/>
      <c r="BN192" s="251"/>
      <c r="BO192" s="251"/>
      <c r="BP192" s="251"/>
      <c r="BQ192" s="251"/>
      <c r="BR192" s="251"/>
      <c r="BS192" s="251"/>
      <c r="BT192" s="251"/>
      <c r="BU192" s="251"/>
      <c r="BV192" s="251"/>
      <c r="BW192" s="251"/>
      <c r="BX192" s="251"/>
      <c r="BY192" s="251"/>
      <c r="BZ192" s="251"/>
      <c r="CA192" s="251"/>
      <c r="CB192" s="251"/>
      <c r="CC192" s="251"/>
      <c r="CD192" s="251"/>
      <c r="CE192" s="251"/>
      <c r="CF192" s="251"/>
      <c r="CG192" s="251"/>
      <c r="CH192" s="251"/>
      <c r="CI192" s="251"/>
      <c r="CJ192" s="251"/>
      <c r="CK192" s="251"/>
      <c r="CL192" s="251"/>
      <c r="CM192" s="251"/>
      <c r="CN192" s="251"/>
      <c r="CO192" s="251"/>
      <c r="CP192" s="251"/>
      <c r="CQ192" s="251"/>
      <c r="CR192" s="251"/>
      <c r="CS192" s="251"/>
      <c r="CT192" s="251"/>
      <c r="CU192" s="251"/>
      <c r="CV192" s="251"/>
      <c r="CW192" s="251"/>
      <c r="CX192" s="251"/>
      <c r="CY192" s="251"/>
      <c r="CZ192" s="251"/>
      <c r="DA192" s="251"/>
      <c r="DB192" s="251"/>
      <c r="DC192" s="251"/>
      <c r="DD192" s="251"/>
      <c r="DE192" s="251"/>
      <c r="DF192" s="251"/>
      <c r="DG192" s="251"/>
      <c r="DH192" s="251"/>
      <c r="DI192" s="251"/>
      <c r="DJ192" s="251"/>
      <c r="DK192" s="251"/>
      <c r="DL192" s="251"/>
      <c r="DM192" s="251"/>
      <c r="DN192" s="251"/>
      <c r="DO192" s="251"/>
      <c r="DP192" s="251"/>
      <c r="DQ192" s="251"/>
      <c r="DR192" s="251"/>
      <c r="DS192" s="251"/>
      <c r="DT192" s="251"/>
      <c r="DU192" s="251"/>
      <c r="DV192" s="251"/>
      <c r="DW192" s="251"/>
      <c r="DX192" s="251"/>
      <c r="DY192" s="251"/>
      <c r="DZ192" s="251"/>
      <c r="EA192" s="251"/>
      <c r="EB192" s="251"/>
      <c r="EC192" s="251"/>
      <c r="ED192" s="251"/>
      <c r="EE192" s="251"/>
      <c r="EF192" s="251"/>
      <c r="EG192" s="251"/>
      <c r="EH192" s="251"/>
      <c r="EI192" s="251"/>
      <c r="EJ192" s="251"/>
      <c r="EK192" s="251"/>
      <c r="EL192" s="251"/>
      <c r="EM192" s="251"/>
      <c r="EN192" s="251"/>
      <c r="EO192" s="251"/>
      <c r="EP192" s="251"/>
      <c r="EQ192" s="251"/>
      <c r="ER192" s="251"/>
      <c r="ES192" s="251"/>
      <c r="ET192" s="251"/>
      <c r="EU192" s="251"/>
      <c r="EV192" s="251"/>
      <c r="EW192" s="251"/>
      <c r="EX192" s="251"/>
      <c r="EY192" s="251"/>
      <c r="EZ192" s="251"/>
      <c r="FA192" s="251"/>
      <c r="FB192" s="251"/>
      <c r="FC192" s="251"/>
      <c r="FD192" s="251"/>
      <c r="FE192" s="251"/>
      <c r="FF192" s="251"/>
      <c r="FG192" s="251"/>
      <c r="FH192" s="251"/>
      <c r="FI192" s="251"/>
      <c r="FJ192" s="251"/>
      <c r="FK192" s="251"/>
      <c r="FL192" s="251"/>
      <c r="FM192" s="251"/>
      <c r="FN192" s="251"/>
      <c r="FO192" s="251"/>
      <c r="FP192" s="251"/>
      <c r="FQ192" s="251"/>
      <c r="FR192" s="251"/>
      <c r="FS192" s="251"/>
      <c r="FT192" s="251"/>
      <c r="FU192" s="251"/>
      <c r="FV192" s="251"/>
      <c r="FW192" s="251"/>
      <c r="FX192" s="251"/>
      <c r="FY192" s="251"/>
      <c r="FZ192" s="251"/>
      <c r="GA192" s="251"/>
      <c r="GB192" s="251"/>
      <c r="GC192" s="251"/>
      <c r="GD192" s="251"/>
      <c r="GE192" s="251"/>
      <c r="GF192" s="251"/>
      <c r="GG192" s="251"/>
      <c r="GH192" s="251"/>
      <c r="GI192" s="251"/>
      <c r="GJ192" s="251"/>
      <c r="GK192" s="251"/>
      <c r="GL192" s="251"/>
      <c r="GM192" s="251"/>
      <c r="GN192" s="251"/>
      <c r="GO192" s="251"/>
      <c r="GP192" s="251"/>
      <c r="GQ192" s="251"/>
      <c r="GR192" s="251"/>
      <c r="GS192" s="251"/>
      <c r="GT192" s="251"/>
    </row>
    <row r="193" spans="1:202">
      <c r="A193" s="656"/>
      <c r="B193" s="656"/>
      <c r="C193" s="656"/>
      <c r="D193" s="972"/>
      <c r="E193" s="656"/>
      <c r="F193" s="656"/>
      <c r="G193" s="656"/>
      <c r="H193" s="656"/>
      <c r="I193" s="656"/>
      <c r="J193" s="656"/>
      <c r="K193" s="656"/>
      <c r="L193" s="656"/>
      <c r="M193" s="656"/>
      <c r="N193" s="656"/>
      <c r="O193" s="656"/>
      <c r="P193" s="656"/>
      <c r="Q193" s="251"/>
      <c r="R193" s="251"/>
      <c r="S193" s="251"/>
      <c r="T193" s="251"/>
      <c r="U193" s="251"/>
      <c r="V193" s="251"/>
      <c r="W193" s="251"/>
      <c r="X193" s="251"/>
      <c r="Y193" s="251"/>
      <c r="Z193" s="251"/>
      <c r="AA193" s="251"/>
      <c r="AB193" s="251"/>
      <c r="AC193" s="251"/>
      <c r="AD193" s="251"/>
      <c r="AE193" s="251"/>
      <c r="AF193" s="251"/>
      <c r="AG193" s="251"/>
      <c r="AH193" s="251"/>
      <c r="AI193" s="251"/>
      <c r="AJ193" s="251"/>
      <c r="AK193" s="251"/>
      <c r="AL193" s="251"/>
      <c r="AM193" s="251"/>
      <c r="AN193" s="251"/>
      <c r="AO193" s="251"/>
      <c r="AP193" s="251"/>
      <c r="AQ193" s="251"/>
      <c r="AR193" s="251"/>
      <c r="AS193" s="251"/>
      <c r="AT193" s="251"/>
      <c r="AU193" s="251"/>
      <c r="AV193" s="251"/>
      <c r="AW193" s="251"/>
      <c r="AX193" s="251"/>
      <c r="AY193" s="251"/>
      <c r="AZ193" s="251"/>
      <c r="BA193" s="251"/>
      <c r="BB193" s="251"/>
      <c r="BC193" s="251"/>
      <c r="BD193" s="251"/>
      <c r="BE193" s="251"/>
      <c r="BF193" s="251"/>
      <c r="BG193" s="251"/>
      <c r="BH193" s="251"/>
      <c r="BI193" s="251"/>
      <c r="BJ193" s="251"/>
      <c r="BK193" s="251"/>
      <c r="BL193" s="251"/>
      <c r="BM193" s="251"/>
      <c r="BN193" s="251"/>
      <c r="BO193" s="251"/>
      <c r="BP193" s="251"/>
      <c r="BQ193" s="251"/>
      <c r="BR193" s="251"/>
      <c r="BS193" s="251"/>
      <c r="BT193" s="251"/>
      <c r="BU193" s="251"/>
      <c r="BV193" s="251"/>
      <c r="BW193" s="251"/>
      <c r="BX193" s="251"/>
      <c r="BY193" s="251"/>
      <c r="BZ193" s="251"/>
      <c r="CA193" s="251"/>
      <c r="CB193" s="251"/>
      <c r="CC193" s="251"/>
      <c r="CD193" s="251"/>
      <c r="CE193" s="251"/>
      <c r="CF193" s="251"/>
      <c r="CG193" s="251"/>
      <c r="CH193" s="251"/>
      <c r="CI193" s="251"/>
      <c r="CJ193" s="251"/>
      <c r="CK193" s="251"/>
      <c r="CL193" s="251"/>
      <c r="CM193" s="251"/>
      <c r="CN193" s="251"/>
      <c r="CO193" s="251"/>
      <c r="CP193" s="251"/>
      <c r="CQ193" s="251"/>
      <c r="CR193" s="251"/>
      <c r="CS193" s="251"/>
      <c r="CT193" s="251"/>
      <c r="CU193" s="251"/>
      <c r="CV193" s="251"/>
      <c r="CW193" s="251"/>
      <c r="CX193" s="251"/>
      <c r="CY193" s="251"/>
      <c r="CZ193" s="251"/>
      <c r="DA193" s="251"/>
      <c r="DB193" s="251"/>
      <c r="DC193" s="251"/>
      <c r="DD193" s="251"/>
      <c r="DE193" s="251"/>
      <c r="DF193" s="251"/>
      <c r="DG193" s="251"/>
      <c r="DH193" s="251"/>
      <c r="DI193" s="251"/>
      <c r="DJ193" s="251"/>
      <c r="DK193" s="251"/>
      <c r="DL193" s="251"/>
      <c r="DM193" s="251"/>
      <c r="DN193" s="251"/>
      <c r="DO193" s="251"/>
      <c r="DP193" s="251"/>
      <c r="DQ193" s="251"/>
      <c r="DR193" s="251"/>
      <c r="DS193" s="251"/>
      <c r="DT193" s="251"/>
      <c r="DU193" s="251"/>
      <c r="DV193" s="251"/>
      <c r="DW193" s="251"/>
      <c r="DX193" s="251"/>
      <c r="DY193" s="251"/>
      <c r="DZ193" s="251"/>
      <c r="EA193" s="251"/>
      <c r="EB193" s="251"/>
      <c r="EC193" s="251"/>
      <c r="ED193" s="251"/>
      <c r="EE193" s="251"/>
      <c r="EF193" s="251"/>
      <c r="EG193" s="251"/>
      <c r="EH193" s="251"/>
      <c r="EI193" s="251"/>
      <c r="EJ193" s="251"/>
      <c r="EK193" s="251"/>
      <c r="EL193" s="251"/>
      <c r="EM193" s="251"/>
      <c r="EN193" s="251"/>
      <c r="EO193" s="251"/>
      <c r="EP193" s="251"/>
      <c r="EQ193" s="251"/>
      <c r="ER193" s="251"/>
      <c r="ES193" s="251"/>
      <c r="ET193" s="251"/>
      <c r="EU193" s="251"/>
      <c r="EV193" s="251"/>
      <c r="EW193" s="251"/>
      <c r="EX193" s="251"/>
      <c r="EY193" s="251"/>
      <c r="EZ193" s="251"/>
      <c r="FA193" s="251"/>
      <c r="FB193" s="251"/>
      <c r="FC193" s="251"/>
      <c r="FD193" s="251"/>
      <c r="FE193" s="251"/>
      <c r="FF193" s="251"/>
      <c r="FG193" s="251"/>
      <c r="FH193" s="251"/>
      <c r="FI193" s="251"/>
      <c r="FJ193" s="251"/>
      <c r="FK193" s="251"/>
      <c r="FL193" s="251"/>
      <c r="FM193" s="251"/>
      <c r="FN193" s="251"/>
      <c r="FO193" s="251"/>
      <c r="FP193" s="251"/>
      <c r="FQ193" s="251"/>
      <c r="FR193" s="251"/>
      <c r="FS193" s="251"/>
      <c r="FT193" s="251"/>
      <c r="FU193" s="251"/>
      <c r="FV193" s="251"/>
      <c r="FW193" s="251"/>
      <c r="FX193" s="251"/>
      <c r="FY193" s="251"/>
      <c r="FZ193" s="251"/>
      <c r="GA193" s="251"/>
      <c r="GB193" s="251"/>
      <c r="GC193" s="251"/>
      <c r="GD193" s="251"/>
      <c r="GE193" s="251"/>
      <c r="GF193" s="251"/>
      <c r="GG193" s="251"/>
      <c r="GH193" s="251"/>
      <c r="GI193" s="251"/>
      <c r="GJ193" s="251"/>
      <c r="GK193" s="251"/>
      <c r="GL193" s="251"/>
      <c r="GM193" s="251"/>
      <c r="GN193" s="251"/>
      <c r="GO193" s="251"/>
      <c r="GP193" s="251"/>
      <c r="GQ193" s="251"/>
      <c r="GR193" s="251"/>
      <c r="GS193" s="251"/>
      <c r="GT193" s="251"/>
    </row>
    <row r="194" spans="1:202">
      <c r="A194" s="656"/>
      <c r="B194" s="656"/>
      <c r="C194" s="656"/>
      <c r="D194" s="972"/>
      <c r="E194" s="656"/>
      <c r="F194" s="656"/>
      <c r="G194" s="656"/>
      <c r="H194" s="656"/>
      <c r="I194" s="656"/>
      <c r="J194" s="656"/>
      <c r="K194" s="656"/>
      <c r="L194" s="656"/>
      <c r="M194" s="656"/>
      <c r="N194" s="656"/>
      <c r="O194" s="656"/>
      <c r="P194" s="656"/>
      <c r="Q194" s="251"/>
      <c r="R194" s="251"/>
      <c r="S194" s="251"/>
      <c r="T194" s="251"/>
      <c r="U194" s="251"/>
      <c r="V194" s="251"/>
      <c r="W194" s="251"/>
      <c r="X194" s="251"/>
      <c r="Y194" s="251"/>
      <c r="Z194" s="251"/>
      <c r="AA194" s="251"/>
      <c r="AB194" s="251"/>
      <c r="AC194" s="251"/>
      <c r="AD194" s="251"/>
      <c r="AE194" s="251"/>
      <c r="AF194" s="251"/>
      <c r="AG194" s="251"/>
      <c r="AH194" s="251"/>
      <c r="AI194" s="251"/>
      <c r="AJ194" s="251"/>
      <c r="AK194" s="251"/>
      <c r="AL194" s="251"/>
      <c r="AM194" s="251"/>
      <c r="AN194" s="251"/>
      <c r="AO194" s="251"/>
      <c r="AP194" s="251"/>
      <c r="AQ194" s="251"/>
      <c r="AR194" s="251"/>
      <c r="AS194" s="251"/>
      <c r="AT194" s="251"/>
      <c r="AU194" s="251"/>
      <c r="AV194" s="251"/>
      <c r="AW194" s="251"/>
      <c r="AX194" s="251"/>
      <c r="AY194" s="251"/>
      <c r="AZ194" s="251"/>
      <c r="BA194" s="251"/>
      <c r="BB194" s="251"/>
      <c r="BC194" s="251"/>
      <c r="BD194" s="251"/>
      <c r="BE194" s="251"/>
      <c r="BF194" s="251"/>
      <c r="BG194" s="251"/>
      <c r="BH194" s="251"/>
      <c r="BI194" s="251"/>
      <c r="BJ194" s="251"/>
      <c r="BK194" s="251"/>
      <c r="BL194" s="251"/>
      <c r="BM194" s="251"/>
      <c r="BN194" s="251"/>
      <c r="BO194" s="251"/>
      <c r="BP194" s="251"/>
      <c r="BQ194" s="251"/>
      <c r="BR194" s="251"/>
      <c r="BS194" s="251"/>
      <c r="BT194" s="251"/>
      <c r="BU194" s="251"/>
      <c r="BV194" s="251"/>
      <c r="BW194" s="251"/>
      <c r="BX194" s="251"/>
      <c r="BY194" s="251"/>
      <c r="BZ194" s="251"/>
      <c r="CA194" s="251"/>
      <c r="CB194" s="251"/>
      <c r="CC194" s="251"/>
      <c r="CD194" s="251"/>
      <c r="CE194" s="251"/>
      <c r="CF194" s="251"/>
      <c r="CG194" s="251"/>
      <c r="CH194" s="251"/>
      <c r="CI194" s="251"/>
      <c r="CJ194" s="251"/>
      <c r="CK194" s="251"/>
      <c r="CL194" s="251"/>
      <c r="CM194" s="251"/>
      <c r="CN194" s="251"/>
      <c r="CO194" s="251"/>
      <c r="CP194" s="251"/>
      <c r="CQ194" s="251"/>
      <c r="CR194" s="251"/>
      <c r="CS194" s="251"/>
      <c r="CT194" s="251"/>
      <c r="CU194" s="251"/>
      <c r="CV194" s="251"/>
      <c r="CW194" s="251"/>
      <c r="CX194" s="251"/>
      <c r="CY194" s="251"/>
      <c r="CZ194" s="251"/>
      <c r="DA194" s="251"/>
      <c r="DB194" s="251"/>
      <c r="DC194" s="251"/>
      <c r="DD194" s="251"/>
      <c r="DE194" s="251"/>
      <c r="DF194" s="251"/>
      <c r="DG194" s="251"/>
      <c r="DH194" s="251"/>
      <c r="DI194" s="251"/>
      <c r="DJ194" s="251"/>
      <c r="DK194" s="251"/>
      <c r="DL194" s="251"/>
      <c r="DM194" s="251"/>
      <c r="DN194" s="251"/>
      <c r="DO194" s="251"/>
      <c r="DP194" s="251"/>
      <c r="DQ194" s="251"/>
      <c r="DR194" s="251"/>
      <c r="DS194" s="251"/>
      <c r="DT194" s="251"/>
      <c r="DU194" s="251"/>
      <c r="DV194" s="251"/>
      <c r="DW194" s="251"/>
      <c r="DX194" s="251"/>
      <c r="DY194" s="251"/>
      <c r="DZ194" s="251"/>
      <c r="EA194" s="251"/>
      <c r="EB194" s="251"/>
      <c r="EC194" s="251"/>
      <c r="ED194" s="251"/>
      <c r="EE194" s="251"/>
      <c r="EF194" s="251"/>
      <c r="EG194" s="251"/>
      <c r="EH194" s="251"/>
      <c r="EI194" s="251"/>
      <c r="EJ194" s="251"/>
      <c r="EK194" s="251"/>
      <c r="EL194" s="251"/>
      <c r="EM194" s="251"/>
      <c r="EN194" s="251"/>
      <c r="EO194" s="251"/>
      <c r="EP194" s="251"/>
      <c r="EQ194" s="251"/>
      <c r="ER194" s="251"/>
      <c r="ES194" s="251"/>
      <c r="ET194" s="251"/>
      <c r="EU194" s="251"/>
      <c r="EV194" s="251"/>
      <c r="EW194" s="251"/>
      <c r="EX194" s="251"/>
      <c r="EY194" s="251"/>
      <c r="EZ194" s="251"/>
      <c r="FA194" s="251"/>
      <c r="FB194" s="251"/>
      <c r="FC194" s="251"/>
      <c r="FD194" s="251"/>
      <c r="FE194" s="251"/>
      <c r="FF194" s="251"/>
      <c r="FG194" s="251"/>
      <c r="FH194" s="251"/>
      <c r="FI194" s="251"/>
      <c r="FJ194" s="251"/>
      <c r="FK194" s="251"/>
      <c r="FL194" s="251"/>
      <c r="FM194" s="251"/>
      <c r="FN194" s="251"/>
      <c r="FO194" s="251"/>
      <c r="FP194" s="251"/>
      <c r="FQ194" s="251"/>
      <c r="FR194" s="251"/>
      <c r="FS194" s="251"/>
      <c r="FT194" s="251"/>
      <c r="FU194" s="251"/>
      <c r="FV194" s="251"/>
      <c r="FW194" s="251"/>
      <c r="FX194" s="251"/>
      <c r="FY194" s="251"/>
      <c r="FZ194" s="251"/>
      <c r="GA194" s="251"/>
      <c r="GB194" s="251"/>
      <c r="GC194" s="251"/>
      <c r="GD194" s="251"/>
      <c r="GE194" s="251"/>
      <c r="GF194" s="251"/>
      <c r="GG194" s="251"/>
      <c r="GH194" s="251"/>
      <c r="GI194" s="251"/>
      <c r="GJ194" s="251"/>
      <c r="GK194" s="251"/>
      <c r="GL194" s="251"/>
      <c r="GM194" s="251"/>
      <c r="GN194" s="251"/>
      <c r="GO194" s="251"/>
      <c r="GP194" s="251"/>
      <c r="GQ194" s="251"/>
      <c r="GR194" s="251"/>
      <c r="GS194" s="251"/>
      <c r="GT194" s="251"/>
    </row>
    <row r="195" spans="1:202">
      <c r="A195" s="656"/>
      <c r="B195" s="656"/>
      <c r="C195" s="656"/>
      <c r="D195" s="972"/>
      <c r="E195" s="656"/>
      <c r="F195" s="656"/>
      <c r="G195" s="656"/>
      <c r="H195" s="656"/>
      <c r="I195" s="656"/>
      <c r="J195" s="656"/>
      <c r="K195" s="656"/>
      <c r="L195" s="656"/>
      <c r="M195" s="656"/>
      <c r="N195" s="656"/>
      <c r="O195" s="656"/>
      <c r="P195" s="656"/>
      <c r="Q195" s="251"/>
      <c r="R195" s="251"/>
      <c r="S195" s="251"/>
      <c r="T195" s="251"/>
      <c r="U195" s="251"/>
      <c r="V195" s="251"/>
      <c r="W195" s="251"/>
      <c r="X195" s="251"/>
      <c r="Y195" s="251"/>
      <c r="Z195" s="251"/>
      <c r="AA195" s="251"/>
      <c r="AB195" s="251"/>
      <c r="AC195" s="251"/>
      <c r="AD195" s="251"/>
      <c r="AE195" s="251"/>
      <c r="AF195" s="251"/>
      <c r="AG195" s="251"/>
      <c r="AH195" s="251"/>
      <c r="AI195" s="251"/>
      <c r="AJ195" s="251"/>
      <c r="AK195" s="251"/>
      <c r="AL195" s="251"/>
      <c r="AM195" s="251"/>
      <c r="AN195" s="251"/>
      <c r="AO195" s="251"/>
      <c r="AP195" s="251"/>
      <c r="AQ195" s="251"/>
      <c r="AR195" s="251"/>
      <c r="AS195" s="251"/>
      <c r="AT195" s="251"/>
      <c r="AU195" s="251"/>
      <c r="AV195" s="251"/>
      <c r="AW195" s="251"/>
      <c r="AX195" s="251"/>
      <c r="AY195" s="251"/>
      <c r="AZ195" s="251"/>
      <c r="BA195" s="251"/>
      <c r="BB195" s="251"/>
      <c r="BC195" s="251"/>
      <c r="BD195" s="251"/>
      <c r="BE195" s="251"/>
      <c r="BF195" s="251"/>
      <c r="BG195" s="251"/>
      <c r="BH195" s="251"/>
      <c r="BI195" s="251"/>
      <c r="BJ195" s="251"/>
      <c r="BK195" s="251"/>
      <c r="BL195" s="251"/>
      <c r="BM195" s="251"/>
      <c r="BN195" s="251"/>
      <c r="BO195" s="251"/>
      <c r="BP195" s="251"/>
      <c r="BQ195" s="251"/>
      <c r="BR195" s="251"/>
      <c r="BS195" s="251"/>
      <c r="BT195" s="251"/>
      <c r="BU195" s="251"/>
      <c r="BV195" s="251"/>
      <c r="BW195" s="251"/>
      <c r="BX195" s="251"/>
      <c r="BY195" s="251"/>
      <c r="BZ195" s="251"/>
      <c r="CA195" s="251"/>
      <c r="CB195" s="251"/>
      <c r="CC195" s="251"/>
      <c r="CD195" s="251"/>
      <c r="CE195" s="251"/>
      <c r="CF195" s="251"/>
      <c r="CG195" s="251"/>
      <c r="CH195" s="251"/>
      <c r="CI195" s="251"/>
      <c r="CJ195" s="251"/>
      <c r="CK195" s="251"/>
      <c r="CL195" s="251"/>
      <c r="CM195" s="251"/>
      <c r="CN195" s="251"/>
      <c r="CO195" s="251"/>
      <c r="CP195" s="251"/>
      <c r="CQ195" s="251"/>
      <c r="CR195" s="251"/>
      <c r="CS195" s="251"/>
      <c r="CT195" s="251"/>
      <c r="CU195" s="251"/>
      <c r="CV195" s="251"/>
      <c r="CW195" s="251"/>
      <c r="CX195" s="251"/>
      <c r="CY195" s="251"/>
      <c r="CZ195" s="251"/>
      <c r="DA195" s="251"/>
      <c r="DB195" s="251"/>
      <c r="DC195" s="251"/>
      <c r="DD195" s="251"/>
      <c r="DE195" s="251"/>
      <c r="DF195" s="251"/>
      <c r="DG195" s="251"/>
      <c r="DH195" s="251"/>
      <c r="DI195" s="251"/>
      <c r="DJ195" s="251"/>
      <c r="DK195" s="251"/>
      <c r="DL195" s="251"/>
      <c r="DM195" s="251"/>
      <c r="DN195" s="251"/>
      <c r="DO195" s="251"/>
      <c r="DP195" s="251"/>
      <c r="DQ195" s="251"/>
      <c r="DR195" s="251"/>
      <c r="DS195" s="251"/>
      <c r="DT195" s="251"/>
      <c r="DU195" s="251"/>
      <c r="DV195" s="251"/>
      <c r="DW195" s="251"/>
      <c r="DX195" s="251"/>
      <c r="DY195" s="251"/>
      <c r="DZ195" s="251"/>
      <c r="EA195" s="251"/>
      <c r="EB195" s="251"/>
      <c r="EC195" s="251"/>
      <c r="ED195" s="251"/>
      <c r="EE195" s="251"/>
      <c r="EF195" s="251"/>
      <c r="EG195" s="251"/>
      <c r="EH195" s="251"/>
      <c r="EI195" s="251"/>
      <c r="EJ195" s="251"/>
      <c r="EK195" s="251"/>
      <c r="EL195" s="251"/>
      <c r="EM195" s="251"/>
      <c r="EN195" s="251"/>
      <c r="EO195" s="251"/>
      <c r="EP195" s="251"/>
      <c r="EQ195" s="251"/>
      <c r="ER195" s="251"/>
      <c r="ES195" s="251"/>
      <c r="ET195" s="251"/>
      <c r="EU195" s="251"/>
      <c r="EV195" s="251"/>
      <c r="EW195" s="251"/>
      <c r="EX195" s="251"/>
      <c r="EY195" s="251"/>
      <c r="EZ195" s="251"/>
      <c r="FA195" s="251"/>
      <c r="FB195" s="251"/>
      <c r="FC195" s="251"/>
      <c r="FD195" s="251"/>
      <c r="FE195" s="251"/>
      <c r="FF195" s="251"/>
      <c r="FG195" s="251"/>
      <c r="FH195" s="251"/>
      <c r="FI195" s="251"/>
      <c r="FJ195" s="251"/>
      <c r="FK195" s="251"/>
      <c r="FL195" s="251"/>
      <c r="FM195" s="251"/>
      <c r="FN195" s="251"/>
      <c r="FO195" s="251"/>
      <c r="FP195" s="251"/>
      <c r="FQ195" s="251"/>
      <c r="FR195" s="251"/>
      <c r="FS195" s="251"/>
      <c r="FT195" s="251"/>
      <c r="FU195" s="251"/>
      <c r="FV195" s="251"/>
      <c r="FW195" s="251"/>
      <c r="FX195" s="251"/>
      <c r="FY195" s="251"/>
      <c r="FZ195" s="251"/>
      <c r="GA195" s="251"/>
      <c r="GB195" s="251"/>
      <c r="GC195" s="251"/>
      <c r="GD195" s="251"/>
      <c r="GE195" s="251"/>
      <c r="GF195" s="251"/>
      <c r="GG195" s="251"/>
      <c r="GH195" s="251"/>
      <c r="GI195" s="251"/>
      <c r="GJ195" s="251"/>
      <c r="GK195" s="251"/>
      <c r="GL195" s="251"/>
      <c r="GM195" s="251"/>
      <c r="GN195" s="251"/>
      <c r="GO195" s="251"/>
      <c r="GP195" s="251"/>
      <c r="GQ195" s="251"/>
      <c r="GR195" s="251"/>
      <c r="GS195" s="251"/>
      <c r="GT195" s="251"/>
    </row>
    <row r="196" spans="1:202">
      <c r="A196" s="656"/>
      <c r="B196" s="656"/>
      <c r="C196" s="656"/>
      <c r="D196" s="972"/>
      <c r="E196" s="656"/>
      <c r="F196" s="656"/>
      <c r="G196" s="656"/>
      <c r="H196" s="656"/>
      <c r="I196" s="656"/>
      <c r="J196" s="656"/>
      <c r="K196" s="656"/>
      <c r="L196" s="656"/>
      <c r="M196" s="656"/>
      <c r="N196" s="656"/>
      <c r="O196" s="656"/>
      <c r="P196" s="656"/>
      <c r="Q196" s="251"/>
      <c r="R196" s="251"/>
      <c r="S196" s="251"/>
      <c r="T196" s="251"/>
      <c r="U196" s="251"/>
      <c r="V196" s="251"/>
      <c r="W196" s="251"/>
      <c r="X196" s="251"/>
      <c r="Y196" s="251"/>
      <c r="Z196" s="251"/>
      <c r="AA196" s="251"/>
      <c r="AB196" s="251"/>
      <c r="AC196" s="251"/>
      <c r="AD196" s="251"/>
      <c r="AE196" s="251"/>
      <c r="AF196" s="251"/>
      <c r="AG196" s="251"/>
      <c r="AH196" s="251"/>
      <c r="AI196" s="251"/>
      <c r="AJ196" s="251"/>
      <c r="AK196" s="251"/>
      <c r="AL196" s="251"/>
      <c r="AM196" s="251"/>
      <c r="AN196" s="251"/>
      <c r="AO196" s="251"/>
      <c r="AP196" s="251"/>
      <c r="AQ196" s="251"/>
      <c r="AR196" s="251"/>
      <c r="AS196" s="251"/>
      <c r="AT196" s="251"/>
      <c r="AU196" s="251"/>
      <c r="AV196" s="251"/>
      <c r="AW196" s="251"/>
      <c r="AX196" s="251"/>
      <c r="AY196" s="251"/>
      <c r="AZ196" s="251"/>
      <c r="BA196" s="251"/>
      <c r="BB196" s="251"/>
      <c r="BC196" s="251"/>
      <c r="BD196" s="251"/>
      <c r="BE196" s="251"/>
      <c r="BF196" s="251"/>
      <c r="BG196" s="251"/>
      <c r="BH196" s="251"/>
      <c r="BI196" s="251"/>
      <c r="BJ196" s="251"/>
      <c r="BK196" s="251"/>
      <c r="BL196" s="251"/>
      <c r="BM196" s="251"/>
      <c r="BN196" s="251"/>
      <c r="BO196" s="251"/>
      <c r="BP196" s="251"/>
      <c r="BQ196" s="251"/>
      <c r="BR196" s="251"/>
      <c r="BS196" s="251"/>
      <c r="BT196" s="251"/>
      <c r="BU196" s="251"/>
      <c r="BV196" s="251"/>
      <c r="BW196" s="251"/>
      <c r="BX196" s="251"/>
      <c r="BY196" s="251"/>
      <c r="BZ196" s="251"/>
      <c r="CA196" s="251"/>
      <c r="CB196" s="251"/>
      <c r="CC196" s="251"/>
      <c r="CD196" s="251"/>
      <c r="CE196" s="251"/>
      <c r="CF196" s="251"/>
      <c r="CG196" s="251"/>
      <c r="CH196" s="251"/>
      <c r="CI196" s="251"/>
      <c r="CJ196" s="251"/>
      <c r="CK196" s="251"/>
      <c r="CL196" s="251"/>
      <c r="CM196" s="251"/>
      <c r="CN196" s="251"/>
      <c r="CO196" s="251"/>
      <c r="CP196" s="251"/>
      <c r="CQ196" s="251"/>
      <c r="CR196" s="251"/>
      <c r="CS196" s="251"/>
      <c r="CT196" s="251"/>
      <c r="CU196" s="251"/>
      <c r="CV196" s="251"/>
      <c r="CW196" s="251"/>
      <c r="CX196" s="251"/>
      <c r="CY196" s="251"/>
      <c r="CZ196" s="251"/>
      <c r="DA196" s="251"/>
      <c r="DB196" s="251"/>
      <c r="DC196" s="251"/>
      <c r="DD196" s="251"/>
      <c r="DE196" s="251"/>
      <c r="DF196" s="251"/>
      <c r="DG196" s="251"/>
      <c r="DH196" s="251"/>
      <c r="DI196" s="251"/>
      <c r="DJ196" s="251"/>
      <c r="DK196" s="251"/>
      <c r="DL196" s="251"/>
      <c r="DM196" s="251"/>
      <c r="DN196" s="251"/>
      <c r="DO196" s="251"/>
      <c r="DP196" s="251"/>
      <c r="DQ196" s="251"/>
      <c r="DR196" s="251"/>
      <c r="DS196" s="251"/>
      <c r="DT196" s="251"/>
      <c r="DU196" s="251"/>
      <c r="DV196" s="251"/>
      <c r="DW196" s="251"/>
      <c r="DX196" s="251"/>
      <c r="DY196" s="251"/>
      <c r="DZ196" s="251"/>
      <c r="EA196" s="251"/>
      <c r="EB196" s="251"/>
      <c r="EC196" s="251"/>
      <c r="ED196" s="251"/>
      <c r="EE196" s="251"/>
      <c r="EF196" s="251"/>
      <c r="EG196" s="251"/>
      <c r="EH196" s="251"/>
      <c r="EI196" s="251"/>
      <c r="EJ196" s="251"/>
      <c r="EK196" s="251"/>
      <c r="EL196" s="251"/>
      <c r="EM196" s="251"/>
      <c r="EN196" s="251"/>
      <c r="EO196" s="251"/>
      <c r="EP196" s="251"/>
      <c r="EQ196" s="251"/>
      <c r="ER196" s="251"/>
      <c r="ES196" s="251"/>
      <c r="ET196" s="251"/>
      <c r="EU196" s="251"/>
      <c r="EV196" s="251"/>
      <c r="EW196" s="251"/>
      <c r="EX196" s="251"/>
      <c r="EY196" s="251"/>
      <c r="EZ196" s="251"/>
      <c r="FA196" s="251"/>
      <c r="FB196" s="251"/>
      <c r="FC196" s="251"/>
      <c r="FD196" s="251"/>
      <c r="FE196" s="251"/>
      <c r="FF196" s="251"/>
      <c r="FG196" s="251"/>
      <c r="FH196" s="251"/>
      <c r="FI196" s="251"/>
      <c r="FJ196" s="251"/>
      <c r="FK196" s="251"/>
      <c r="FL196" s="251"/>
      <c r="FM196" s="251"/>
      <c r="FN196" s="251"/>
      <c r="FO196" s="251"/>
      <c r="FP196" s="251"/>
      <c r="FQ196" s="251"/>
      <c r="FR196" s="251"/>
      <c r="FS196" s="251"/>
      <c r="FT196" s="251"/>
      <c r="FU196" s="251"/>
      <c r="FV196" s="251"/>
      <c r="FW196" s="251"/>
      <c r="FX196" s="251"/>
      <c r="FY196" s="251"/>
      <c r="FZ196" s="251"/>
      <c r="GA196" s="251"/>
      <c r="GB196" s="251"/>
      <c r="GC196" s="251"/>
      <c r="GD196" s="251"/>
      <c r="GE196" s="251"/>
      <c r="GF196" s="251"/>
      <c r="GG196" s="251"/>
      <c r="GH196" s="251"/>
      <c r="GI196" s="251"/>
      <c r="GJ196" s="251"/>
      <c r="GK196" s="251"/>
      <c r="GL196" s="251"/>
      <c r="GM196" s="251"/>
      <c r="GN196" s="251"/>
      <c r="GO196" s="251"/>
      <c r="GP196" s="251"/>
      <c r="GQ196" s="251"/>
      <c r="GR196" s="251"/>
      <c r="GS196" s="251"/>
      <c r="GT196" s="251"/>
    </row>
    <row r="197" spans="1:202">
      <c r="A197" s="656"/>
      <c r="B197" s="656"/>
      <c r="C197" s="656"/>
      <c r="D197" s="972"/>
      <c r="E197" s="656"/>
      <c r="F197" s="656"/>
      <c r="G197" s="656"/>
      <c r="H197" s="656"/>
      <c r="I197" s="656"/>
      <c r="J197" s="656"/>
      <c r="K197" s="656"/>
      <c r="L197" s="656"/>
      <c r="M197" s="656"/>
      <c r="N197" s="656"/>
      <c r="O197" s="656"/>
      <c r="P197" s="656"/>
      <c r="Q197" s="251"/>
      <c r="R197" s="251"/>
      <c r="S197" s="251"/>
      <c r="T197" s="251"/>
      <c r="U197" s="251"/>
      <c r="V197" s="251"/>
      <c r="W197" s="251"/>
      <c r="X197" s="251"/>
      <c r="Y197" s="251"/>
      <c r="Z197" s="251"/>
      <c r="AA197" s="251"/>
      <c r="AB197" s="251"/>
      <c r="AC197" s="251"/>
      <c r="AD197" s="251"/>
      <c r="AE197" s="251"/>
      <c r="AF197" s="251"/>
      <c r="AG197" s="251"/>
      <c r="AH197" s="251"/>
      <c r="AI197" s="251"/>
      <c r="AJ197" s="251"/>
      <c r="AK197" s="251"/>
      <c r="AL197" s="251"/>
      <c r="AM197" s="251"/>
      <c r="AN197" s="251"/>
      <c r="AO197" s="251"/>
      <c r="AP197" s="251"/>
      <c r="AQ197" s="251"/>
      <c r="AR197" s="251"/>
      <c r="AS197" s="251"/>
      <c r="AT197" s="251"/>
      <c r="AU197" s="251"/>
      <c r="AV197" s="251"/>
      <c r="AW197" s="251"/>
      <c r="AX197" s="251"/>
      <c r="AY197" s="251"/>
      <c r="AZ197" s="251"/>
      <c r="BA197" s="251"/>
      <c r="BB197" s="251"/>
      <c r="BC197" s="251"/>
      <c r="BD197" s="251"/>
      <c r="BE197" s="251"/>
      <c r="BF197" s="251"/>
      <c r="BG197" s="251"/>
      <c r="BH197" s="251"/>
      <c r="BI197" s="251"/>
      <c r="BJ197" s="251"/>
      <c r="BK197" s="251"/>
      <c r="BL197" s="251"/>
      <c r="BM197" s="251"/>
      <c r="BN197" s="251"/>
      <c r="BO197" s="251"/>
      <c r="BP197" s="251"/>
      <c r="BQ197" s="251"/>
      <c r="BR197" s="251"/>
      <c r="BS197" s="251"/>
      <c r="BT197" s="251"/>
      <c r="BU197" s="251"/>
      <c r="BV197" s="251"/>
      <c r="BW197" s="251"/>
      <c r="BX197" s="251"/>
      <c r="BY197" s="251"/>
      <c r="BZ197" s="251"/>
      <c r="CA197" s="251"/>
      <c r="CB197" s="251"/>
      <c r="CC197" s="251"/>
      <c r="CD197" s="251"/>
      <c r="CE197" s="251"/>
      <c r="CF197" s="251"/>
      <c r="CG197" s="251"/>
      <c r="CH197" s="251"/>
      <c r="CI197" s="251"/>
      <c r="CJ197" s="251"/>
      <c r="CK197" s="251"/>
      <c r="CL197" s="251"/>
      <c r="CM197" s="251"/>
      <c r="CN197" s="251"/>
      <c r="CO197" s="251"/>
      <c r="CP197" s="251"/>
      <c r="CQ197" s="251"/>
      <c r="CR197" s="251"/>
      <c r="CS197" s="251"/>
      <c r="CT197" s="251"/>
      <c r="CU197" s="251"/>
      <c r="CV197" s="251"/>
      <c r="CW197" s="251"/>
      <c r="CX197" s="251"/>
      <c r="CY197" s="251"/>
      <c r="CZ197" s="251"/>
      <c r="DA197" s="251"/>
      <c r="DB197" s="251"/>
      <c r="DC197" s="251"/>
      <c r="DD197" s="251"/>
      <c r="DE197" s="251"/>
      <c r="DF197" s="251"/>
      <c r="DG197" s="251"/>
      <c r="DH197" s="251"/>
      <c r="DI197" s="251"/>
      <c r="DJ197" s="251"/>
      <c r="DK197" s="251"/>
      <c r="DL197" s="251"/>
      <c r="DM197" s="251"/>
      <c r="DN197" s="251"/>
      <c r="DO197" s="251"/>
      <c r="DP197" s="251"/>
      <c r="DQ197" s="251"/>
      <c r="DR197" s="251"/>
      <c r="DS197" s="251"/>
      <c r="DT197" s="251"/>
      <c r="DU197" s="251"/>
      <c r="DV197" s="251"/>
      <c r="DW197" s="251"/>
      <c r="DX197" s="251"/>
      <c r="DY197" s="251"/>
      <c r="DZ197" s="251"/>
      <c r="EA197" s="251"/>
      <c r="EB197" s="251"/>
      <c r="EC197" s="251"/>
      <c r="ED197" s="251"/>
      <c r="EE197" s="251"/>
      <c r="EF197" s="251"/>
      <c r="EG197" s="251"/>
      <c r="EH197" s="251"/>
      <c r="EI197" s="251"/>
      <c r="EJ197" s="251"/>
      <c r="EK197" s="251"/>
      <c r="EL197" s="251"/>
      <c r="EM197" s="251"/>
      <c r="EN197" s="251"/>
      <c r="EO197" s="251"/>
      <c r="EP197" s="251"/>
      <c r="EQ197" s="251"/>
      <c r="ER197" s="251"/>
      <c r="ES197" s="251"/>
      <c r="ET197" s="251"/>
      <c r="EU197" s="251"/>
      <c r="EV197" s="251"/>
      <c r="EW197" s="251"/>
      <c r="EX197" s="251"/>
      <c r="EY197" s="251"/>
      <c r="EZ197" s="251"/>
      <c r="FA197" s="251"/>
      <c r="FB197" s="251"/>
      <c r="FC197" s="251"/>
      <c r="FD197" s="251"/>
      <c r="FE197" s="251"/>
      <c r="FF197" s="251"/>
      <c r="FG197" s="251"/>
      <c r="FH197" s="251"/>
      <c r="FI197" s="251"/>
      <c r="FJ197" s="251"/>
      <c r="FK197" s="251"/>
      <c r="FL197" s="251"/>
      <c r="FM197" s="251"/>
      <c r="FN197" s="251"/>
      <c r="FO197" s="251"/>
      <c r="FP197" s="251"/>
      <c r="FQ197" s="251"/>
      <c r="FR197" s="251"/>
      <c r="FS197" s="251"/>
      <c r="FT197" s="251"/>
      <c r="FU197" s="251"/>
      <c r="FV197" s="251"/>
      <c r="FW197" s="251"/>
      <c r="FX197" s="251"/>
      <c r="FY197" s="251"/>
      <c r="FZ197" s="251"/>
      <c r="GA197" s="251"/>
      <c r="GB197" s="251"/>
      <c r="GC197" s="251"/>
      <c r="GD197" s="251"/>
      <c r="GE197" s="251"/>
      <c r="GF197" s="251"/>
      <c r="GG197" s="251"/>
      <c r="GH197" s="251"/>
      <c r="GI197" s="251"/>
      <c r="GJ197" s="251"/>
      <c r="GK197" s="251"/>
      <c r="GL197" s="251"/>
      <c r="GM197" s="251"/>
      <c r="GN197" s="251"/>
      <c r="GO197" s="251"/>
      <c r="GP197" s="251"/>
      <c r="GQ197" s="251"/>
      <c r="GR197" s="251"/>
      <c r="GS197" s="251"/>
      <c r="GT197" s="251"/>
    </row>
    <row r="198" spans="1:202">
      <c r="A198" s="656"/>
      <c r="B198" s="656"/>
      <c r="C198" s="656"/>
      <c r="D198" s="972"/>
      <c r="E198" s="656"/>
      <c r="F198" s="656"/>
      <c r="G198" s="656"/>
      <c r="H198" s="656"/>
      <c r="I198" s="656"/>
      <c r="J198" s="656"/>
      <c r="K198" s="656"/>
      <c r="L198" s="656"/>
      <c r="M198" s="656"/>
      <c r="N198" s="656"/>
      <c r="O198" s="656"/>
      <c r="P198" s="656"/>
      <c r="Q198" s="251"/>
      <c r="R198" s="251"/>
      <c r="S198" s="251"/>
      <c r="T198" s="251"/>
      <c r="U198" s="251"/>
      <c r="V198" s="251"/>
      <c r="W198" s="251"/>
      <c r="X198" s="251"/>
      <c r="Y198" s="251"/>
      <c r="Z198" s="251"/>
      <c r="AA198" s="251"/>
      <c r="AB198" s="251"/>
      <c r="AC198" s="251"/>
      <c r="AD198" s="251"/>
      <c r="AE198" s="251"/>
      <c r="AF198" s="251"/>
      <c r="AG198" s="251"/>
      <c r="AH198" s="251"/>
      <c r="AI198" s="251"/>
      <c r="AJ198" s="251"/>
      <c r="AK198" s="251"/>
      <c r="AL198" s="251"/>
      <c r="AM198" s="251"/>
      <c r="AN198" s="251"/>
      <c r="AO198" s="251"/>
      <c r="AP198" s="251"/>
      <c r="AQ198" s="251"/>
      <c r="AR198" s="251"/>
      <c r="AS198" s="251"/>
      <c r="AT198" s="251"/>
      <c r="AU198" s="251"/>
      <c r="AV198" s="251"/>
      <c r="AW198" s="251"/>
      <c r="AX198" s="251"/>
      <c r="AY198" s="251"/>
      <c r="AZ198" s="251"/>
      <c r="BA198" s="251"/>
      <c r="BB198" s="251"/>
      <c r="BC198" s="251"/>
      <c r="BD198" s="251"/>
      <c r="BE198" s="251"/>
      <c r="BF198" s="251"/>
      <c r="BG198" s="251"/>
      <c r="BH198" s="251"/>
      <c r="BI198" s="251"/>
      <c r="BJ198" s="251"/>
      <c r="BK198" s="251"/>
      <c r="BL198" s="251"/>
      <c r="BM198" s="251"/>
      <c r="BN198" s="251"/>
      <c r="BO198" s="251"/>
      <c r="BP198" s="251"/>
      <c r="BQ198" s="251"/>
      <c r="BR198" s="251"/>
      <c r="BS198" s="251"/>
      <c r="BT198" s="251"/>
      <c r="BU198" s="251"/>
      <c r="BV198" s="251"/>
      <c r="BW198" s="251"/>
      <c r="BX198" s="251"/>
      <c r="BY198" s="251"/>
      <c r="BZ198" s="251"/>
      <c r="CA198" s="251"/>
      <c r="CB198" s="251"/>
      <c r="CC198" s="251"/>
      <c r="CD198" s="251"/>
      <c r="CE198" s="251"/>
      <c r="CF198" s="251"/>
      <c r="CG198" s="251"/>
      <c r="CH198" s="251"/>
      <c r="CI198" s="251"/>
      <c r="CJ198" s="251"/>
      <c r="CK198" s="251"/>
      <c r="CL198" s="251"/>
      <c r="CM198" s="251"/>
      <c r="CN198" s="251"/>
      <c r="CO198" s="251"/>
      <c r="CP198" s="251"/>
      <c r="CQ198" s="251"/>
      <c r="CR198" s="251"/>
      <c r="CS198" s="251"/>
      <c r="CT198" s="251"/>
      <c r="CU198" s="251"/>
      <c r="CV198" s="251"/>
      <c r="CW198" s="251"/>
      <c r="CX198" s="251"/>
      <c r="CY198" s="251"/>
      <c r="CZ198" s="251"/>
      <c r="DA198" s="251"/>
      <c r="DB198" s="251"/>
      <c r="DC198" s="251"/>
      <c r="DD198" s="251"/>
      <c r="DE198" s="251"/>
      <c r="DF198" s="251"/>
      <c r="DG198" s="251"/>
      <c r="DH198" s="251"/>
      <c r="DI198" s="251"/>
      <c r="DJ198" s="251"/>
      <c r="DK198" s="251"/>
      <c r="DL198" s="251"/>
      <c r="DM198" s="251"/>
      <c r="DN198" s="251"/>
      <c r="DO198" s="251"/>
      <c r="DP198" s="251"/>
      <c r="DQ198" s="251"/>
      <c r="DR198" s="251"/>
      <c r="DS198" s="251"/>
      <c r="DT198" s="251"/>
      <c r="DU198" s="251"/>
      <c r="DV198" s="251"/>
      <c r="DW198" s="251"/>
      <c r="DX198" s="251"/>
      <c r="DY198" s="251"/>
      <c r="DZ198" s="251"/>
      <c r="EA198" s="251"/>
      <c r="EB198" s="251"/>
      <c r="EC198" s="251"/>
      <c r="ED198" s="251"/>
      <c r="EE198" s="251"/>
      <c r="EF198" s="251"/>
      <c r="EG198" s="251"/>
      <c r="EH198" s="251"/>
      <c r="EI198" s="251"/>
      <c r="EJ198" s="251"/>
      <c r="EK198" s="251"/>
      <c r="EL198" s="251"/>
      <c r="EM198" s="251"/>
      <c r="EN198" s="251"/>
      <c r="EO198" s="251"/>
      <c r="EP198" s="251"/>
      <c r="EQ198" s="251"/>
      <c r="ER198" s="251"/>
      <c r="ES198" s="251"/>
      <c r="ET198" s="251"/>
      <c r="EU198" s="251"/>
      <c r="EV198" s="251"/>
      <c r="EW198" s="251"/>
      <c r="EX198" s="251"/>
      <c r="EY198" s="251"/>
      <c r="EZ198" s="251"/>
      <c r="FA198" s="251"/>
      <c r="FB198" s="251"/>
      <c r="FC198" s="251"/>
      <c r="FD198" s="251"/>
      <c r="FE198" s="251"/>
      <c r="FF198" s="251"/>
      <c r="FG198" s="251"/>
      <c r="FH198" s="251"/>
      <c r="FI198" s="251"/>
      <c r="FJ198" s="251"/>
      <c r="FK198" s="251"/>
      <c r="FL198" s="251"/>
      <c r="FM198" s="251"/>
      <c r="FN198" s="251"/>
      <c r="FO198" s="251"/>
      <c r="FP198" s="251"/>
      <c r="FQ198" s="251"/>
      <c r="FR198" s="251"/>
      <c r="FS198" s="251"/>
      <c r="FT198" s="251"/>
      <c r="FU198" s="251"/>
      <c r="FV198" s="251"/>
      <c r="FW198" s="251"/>
      <c r="FX198" s="251"/>
      <c r="FY198" s="251"/>
      <c r="FZ198" s="251"/>
      <c r="GA198" s="251"/>
      <c r="GB198" s="251"/>
      <c r="GC198" s="251"/>
      <c r="GD198" s="251"/>
      <c r="GE198" s="251"/>
      <c r="GF198" s="251"/>
      <c r="GG198" s="251"/>
      <c r="GH198" s="251"/>
      <c r="GI198" s="251"/>
      <c r="GJ198" s="251"/>
      <c r="GK198" s="251"/>
      <c r="GL198" s="251"/>
      <c r="GM198" s="251"/>
      <c r="GN198" s="251"/>
      <c r="GO198" s="251"/>
      <c r="GP198" s="251"/>
      <c r="GQ198" s="251"/>
      <c r="GR198" s="251"/>
      <c r="GS198" s="251"/>
      <c r="GT198" s="251"/>
    </row>
    <row r="199" spans="1:202">
      <c r="A199" s="656"/>
      <c r="B199" s="656"/>
      <c r="C199" s="656"/>
      <c r="D199" s="972"/>
      <c r="E199" s="656"/>
      <c r="F199" s="656"/>
      <c r="G199" s="656"/>
      <c r="H199" s="656"/>
      <c r="I199" s="656"/>
      <c r="J199" s="656"/>
      <c r="K199" s="656"/>
      <c r="L199" s="656"/>
      <c r="M199" s="656"/>
      <c r="N199" s="656"/>
      <c r="O199" s="656"/>
      <c r="P199" s="656"/>
      <c r="Q199" s="251"/>
      <c r="R199" s="251"/>
      <c r="S199" s="251"/>
      <c r="T199" s="251"/>
      <c r="U199" s="251"/>
      <c r="V199" s="251"/>
      <c r="W199" s="251"/>
      <c r="X199" s="251"/>
      <c r="Y199" s="251"/>
      <c r="Z199" s="251"/>
      <c r="AA199" s="251"/>
      <c r="AB199" s="251"/>
      <c r="AC199" s="251"/>
      <c r="AD199" s="251"/>
      <c r="AE199" s="251"/>
      <c r="AF199" s="251"/>
      <c r="AG199" s="251"/>
      <c r="AH199" s="251"/>
      <c r="AI199" s="251"/>
      <c r="AJ199" s="251"/>
      <c r="AK199" s="251"/>
      <c r="AL199" s="251"/>
      <c r="AM199" s="251"/>
      <c r="AN199" s="251"/>
      <c r="AO199" s="251"/>
      <c r="AP199" s="251"/>
      <c r="AQ199" s="251"/>
      <c r="AR199" s="251"/>
      <c r="AS199" s="251"/>
      <c r="AT199" s="251"/>
      <c r="AU199" s="251"/>
      <c r="AV199" s="251"/>
      <c r="AW199" s="251"/>
      <c r="AX199" s="251"/>
      <c r="AY199" s="251"/>
      <c r="AZ199" s="251"/>
      <c r="BA199" s="251"/>
      <c r="BB199" s="251"/>
      <c r="BC199" s="251"/>
      <c r="BD199" s="251"/>
      <c r="BE199" s="251"/>
      <c r="BF199" s="251"/>
      <c r="BG199" s="251"/>
      <c r="BH199" s="251"/>
      <c r="BI199" s="251"/>
      <c r="BJ199" s="251"/>
      <c r="BK199" s="251"/>
      <c r="BL199" s="251"/>
      <c r="BM199" s="251"/>
      <c r="BN199" s="251"/>
      <c r="BO199" s="251"/>
      <c r="BP199" s="251"/>
      <c r="BQ199" s="251"/>
      <c r="BR199" s="251"/>
      <c r="BS199" s="251"/>
      <c r="BT199" s="251"/>
      <c r="BU199" s="251"/>
      <c r="BV199" s="251"/>
      <c r="BW199" s="251"/>
      <c r="BX199" s="251"/>
      <c r="BY199" s="251"/>
      <c r="BZ199" s="251"/>
      <c r="CA199" s="251"/>
      <c r="CB199" s="251"/>
      <c r="CC199" s="251"/>
      <c r="CD199" s="251"/>
      <c r="CE199" s="251"/>
      <c r="CF199" s="251"/>
      <c r="CG199" s="251"/>
      <c r="CH199" s="251"/>
      <c r="CI199" s="251"/>
      <c r="CJ199" s="251"/>
      <c r="CK199" s="251"/>
      <c r="CL199" s="251"/>
      <c r="CM199" s="251"/>
      <c r="CN199" s="251"/>
      <c r="CO199" s="251"/>
      <c r="CP199" s="251"/>
      <c r="CQ199" s="251"/>
      <c r="CR199" s="251"/>
      <c r="CS199" s="251"/>
      <c r="CT199" s="251"/>
      <c r="CU199" s="251"/>
      <c r="CV199" s="251"/>
      <c r="CW199" s="251"/>
      <c r="CX199" s="251"/>
      <c r="CY199" s="251"/>
      <c r="CZ199" s="251"/>
      <c r="DA199" s="251"/>
      <c r="DB199" s="251"/>
      <c r="DC199" s="251"/>
      <c r="DD199" s="251"/>
      <c r="DE199" s="251"/>
      <c r="DF199" s="251"/>
      <c r="DG199" s="251"/>
      <c r="DH199" s="251"/>
      <c r="DI199" s="251"/>
      <c r="DJ199" s="251"/>
      <c r="DK199" s="251"/>
      <c r="DL199" s="251"/>
      <c r="DM199" s="251"/>
      <c r="DN199" s="251"/>
      <c r="DO199" s="251"/>
      <c r="DP199" s="251"/>
      <c r="DQ199" s="251"/>
      <c r="DR199" s="251"/>
      <c r="DS199" s="251"/>
      <c r="DT199" s="251"/>
      <c r="DU199" s="251"/>
      <c r="DV199" s="251"/>
      <c r="DW199" s="251"/>
      <c r="DX199" s="251"/>
      <c r="DY199" s="251"/>
      <c r="DZ199" s="251"/>
      <c r="EA199" s="251"/>
      <c r="EB199" s="251"/>
      <c r="EC199" s="251"/>
      <c r="ED199" s="251"/>
      <c r="EE199" s="251"/>
      <c r="EF199" s="251"/>
      <c r="EG199" s="251"/>
      <c r="EH199" s="251"/>
      <c r="EI199" s="251"/>
      <c r="EJ199" s="251"/>
      <c r="EK199" s="251"/>
      <c r="EL199" s="251"/>
      <c r="EM199" s="251"/>
      <c r="EN199" s="251"/>
      <c r="EO199" s="251"/>
      <c r="EP199" s="251"/>
      <c r="EQ199" s="251"/>
      <c r="ER199" s="251"/>
      <c r="ES199" s="251"/>
      <c r="ET199" s="251"/>
      <c r="EU199" s="251"/>
      <c r="EV199" s="251"/>
      <c r="EW199" s="251"/>
      <c r="EX199" s="251"/>
      <c r="EY199" s="251"/>
      <c r="EZ199" s="251"/>
      <c r="FA199" s="251"/>
      <c r="FB199" s="251"/>
      <c r="FC199" s="251"/>
      <c r="FD199" s="251"/>
      <c r="FE199" s="251"/>
      <c r="FF199" s="251"/>
      <c r="FG199" s="251"/>
      <c r="FH199" s="251"/>
      <c r="FI199" s="251"/>
      <c r="FJ199" s="251"/>
      <c r="FK199" s="251"/>
      <c r="FL199" s="251"/>
      <c r="FM199" s="251"/>
      <c r="FN199" s="251"/>
      <c r="FO199" s="251"/>
      <c r="FP199" s="251"/>
      <c r="FQ199" s="251"/>
      <c r="FR199" s="251"/>
      <c r="FS199" s="251"/>
      <c r="FT199" s="251"/>
      <c r="FU199" s="251"/>
      <c r="FV199" s="251"/>
      <c r="FW199" s="251"/>
      <c r="FX199" s="251"/>
      <c r="FY199" s="251"/>
      <c r="FZ199" s="251"/>
      <c r="GA199" s="251"/>
      <c r="GB199" s="251"/>
      <c r="GC199" s="251"/>
      <c r="GD199" s="251"/>
      <c r="GE199" s="251"/>
      <c r="GF199" s="251"/>
      <c r="GG199" s="251"/>
      <c r="GH199" s="251"/>
      <c r="GI199" s="251"/>
      <c r="GJ199" s="251"/>
      <c r="GK199" s="251"/>
      <c r="GL199" s="251"/>
      <c r="GM199" s="251"/>
      <c r="GN199" s="251"/>
      <c r="GO199" s="251"/>
      <c r="GP199" s="251"/>
      <c r="GQ199" s="251"/>
      <c r="GR199" s="251"/>
      <c r="GS199" s="251"/>
      <c r="GT199" s="251"/>
    </row>
    <row r="200" spans="1:202">
      <c r="A200" s="656"/>
      <c r="B200" s="656"/>
      <c r="C200" s="656"/>
      <c r="D200" s="972"/>
      <c r="E200" s="656"/>
      <c r="F200" s="656"/>
      <c r="G200" s="656"/>
      <c r="H200" s="656"/>
      <c r="I200" s="656"/>
      <c r="J200" s="656"/>
      <c r="K200" s="656"/>
      <c r="L200" s="656"/>
      <c r="M200" s="656"/>
      <c r="N200" s="656"/>
      <c r="O200" s="656"/>
      <c r="P200" s="656"/>
      <c r="Q200" s="251"/>
      <c r="R200" s="251"/>
      <c r="S200" s="251"/>
      <c r="T200" s="251"/>
      <c r="U200" s="251"/>
      <c r="V200" s="251"/>
      <c r="W200" s="251"/>
      <c r="X200" s="251"/>
      <c r="Y200" s="251"/>
      <c r="Z200" s="251"/>
      <c r="AA200" s="251"/>
      <c r="AB200" s="251"/>
      <c r="AC200" s="251"/>
      <c r="AD200" s="251"/>
      <c r="AE200" s="251"/>
      <c r="AF200" s="251"/>
      <c r="AG200" s="251"/>
      <c r="AH200" s="251"/>
      <c r="AI200" s="251"/>
      <c r="AJ200" s="251"/>
      <c r="AK200" s="251"/>
      <c r="AL200" s="251"/>
      <c r="AM200" s="251"/>
      <c r="AN200" s="251"/>
      <c r="AO200" s="251"/>
      <c r="AP200" s="251"/>
      <c r="AQ200" s="251"/>
      <c r="AR200" s="251"/>
      <c r="AS200" s="251"/>
      <c r="AT200" s="251"/>
      <c r="AU200" s="251"/>
      <c r="AV200" s="251"/>
      <c r="AW200" s="251"/>
      <c r="AX200" s="251"/>
      <c r="AY200" s="251"/>
      <c r="AZ200" s="251"/>
      <c r="BA200" s="251"/>
      <c r="BB200" s="251"/>
      <c r="BC200" s="251"/>
      <c r="BD200" s="251"/>
      <c r="BE200" s="251"/>
      <c r="BF200" s="251"/>
      <c r="BG200" s="251"/>
      <c r="BH200" s="251"/>
      <c r="BI200" s="251"/>
      <c r="BJ200" s="251"/>
      <c r="BK200" s="251"/>
      <c r="BL200" s="251"/>
      <c r="BM200" s="251"/>
      <c r="BN200" s="251"/>
      <c r="BO200" s="251"/>
      <c r="BP200" s="251"/>
      <c r="BQ200" s="251"/>
      <c r="BR200" s="251"/>
      <c r="BS200" s="251"/>
      <c r="BT200" s="251"/>
      <c r="BU200" s="251"/>
      <c r="BV200" s="251"/>
      <c r="BW200" s="251"/>
      <c r="BX200" s="251"/>
      <c r="BY200" s="251"/>
      <c r="BZ200" s="251"/>
      <c r="CA200" s="251"/>
      <c r="CB200" s="251"/>
      <c r="CC200" s="251"/>
      <c r="CD200" s="251"/>
      <c r="CE200" s="251"/>
      <c r="CF200" s="251"/>
      <c r="CG200" s="251"/>
      <c r="CH200" s="251"/>
      <c r="CI200" s="251"/>
      <c r="CJ200" s="251"/>
      <c r="CK200" s="251"/>
      <c r="CL200" s="251"/>
      <c r="CM200" s="251"/>
      <c r="CN200" s="251"/>
      <c r="CO200" s="251"/>
      <c r="CP200" s="251"/>
      <c r="CQ200" s="251"/>
      <c r="CR200" s="251"/>
      <c r="CS200" s="251"/>
      <c r="CT200" s="251"/>
      <c r="CU200" s="251"/>
      <c r="CV200" s="251"/>
      <c r="CW200" s="251"/>
      <c r="CX200" s="251"/>
      <c r="CY200" s="251"/>
      <c r="CZ200" s="251"/>
      <c r="DA200" s="251"/>
      <c r="DB200" s="251"/>
      <c r="DC200" s="251"/>
      <c r="DD200" s="251"/>
      <c r="DE200" s="251"/>
      <c r="DF200" s="251"/>
      <c r="DG200" s="251"/>
      <c r="DH200" s="251"/>
      <c r="DI200" s="251"/>
      <c r="DJ200" s="251"/>
      <c r="DK200" s="251"/>
      <c r="DL200" s="251"/>
      <c r="DM200" s="251"/>
      <c r="DN200" s="251"/>
      <c r="DO200" s="251"/>
      <c r="DP200" s="251"/>
      <c r="DQ200" s="251"/>
      <c r="DR200" s="251"/>
      <c r="DS200" s="251"/>
      <c r="DT200" s="251"/>
      <c r="DU200" s="251"/>
      <c r="DV200" s="251"/>
      <c r="DW200" s="251"/>
      <c r="DX200" s="251"/>
      <c r="DY200" s="251"/>
      <c r="DZ200" s="251"/>
      <c r="EA200" s="251"/>
      <c r="EB200" s="251"/>
      <c r="EC200" s="251"/>
      <c r="ED200" s="251"/>
      <c r="EE200" s="251"/>
      <c r="EF200" s="251"/>
      <c r="EG200" s="251"/>
      <c r="EH200" s="251"/>
      <c r="EI200" s="251"/>
      <c r="EJ200" s="251"/>
      <c r="EK200" s="251"/>
      <c r="EL200" s="251"/>
      <c r="EM200" s="251"/>
      <c r="EN200" s="251"/>
      <c r="EO200" s="251"/>
      <c r="EP200" s="251"/>
      <c r="EQ200" s="251"/>
      <c r="ER200" s="251"/>
      <c r="ES200" s="251"/>
      <c r="ET200" s="251"/>
      <c r="EU200" s="251"/>
      <c r="EV200" s="251"/>
      <c r="EW200" s="251"/>
      <c r="EX200" s="251"/>
      <c r="EY200" s="251"/>
      <c r="EZ200" s="251"/>
      <c r="FA200" s="251"/>
      <c r="FB200" s="251"/>
      <c r="FC200" s="251"/>
      <c r="FD200" s="251"/>
      <c r="FE200" s="251"/>
      <c r="FF200" s="251"/>
      <c r="FG200" s="251"/>
      <c r="FH200" s="251"/>
      <c r="FI200" s="251"/>
      <c r="FJ200" s="251"/>
      <c r="FK200" s="251"/>
      <c r="FL200" s="251"/>
      <c r="FM200" s="251"/>
      <c r="FN200" s="251"/>
      <c r="FO200" s="251"/>
      <c r="FP200" s="251"/>
      <c r="FQ200" s="251"/>
      <c r="FR200" s="251"/>
      <c r="FS200" s="251"/>
      <c r="FT200" s="251"/>
      <c r="FU200" s="251"/>
      <c r="FV200" s="251"/>
      <c r="FW200" s="251"/>
      <c r="FX200" s="251"/>
      <c r="FY200" s="251"/>
      <c r="FZ200" s="251"/>
      <c r="GA200" s="251"/>
      <c r="GB200" s="251"/>
      <c r="GC200" s="251"/>
      <c r="GD200" s="251"/>
      <c r="GE200" s="251"/>
      <c r="GF200" s="251"/>
      <c r="GG200" s="251"/>
      <c r="GH200" s="251"/>
      <c r="GI200" s="251"/>
      <c r="GJ200" s="251"/>
      <c r="GK200" s="251"/>
      <c r="GL200" s="251"/>
      <c r="GM200" s="251"/>
      <c r="GN200" s="251"/>
      <c r="GO200" s="251"/>
      <c r="GP200" s="251"/>
      <c r="GQ200" s="251"/>
      <c r="GR200" s="251"/>
      <c r="GS200" s="251"/>
      <c r="GT200" s="251"/>
    </row>
    <row r="201" spans="1:202">
      <c r="A201" s="656"/>
      <c r="B201" s="656"/>
      <c r="C201" s="656"/>
      <c r="D201" s="972"/>
      <c r="E201" s="656"/>
      <c r="F201" s="656"/>
      <c r="G201" s="656"/>
      <c r="H201" s="656"/>
      <c r="I201" s="656"/>
      <c r="J201" s="656"/>
      <c r="K201" s="656"/>
      <c r="L201" s="656"/>
      <c r="M201" s="656"/>
      <c r="N201" s="656"/>
      <c r="O201" s="656"/>
      <c r="P201" s="656"/>
      <c r="Q201" s="251"/>
      <c r="R201" s="251"/>
      <c r="S201" s="251"/>
      <c r="T201" s="251"/>
      <c r="U201" s="251"/>
      <c r="V201" s="251"/>
      <c r="W201" s="251"/>
      <c r="X201" s="251"/>
      <c r="Y201" s="251"/>
      <c r="Z201" s="251"/>
      <c r="AA201" s="251"/>
      <c r="AB201" s="251"/>
      <c r="AC201" s="251"/>
      <c r="AD201" s="251"/>
      <c r="AE201" s="251"/>
      <c r="AF201" s="251"/>
      <c r="AG201" s="251"/>
      <c r="AH201" s="251"/>
      <c r="AI201" s="251"/>
      <c r="AJ201" s="251"/>
      <c r="AK201" s="251"/>
      <c r="AL201" s="251"/>
      <c r="AM201" s="251"/>
      <c r="AN201" s="251"/>
      <c r="AO201" s="251"/>
      <c r="AP201" s="251"/>
      <c r="AQ201" s="251"/>
      <c r="AR201" s="251"/>
      <c r="AS201" s="251"/>
      <c r="AT201" s="251"/>
      <c r="AU201" s="251"/>
      <c r="AV201" s="251"/>
      <c r="AW201" s="251"/>
      <c r="AX201" s="251"/>
      <c r="AY201" s="251"/>
      <c r="AZ201" s="251"/>
      <c r="BA201" s="251"/>
      <c r="BB201" s="251"/>
      <c r="BC201" s="251"/>
      <c r="BD201" s="251"/>
      <c r="BE201" s="251"/>
      <c r="BF201" s="251"/>
      <c r="BG201" s="251"/>
      <c r="BH201" s="251"/>
      <c r="BI201" s="251"/>
      <c r="BJ201" s="251"/>
      <c r="BK201" s="251"/>
      <c r="BL201" s="251"/>
      <c r="BM201" s="251"/>
      <c r="BN201" s="251"/>
      <c r="BO201" s="251"/>
      <c r="BP201" s="251"/>
      <c r="BQ201" s="251"/>
      <c r="BR201" s="251"/>
      <c r="BS201" s="251"/>
      <c r="BT201" s="251"/>
      <c r="BU201" s="251"/>
      <c r="BV201" s="251"/>
      <c r="BW201" s="251"/>
      <c r="BX201" s="251"/>
      <c r="BY201" s="251"/>
      <c r="BZ201" s="251"/>
      <c r="CA201" s="251"/>
      <c r="CB201" s="251"/>
      <c r="CC201" s="251"/>
      <c r="CD201" s="251"/>
      <c r="CE201" s="251"/>
      <c r="CF201" s="251"/>
      <c r="CG201" s="251"/>
      <c r="CH201" s="251"/>
      <c r="CI201" s="251"/>
      <c r="CJ201" s="251"/>
      <c r="CK201" s="251"/>
      <c r="CL201" s="251"/>
      <c r="CM201" s="251"/>
      <c r="CN201" s="251"/>
      <c r="CO201" s="251"/>
      <c r="CP201" s="251"/>
      <c r="CQ201" s="251"/>
      <c r="CR201" s="251"/>
      <c r="CS201" s="251"/>
      <c r="CT201" s="251"/>
      <c r="CU201" s="251"/>
      <c r="CV201" s="251"/>
      <c r="CW201" s="251"/>
      <c r="CX201" s="251"/>
      <c r="CY201" s="251"/>
      <c r="CZ201" s="251"/>
      <c r="DA201" s="251"/>
      <c r="DB201" s="251"/>
      <c r="DC201" s="251"/>
      <c r="DD201" s="251"/>
      <c r="DE201" s="251"/>
      <c r="DF201" s="251"/>
      <c r="DG201" s="251"/>
      <c r="DH201" s="251"/>
      <c r="DI201" s="251"/>
      <c r="DJ201" s="251"/>
      <c r="DK201" s="251"/>
      <c r="DL201" s="251"/>
      <c r="DM201" s="251"/>
      <c r="DN201" s="251"/>
      <c r="DO201" s="251"/>
      <c r="DP201" s="251"/>
      <c r="DQ201" s="251"/>
      <c r="DR201" s="251"/>
      <c r="DS201" s="251"/>
      <c r="DT201" s="251"/>
      <c r="DU201" s="251"/>
      <c r="DV201" s="251"/>
      <c r="DW201" s="251"/>
      <c r="DX201" s="251"/>
      <c r="DY201" s="251"/>
      <c r="DZ201" s="251"/>
      <c r="EA201" s="251"/>
      <c r="EB201" s="251"/>
      <c r="EC201" s="251"/>
      <c r="ED201" s="251"/>
      <c r="EE201" s="251"/>
      <c r="EF201" s="251"/>
      <c r="EG201" s="251"/>
      <c r="EH201" s="251"/>
      <c r="EI201" s="251"/>
      <c r="EJ201" s="251"/>
      <c r="EK201" s="251"/>
      <c r="EL201" s="251"/>
      <c r="EM201" s="251"/>
      <c r="EN201" s="251"/>
      <c r="EO201" s="251"/>
      <c r="EP201" s="251"/>
      <c r="EQ201" s="251"/>
      <c r="ER201" s="251"/>
      <c r="ES201" s="251"/>
      <c r="ET201" s="251"/>
      <c r="EU201" s="251"/>
      <c r="EV201" s="251"/>
      <c r="EW201" s="251"/>
      <c r="EX201" s="251"/>
      <c r="EY201" s="251"/>
      <c r="EZ201" s="251"/>
      <c r="FA201" s="251"/>
      <c r="FB201" s="251"/>
      <c r="FC201" s="251"/>
      <c r="FD201" s="251"/>
      <c r="FE201" s="251"/>
      <c r="FF201" s="251"/>
      <c r="FG201" s="251"/>
      <c r="FH201" s="251"/>
      <c r="FI201" s="251"/>
      <c r="FJ201" s="251"/>
      <c r="FK201" s="251"/>
      <c r="FL201" s="251"/>
      <c r="FM201" s="251"/>
      <c r="FN201" s="251"/>
      <c r="FO201" s="251"/>
      <c r="FP201" s="251"/>
      <c r="FQ201" s="251"/>
      <c r="FR201" s="251"/>
      <c r="FS201" s="251"/>
      <c r="FT201" s="251"/>
      <c r="FU201" s="251"/>
      <c r="FV201" s="251"/>
      <c r="FW201" s="251"/>
      <c r="FX201" s="251"/>
      <c r="FY201" s="251"/>
      <c r="FZ201" s="251"/>
      <c r="GA201" s="251"/>
      <c r="GB201" s="251"/>
      <c r="GC201" s="251"/>
      <c r="GD201" s="251"/>
      <c r="GE201" s="251"/>
      <c r="GF201" s="251"/>
      <c r="GG201" s="251"/>
      <c r="GH201" s="251"/>
      <c r="GI201" s="251"/>
      <c r="GJ201" s="251"/>
      <c r="GK201" s="251"/>
      <c r="GL201" s="251"/>
      <c r="GM201" s="251"/>
      <c r="GN201" s="251"/>
      <c r="GO201" s="251"/>
      <c r="GP201" s="251"/>
      <c r="GQ201" s="251"/>
      <c r="GR201" s="251"/>
      <c r="GS201" s="251"/>
      <c r="GT201" s="251"/>
    </row>
    <row r="202" spans="1:202">
      <c r="A202" s="656"/>
      <c r="B202" s="656"/>
      <c r="C202" s="656"/>
      <c r="D202" s="972"/>
      <c r="E202" s="656"/>
      <c r="F202" s="656"/>
      <c r="G202" s="656"/>
      <c r="H202" s="656"/>
      <c r="I202" s="656"/>
      <c r="J202" s="656"/>
      <c r="K202" s="656"/>
      <c r="L202" s="656"/>
      <c r="M202" s="656"/>
      <c r="N202" s="656"/>
      <c r="O202" s="656"/>
      <c r="P202" s="656"/>
      <c r="Q202" s="251"/>
      <c r="R202" s="251"/>
      <c r="S202" s="251"/>
      <c r="T202" s="251"/>
      <c r="U202" s="251"/>
      <c r="V202" s="251"/>
      <c r="W202" s="251"/>
      <c r="X202" s="251"/>
      <c r="Y202" s="251"/>
      <c r="Z202" s="251"/>
      <c r="AA202" s="251"/>
      <c r="AB202" s="251"/>
      <c r="AC202" s="251"/>
      <c r="AD202" s="251"/>
      <c r="AE202" s="251"/>
      <c r="AF202" s="251"/>
      <c r="AG202" s="251"/>
      <c r="AH202" s="251"/>
      <c r="AI202" s="251"/>
      <c r="AJ202" s="251"/>
      <c r="AK202" s="251"/>
      <c r="AL202" s="251"/>
      <c r="AM202" s="251"/>
      <c r="AN202" s="251"/>
      <c r="AO202" s="251"/>
      <c r="AP202" s="251"/>
      <c r="AQ202" s="251"/>
      <c r="AR202" s="251"/>
      <c r="AS202" s="251"/>
      <c r="AT202" s="251"/>
      <c r="AU202" s="251"/>
      <c r="AV202" s="251"/>
      <c r="AW202" s="251"/>
      <c r="AX202" s="251"/>
      <c r="AY202" s="251"/>
      <c r="AZ202" s="251"/>
      <c r="BA202" s="251"/>
      <c r="BB202" s="251"/>
      <c r="BC202" s="251"/>
      <c r="BD202" s="251"/>
      <c r="BE202" s="251"/>
      <c r="BF202" s="251"/>
      <c r="BG202" s="251"/>
      <c r="BH202" s="251"/>
      <c r="BI202" s="251"/>
      <c r="BJ202" s="251"/>
      <c r="BK202" s="251"/>
      <c r="BL202" s="251"/>
      <c r="BM202" s="251"/>
      <c r="BN202" s="251"/>
      <c r="BO202" s="251"/>
      <c r="BP202" s="251"/>
      <c r="BQ202" s="251"/>
      <c r="BR202" s="251"/>
      <c r="BS202" s="251"/>
      <c r="BT202" s="251"/>
      <c r="BU202" s="251"/>
      <c r="BV202" s="251"/>
      <c r="BW202" s="251"/>
      <c r="BX202" s="251"/>
      <c r="BY202" s="251"/>
      <c r="BZ202" s="251"/>
      <c r="CA202" s="251"/>
      <c r="CB202" s="251"/>
      <c r="CC202" s="251"/>
      <c r="CD202" s="251"/>
      <c r="CE202" s="251"/>
      <c r="CF202" s="251"/>
      <c r="CG202" s="251"/>
      <c r="CH202" s="251"/>
      <c r="CI202" s="251"/>
      <c r="CJ202" s="251"/>
      <c r="CK202" s="251"/>
      <c r="CL202" s="251"/>
      <c r="CM202" s="251"/>
      <c r="CN202" s="251"/>
      <c r="CO202" s="251"/>
      <c r="CP202" s="251"/>
      <c r="CQ202" s="251"/>
      <c r="CR202" s="251"/>
      <c r="CS202" s="251"/>
      <c r="CT202" s="251"/>
      <c r="CU202" s="251"/>
      <c r="CV202" s="251"/>
      <c r="CW202" s="251"/>
      <c r="CX202" s="251"/>
      <c r="CY202" s="251"/>
      <c r="CZ202" s="251"/>
      <c r="DA202" s="251"/>
      <c r="DB202" s="251"/>
      <c r="DC202" s="251"/>
      <c r="DD202" s="251"/>
      <c r="DE202" s="251"/>
      <c r="DF202" s="251"/>
      <c r="DG202" s="251"/>
      <c r="DH202" s="251"/>
      <c r="DI202" s="251"/>
      <c r="DJ202" s="251"/>
      <c r="DK202" s="251"/>
      <c r="DL202" s="251"/>
      <c r="DM202" s="251"/>
      <c r="DN202" s="251"/>
      <c r="DO202" s="251"/>
      <c r="DP202" s="251"/>
      <c r="DQ202" s="251"/>
      <c r="DR202" s="251"/>
      <c r="DS202" s="251"/>
      <c r="DT202" s="251"/>
      <c r="DU202" s="251"/>
      <c r="DV202" s="251"/>
      <c r="DW202" s="251"/>
      <c r="DX202" s="251"/>
      <c r="DY202" s="251"/>
      <c r="DZ202" s="251"/>
      <c r="EA202" s="251"/>
      <c r="EB202" s="251"/>
      <c r="EC202" s="251"/>
      <c r="ED202" s="251"/>
      <c r="EE202" s="251"/>
      <c r="EF202" s="251"/>
      <c r="EG202" s="251"/>
      <c r="EH202" s="251"/>
      <c r="EI202" s="251"/>
      <c r="EJ202" s="251"/>
      <c r="EK202" s="251"/>
      <c r="EL202" s="251"/>
      <c r="EM202" s="251"/>
      <c r="EN202" s="251"/>
      <c r="EO202" s="251"/>
      <c r="EP202" s="251"/>
      <c r="EQ202" s="251"/>
      <c r="ER202" s="251"/>
      <c r="ES202" s="251"/>
      <c r="ET202" s="251"/>
      <c r="EU202" s="251"/>
      <c r="EV202" s="251"/>
      <c r="EW202" s="251"/>
      <c r="EX202" s="251"/>
      <c r="EY202" s="251"/>
      <c r="EZ202" s="251"/>
      <c r="FA202" s="251"/>
      <c r="FB202" s="251"/>
      <c r="FC202" s="251"/>
      <c r="FD202" s="251"/>
      <c r="FE202" s="251"/>
      <c r="FF202" s="251"/>
      <c r="FG202" s="251"/>
      <c r="FH202" s="251"/>
      <c r="FI202" s="251"/>
      <c r="FJ202" s="251"/>
      <c r="FK202" s="251"/>
      <c r="FL202" s="251"/>
      <c r="FM202" s="251"/>
      <c r="FN202" s="251"/>
      <c r="FO202" s="251"/>
      <c r="FP202" s="251"/>
      <c r="FQ202" s="251"/>
      <c r="FR202" s="251"/>
      <c r="FS202" s="251"/>
      <c r="FT202" s="251"/>
      <c r="FU202" s="251"/>
      <c r="FV202" s="251"/>
      <c r="FW202" s="251"/>
      <c r="FX202" s="251"/>
      <c r="FY202" s="251"/>
      <c r="FZ202" s="251"/>
      <c r="GA202" s="251"/>
      <c r="GB202" s="251"/>
      <c r="GC202" s="251"/>
      <c r="GD202" s="251"/>
      <c r="GE202" s="251"/>
      <c r="GF202" s="251"/>
      <c r="GG202" s="251"/>
      <c r="GH202" s="251"/>
      <c r="GI202" s="251"/>
      <c r="GJ202" s="251"/>
      <c r="GK202" s="251"/>
      <c r="GL202" s="251"/>
      <c r="GM202" s="251"/>
      <c r="GN202" s="251"/>
      <c r="GO202" s="251"/>
      <c r="GP202" s="251"/>
      <c r="GQ202" s="251"/>
      <c r="GR202" s="251"/>
      <c r="GS202" s="251"/>
      <c r="GT202" s="251"/>
    </row>
    <row r="203" spans="1:202">
      <c r="A203" s="656"/>
      <c r="B203" s="656"/>
      <c r="C203" s="656"/>
      <c r="D203" s="972"/>
      <c r="E203" s="656"/>
      <c r="F203" s="656"/>
      <c r="G203" s="656"/>
      <c r="H203" s="656"/>
      <c r="I203" s="656"/>
      <c r="J203" s="656"/>
      <c r="K203" s="656"/>
      <c r="L203" s="656"/>
      <c r="M203" s="656"/>
      <c r="N203" s="656"/>
      <c r="O203" s="656"/>
      <c r="P203" s="656"/>
      <c r="Q203" s="251"/>
      <c r="R203" s="251"/>
      <c r="S203" s="251"/>
      <c r="T203" s="251"/>
      <c r="U203" s="251"/>
      <c r="V203" s="251"/>
      <c r="W203" s="251"/>
      <c r="X203" s="251"/>
      <c r="Y203" s="251"/>
      <c r="Z203" s="251"/>
      <c r="AA203" s="251"/>
      <c r="AB203" s="251"/>
      <c r="AC203" s="251"/>
      <c r="AD203" s="251"/>
      <c r="AE203" s="251"/>
      <c r="AF203" s="251"/>
      <c r="AG203" s="251"/>
      <c r="AH203" s="251"/>
      <c r="AI203" s="251"/>
      <c r="AJ203" s="251"/>
      <c r="AK203" s="251"/>
      <c r="AL203" s="251"/>
      <c r="AM203" s="251"/>
      <c r="AN203" s="251"/>
      <c r="AO203" s="251"/>
      <c r="AP203" s="251"/>
      <c r="AQ203" s="251"/>
      <c r="AR203" s="251"/>
      <c r="AS203" s="251"/>
      <c r="AT203" s="251"/>
      <c r="AU203" s="251"/>
      <c r="AV203" s="251"/>
      <c r="AW203" s="251"/>
      <c r="AX203" s="251"/>
      <c r="AY203" s="251"/>
      <c r="AZ203" s="251"/>
      <c r="BA203" s="251"/>
      <c r="BB203" s="251"/>
      <c r="BC203" s="251"/>
      <c r="BD203" s="251"/>
      <c r="BE203" s="251"/>
      <c r="BF203" s="251"/>
      <c r="BG203" s="251"/>
      <c r="BH203" s="251"/>
      <c r="BI203" s="251"/>
      <c r="BJ203" s="251"/>
      <c r="BK203" s="251"/>
      <c r="BL203" s="251"/>
      <c r="BM203" s="251"/>
      <c r="BN203" s="251"/>
      <c r="BO203" s="251"/>
      <c r="BP203" s="251"/>
      <c r="BQ203" s="251"/>
      <c r="BR203" s="251"/>
      <c r="BS203" s="251"/>
      <c r="BT203" s="251"/>
      <c r="BU203" s="251"/>
      <c r="BV203" s="251"/>
      <c r="BW203" s="251"/>
      <c r="BX203" s="251"/>
      <c r="BY203" s="251"/>
      <c r="BZ203" s="251"/>
      <c r="CA203" s="251"/>
      <c r="CB203" s="251"/>
      <c r="CC203" s="251"/>
      <c r="CD203" s="251"/>
      <c r="CE203" s="251"/>
      <c r="CF203" s="251"/>
      <c r="CG203" s="251"/>
      <c r="CH203" s="251"/>
      <c r="CI203" s="251"/>
      <c r="CJ203" s="251"/>
      <c r="CK203" s="251"/>
      <c r="CL203" s="251"/>
      <c r="CM203" s="251"/>
      <c r="CN203" s="251"/>
      <c r="CO203" s="251"/>
      <c r="CP203" s="251"/>
      <c r="CQ203" s="251"/>
      <c r="CR203" s="251"/>
      <c r="CS203" s="251"/>
      <c r="CT203" s="251"/>
      <c r="CU203" s="251"/>
      <c r="CV203" s="251"/>
      <c r="CW203" s="251"/>
      <c r="CX203" s="251"/>
      <c r="CY203" s="251"/>
      <c r="CZ203" s="251"/>
      <c r="DA203" s="251"/>
      <c r="DB203" s="251"/>
      <c r="DC203" s="251"/>
      <c r="DD203" s="251"/>
      <c r="DE203" s="251"/>
      <c r="DF203" s="251"/>
      <c r="DG203" s="251"/>
      <c r="DH203" s="251"/>
      <c r="DI203" s="251"/>
      <c r="DJ203" s="251"/>
      <c r="DK203" s="251"/>
      <c r="DL203" s="251"/>
      <c r="DM203" s="251"/>
      <c r="DN203" s="251"/>
      <c r="DO203" s="251"/>
      <c r="DP203" s="251"/>
      <c r="DQ203" s="251"/>
      <c r="DR203" s="251"/>
      <c r="DS203" s="251"/>
      <c r="DT203" s="251"/>
      <c r="DU203" s="251"/>
      <c r="DV203" s="251"/>
      <c r="DW203" s="251"/>
      <c r="DX203" s="251"/>
      <c r="DY203" s="251"/>
      <c r="DZ203" s="251"/>
      <c r="EA203" s="251"/>
      <c r="EB203" s="251"/>
      <c r="EC203" s="251"/>
      <c r="ED203" s="251"/>
      <c r="EE203" s="251"/>
      <c r="EF203" s="251"/>
      <c r="EG203" s="251"/>
      <c r="EH203" s="251"/>
      <c r="EI203" s="251"/>
      <c r="EJ203" s="251"/>
      <c r="EK203" s="251"/>
      <c r="EL203" s="251"/>
      <c r="EM203" s="251"/>
      <c r="EN203" s="251"/>
      <c r="EO203" s="251"/>
      <c r="EP203" s="251"/>
      <c r="EQ203" s="251"/>
      <c r="ER203" s="251"/>
      <c r="ES203" s="251"/>
      <c r="ET203" s="251"/>
      <c r="EU203" s="251"/>
      <c r="EV203" s="251"/>
      <c r="EW203" s="251"/>
      <c r="EX203" s="251"/>
      <c r="EY203" s="251"/>
      <c r="EZ203" s="251"/>
      <c r="FA203" s="251"/>
      <c r="FB203" s="251"/>
      <c r="FC203" s="251"/>
      <c r="FD203" s="251"/>
      <c r="FE203" s="251"/>
      <c r="FF203" s="251"/>
      <c r="FG203" s="251"/>
      <c r="FH203" s="251"/>
      <c r="FI203" s="251"/>
      <c r="FJ203" s="251"/>
      <c r="FK203" s="251"/>
      <c r="FL203" s="251"/>
      <c r="FM203" s="251"/>
      <c r="FN203" s="251"/>
      <c r="FO203" s="251"/>
      <c r="FP203" s="251"/>
      <c r="FQ203" s="251"/>
      <c r="FR203" s="251"/>
      <c r="FS203" s="251"/>
      <c r="FT203" s="251"/>
      <c r="FU203" s="251"/>
      <c r="FV203" s="251"/>
      <c r="FW203" s="251"/>
      <c r="FX203" s="251"/>
      <c r="FY203" s="251"/>
      <c r="FZ203" s="251"/>
      <c r="GA203" s="251"/>
      <c r="GB203" s="251"/>
      <c r="GC203" s="251"/>
      <c r="GD203" s="251"/>
      <c r="GE203" s="251"/>
      <c r="GF203" s="251"/>
      <c r="GG203" s="251"/>
      <c r="GH203" s="251"/>
      <c r="GI203" s="251"/>
      <c r="GJ203" s="251"/>
      <c r="GK203" s="251"/>
      <c r="GL203" s="251"/>
      <c r="GM203" s="251"/>
      <c r="GN203" s="251"/>
      <c r="GO203" s="251"/>
      <c r="GP203" s="251"/>
      <c r="GQ203" s="251"/>
      <c r="GR203" s="251"/>
      <c r="GS203" s="251"/>
      <c r="GT203" s="251"/>
    </row>
    <row r="204" spans="1:202">
      <c r="A204" s="656"/>
      <c r="B204" s="656"/>
      <c r="C204" s="656"/>
      <c r="D204" s="972"/>
      <c r="E204" s="656"/>
      <c r="F204" s="656"/>
      <c r="G204" s="656"/>
      <c r="H204" s="656"/>
      <c r="I204" s="656"/>
      <c r="J204" s="656"/>
      <c r="K204" s="656"/>
      <c r="L204" s="656"/>
      <c r="M204" s="656"/>
      <c r="N204" s="656"/>
      <c r="O204" s="656"/>
      <c r="P204" s="656"/>
      <c r="Q204" s="251"/>
      <c r="R204" s="251"/>
      <c r="S204" s="251"/>
      <c r="T204" s="251"/>
      <c r="U204" s="251"/>
      <c r="V204" s="251"/>
      <c r="W204" s="251"/>
      <c r="X204" s="251"/>
      <c r="Y204" s="251"/>
      <c r="Z204" s="251"/>
      <c r="AA204" s="251"/>
      <c r="AB204" s="251"/>
      <c r="AC204" s="251"/>
      <c r="AD204" s="251"/>
      <c r="AE204" s="251"/>
      <c r="AF204" s="251"/>
      <c r="AG204" s="251"/>
      <c r="AH204" s="251"/>
      <c r="AI204" s="251"/>
      <c r="AJ204" s="251"/>
      <c r="AK204" s="251"/>
      <c r="AL204" s="251"/>
      <c r="AM204" s="251"/>
      <c r="AN204" s="251"/>
      <c r="AO204" s="251"/>
      <c r="AP204" s="251"/>
      <c r="AQ204" s="251"/>
      <c r="AR204" s="251"/>
      <c r="AS204" s="251"/>
      <c r="AT204" s="251"/>
      <c r="AU204" s="251"/>
      <c r="AV204" s="251"/>
      <c r="AW204" s="251"/>
      <c r="AX204" s="251"/>
      <c r="AY204" s="251"/>
      <c r="AZ204" s="251"/>
      <c r="BA204" s="251"/>
      <c r="BB204" s="251"/>
      <c r="BC204" s="251"/>
      <c r="BD204" s="251"/>
      <c r="BE204" s="251"/>
      <c r="BF204" s="251"/>
      <c r="BG204" s="251"/>
      <c r="BH204" s="251"/>
      <c r="BI204" s="251"/>
      <c r="BJ204" s="251"/>
      <c r="BK204" s="251"/>
      <c r="BL204" s="251"/>
      <c r="BM204" s="251"/>
      <c r="BN204" s="251"/>
      <c r="BO204" s="251"/>
      <c r="BP204" s="251"/>
      <c r="BQ204" s="251"/>
      <c r="BR204" s="251"/>
      <c r="BS204" s="251"/>
      <c r="BT204" s="251"/>
      <c r="BU204" s="251"/>
      <c r="BV204" s="251"/>
      <c r="BW204" s="251"/>
      <c r="BX204" s="251"/>
      <c r="BY204" s="251"/>
      <c r="BZ204" s="251"/>
      <c r="CA204" s="251"/>
      <c r="CB204" s="251"/>
      <c r="CC204" s="251"/>
      <c r="CD204" s="251"/>
      <c r="CE204" s="251"/>
      <c r="CF204" s="251"/>
      <c r="CG204" s="251"/>
      <c r="CH204" s="251"/>
      <c r="CI204" s="251"/>
      <c r="CJ204" s="251"/>
      <c r="CK204" s="251"/>
      <c r="CL204" s="251"/>
      <c r="CM204" s="251"/>
      <c r="CN204" s="251"/>
      <c r="CO204" s="251"/>
      <c r="CP204" s="251"/>
      <c r="CQ204" s="251"/>
      <c r="CR204" s="251"/>
      <c r="CS204" s="251"/>
      <c r="CT204" s="251"/>
      <c r="CU204" s="251"/>
      <c r="CV204" s="251"/>
      <c r="CW204" s="251"/>
      <c r="CX204" s="251"/>
      <c r="CY204" s="251"/>
      <c r="CZ204" s="251"/>
      <c r="DA204" s="251"/>
      <c r="DB204" s="251"/>
      <c r="DC204" s="251"/>
      <c r="DD204" s="251"/>
      <c r="DE204" s="251"/>
      <c r="DF204" s="251"/>
      <c r="DG204" s="251"/>
      <c r="DH204" s="251"/>
      <c r="DI204" s="251"/>
      <c r="DJ204" s="251"/>
      <c r="DK204" s="251"/>
      <c r="DL204" s="251"/>
      <c r="DM204" s="251"/>
      <c r="DN204" s="251"/>
      <c r="DO204" s="251"/>
      <c r="DP204" s="251"/>
      <c r="DQ204" s="251"/>
      <c r="DR204" s="251"/>
      <c r="DS204" s="251"/>
      <c r="DT204" s="251"/>
      <c r="DU204" s="251"/>
      <c r="DV204" s="251"/>
      <c r="DW204" s="251"/>
      <c r="DX204" s="251"/>
      <c r="DY204" s="251"/>
      <c r="DZ204" s="251"/>
      <c r="EA204" s="251"/>
      <c r="EB204" s="251"/>
      <c r="EC204" s="251"/>
      <c r="ED204" s="251"/>
      <c r="EE204" s="251"/>
      <c r="EF204" s="251"/>
      <c r="EG204" s="251"/>
      <c r="EH204" s="251"/>
      <c r="EI204" s="251"/>
      <c r="EJ204" s="251"/>
      <c r="EK204" s="251"/>
      <c r="EL204" s="251"/>
      <c r="EM204" s="251"/>
      <c r="EN204" s="251"/>
      <c r="EO204" s="251"/>
      <c r="EP204" s="251"/>
      <c r="EQ204" s="251"/>
      <c r="ER204" s="251"/>
      <c r="ES204" s="251"/>
      <c r="ET204" s="251"/>
      <c r="EU204" s="251"/>
      <c r="EV204" s="251"/>
      <c r="EW204" s="251"/>
      <c r="EX204" s="251"/>
      <c r="EY204" s="251"/>
      <c r="EZ204" s="251"/>
      <c r="FA204" s="251"/>
      <c r="FB204" s="251"/>
      <c r="FC204" s="251"/>
      <c r="FD204" s="251"/>
      <c r="FE204" s="251"/>
      <c r="FF204" s="251"/>
      <c r="FG204" s="251"/>
      <c r="FH204" s="251"/>
      <c r="FI204" s="251"/>
      <c r="FJ204" s="251"/>
      <c r="FK204" s="251"/>
      <c r="FL204" s="251"/>
      <c r="FM204" s="251"/>
      <c r="FN204" s="251"/>
      <c r="FO204" s="251"/>
      <c r="FP204" s="251"/>
      <c r="FQ204" s="251"/>
      <c r="FR204" s="251"/>
      <c r="FS204" s="251"/>
      <c r="FT204" s="251"/>
      <c r="FU204" s="251"/>
      <c r="FV204" s="251"/>
      <c r="FW204" s="251"/>
      <c r="FX204" s="251"/>
      <c r="FY204" s="251"/>
      <c r="FZ204" s="251"/>
      <c r="GA204" s="251"/>
      <c r="GB204" s="251"/>
      <c r="GC204" s="251"/>
      <c r="GD204" s="251"/>
      <c r="GE204" s="251"/>
      <c r="GF204" s="251"/>
      <c r="GG204" s="251"/>
      <c r="GH204" s="251"/>
      <c r="GI204" s="251"/>
      <c r="GJ204" s="251"/>
      <c r="GK204" s="251"/>
      <c r="GL204" s="251"/>
      <c r="GM204" s="251"/>
      <c r="GN204" s="251"/>
      <c r="GO204" s="251"/>
      <c r="GP204" s="251"/>
      <c r="GQ204" s="251"/>
      <c r="GR204" s="251"/>
      <c r="GS204" s="251"/>
      <c r="GT204" s="251"/>
    </row>
    <row r="205" spans="1:202">
      <c r="A205" s="656"/>
      <c r="B205" s="656"/>
      <c r="C205" s="656"/>
      <c r="D205" s="972"/>
      <c r="E205" s="656"/>
      <c r="F205" s="656"/>
      <c r="G205" s="656"/>
      <c r="H205" s="656"/>
      <c r="I205" s="656"/>
      <c r="J205" s="656"/>
      <c r="K205" s="656"/>
      <c r="L205" s="656"/>
      <c r="M205" s="656"/>
      <c r="N205" s="656"/>
      <c r="O205" s="656"/>
      <c r="P205" s="656"/>
      <c r="Q205" s="251"/>
      <c r="R205" s="251"/>
      <c r="S205" s="251"/>
      <c r="T205" s="251"/>
      <c r="U205" s="251"/>
      <c r="V205" s="251"/>
      <c r="W205" s="251"/>
      <c r="X205" s="251"/>
      <c r="Y205" s="251"/>
      <c r="Z205" s="251"/>
      <c r="AA205" s="251"/>
      <c r="AB205" s="251"/>
      <c r="AC205" s="251"/>
      <c r="AD205" s="251"/>
      <c r="AE205" s="251"/>
      <c r="AF205" s="251"/>
      <c r="AG205" s="251"/>
      <c r="AH205" s="251"/>
      <c r="AI205" s="251"/>
      <c r="AJ205" s="251"/>
      <c r="AK205" s="251"/>
      <c r="AL205" s="251"/>
      <c r="AM205" s="251"/>
      <c r="AN205" s="251"/>
      <c r="AO205" s="251"/>
      <c r="AP205" s="251"/>
      <c r="AQ205" s="251"/>
      <c r="AR205" s="251"/>
      <c r="AS205" s="251"/>
      <c r="AT205" s="251"/>
      <c r="AU205" s="251"/>
      <c r="AV205" s="251"/>
      <c r="AW205" s="251"/>
      <c r="AX205" s="251"/>
      <c r="AY205" s="251"/>
      <c r="AZ205" s="251"/>
      <c r="BA205" s="251"/>
      <c r="BB205" s="251"/>
      <c r="BC205" s="251"/>
      <c r="BD205" s="251"/>
      <c r="BE205" s="251"/>
      <c r="BF205" s="251"/>
      <c r="BG205" s="251"/>
      <c r="BH205" s="251"/>
      <c r="BI205" s="251"/>
      <c r="BJ205" s="251"/>
      <c r="BK205" s="251"/>
      <c r="BL205" s="251"/>
      <c r="BM205" s="251"/>
      <c r="BN205" s="251"/>
      <c r="BO205" s="251"/>
      <c r="BP205" s="251"/>
      <c r="BQ205" s="251"/>
      <c r="BR205" s="251"/>
      <c r="BS205" s="251"/>
      <c r="BT205" s="251"/>
      <c r="BU205" s="251"/>
      <c r="BV205" s="251"/>
      <c r="BW205" s="251"/>
      <c r="BX205" s="251"/>
      <c r="BY205" s="251"/>
      <c r="BZ205" s="251"/>
      <c r="CA205" s="251"/>
      <c r="CB205" s="251"/>
      <c r="CC205" s="251"/>
      <c r="CD205" s="251"/>
      <c r="CE205" s="251"/>
      <c r="CF205" s="251"/>
      <c r="CG205" s="251"/>
      <c r="CH205" s="251"/>
      <c r="CI205" s="251"/>
      <c r="CJ205" s="251"/>
      <c r="CK205" s="251"/>
      <c r="CL205" s="251"/>
      <c r="CM205" s="251"/>
      <c r="CN205" s="251"/>
      <c r="CO205" s="251"/>
      <c r="CP205" s="251"/>
      <c r="CQ205" s="251"/>
      <c r="CR205" s="251"/>
      <c r="CS205" s="251"/>
      <c r="CT205" s="251"/>
      <c r="CU205" s="251"/>
      <c r="CV205" s="251"/>
      <c r="CW205" s="251"/>
      <c r="CX205" s="251"/>
      <c r="CY205" s="251"/>
      <c r="CZ205" s="251"/>
      <c r="DA205" s="251"/>
      <c r="DB205" s="251"/>
      <c r="DC205" s="251"/>
      <c r="DD205" s="251"/>
      <c r="DE205" s="251"/>
      <c r="DF205" s="251"/>
      <c r="DG205" s="251"/>
      <c r="DH205" s="251"/>
      <c r="DI205" s="251"/>
      <c r="DJ205" s="251"/>
      <c r="DK205" s="251"/>
      <c r="DL205" s="251"/>
      <c r="DM205" s="251"/>
      <c r="DN205" s="251"/>
      <c r="DO205" s="251"/>
      <c r="DP205" s="251"/>
      <c r="DQ205" s="251"/>
      <c r="DR205" s="251"/>
      <c r="DS205" s="251"/>
      <c r="DT205" s="251"/>
      <c r="DU205" s="251"/>
      <c r="DV205" s="251"/>
      <c r="DW205" s="251"/>
      <c r="DX205" s="251"/>
      <c r="DY205" s="251"/>
      <c r="DZ205" s="251"/>
      <c r="EA205" s="251"/>
      <c r="EB205" s="251"/>
      <c r="EC205" s="251"/>
      <c r="ED205" s="251"/>
      <c r="EE205" s="251"/>
      <c r="EF205" s="251"/>
      <c r="EG205" s="251"/>
      <c r="EH205" s="251"/>
      <c r="EI205" s="251"/>
      <c r="EJ205" s="251"/>
      <c r="EK205" s="251"/>
      <c r="EL205" s="251"/>
      <c r="EM205" s="251"/>
      <c r="EN205" s="251"/>
      <c r="EO205" s="251"/>
      <c r="EP205" s="251"/>
      <c r="EQ205" s="251"/>
      <c r="ER205" s="251"/>
      <c r="ES205" s="251"/>
      <c r="ET205" s="251"/>
      <c r="EU205" s="251"/>
      <c r="EV205" s="251"/>
      <c r="EW205" s="251"/>
      <c r="EX205" s="251"/>
      <c r="EY205" s="251"/>
      <c r="EZ205" s="251"/>
      <c r="FA205" s="251"/>
      <c r="FB205" s="251"/>
      <c r="FC205" s="251"/>
      <c r="FD205" s="251"/>
      <c r="FE205" s="251"/>
      <c r="FF205" s="251"/>
      <c r="FG205" s="251"/>
      <c r="FH205" s="251"/>
      <c r="FI205" s="251"/>
      <c r="FJ205" s="251"/>
      <c r="FK205" s="251"/>
      <c r="FL205" s="251"/>
      <c r="FM205" s="251"/>
      <c r="FN205" s="251"/>
      <c r="FO205" s="251"/>
      <c r="FP205" s="251"/>
      <c r="FQ205" s="251"/>
      <c r="FR205" s="251"/>
      <c r="FS205" s="251"/>
      <c r="FT205" s="251"/>
      <c r="FU205" s="251"/>
      <c r="FV205" s="251"/>
      <c r="FW205" s="251"/>
      <c r="FX205" s="251"/>
      <c r="FY205" s="251"/>
      <c r="FZ205" s="251"/>
      <c r="GA205" s="251"/>
      <c r="GB205" s="251"/>
      <c r="GC205" s="251"/>
      <c r="GD205" s="251"/>
      <c r="GE205" s="251"/>
      <c r="GF205" s="251"/>
      <c r="GG205" s="251"/>
      <c r="GH205" s="251"/>
      <c r="GI205" s="251"/>
      <c r="GJ205" s="251"/>
      <c r="GK205" s="251"/>
      <c r="GL205" s="251"/>
      <c r="GM205" s="251"/>
      <c r="GN205" s="251"/>
      <c r="GO205" s="251"/>
      <c r="GP205" s="251"/>
      <c r="GQ205" s="251"/>
      <c r="GR205" s="251"/>
      <c r="GS205" s="251"/>
      <c r="GT205" s="251"/>
    </row>
    <row r="206" spans="1:202">
      <c r="A206" s="656"/>
      <c r="B206" s="656"/>
      <c r="C206" s="656"/>
      <c r="D206" s="972"/>
      <c r="E206" s="656"/>
      <c r="F206" s="656"/>
      <c r="G206" s="656"/>
      <c r="H206" s="656"/>
      <c r="I206" s="656"/>
      <c r="J206" s="656"/>
      <c r="K206" s="656"/>
      <c r="L206" s="656"/>
      <c r="M206" s="656"/>
      <c r="N206" s="656"/>
      <c r="O206" s="656"/>
      <c r="P206" s="656"/>
      <c r="Q206" s="251"/>
      <c r="R206" s="251"/>
      <c r="S206" s="251"/>
      <c r="T206" s="251"/>
      <c r="U206" s="251"/>
      <c r="V206" s="251"/>
      <c r="W206" s="251"/>
      <c r="X206" s="251"/>
      <c r="Y206" s="251"/>
      <c r="Z206" s="251"/>
      <c r="AA206" s="251"/>
      <c r="AB206" s="251"/>
      <c r="AC206" s="251"/>
      <c r="AD206" s="251"/>
      <c r="AE206" s="251"/>
      <c r="AF206" s="251"/>
      <c r="AG206" s="251"/>
      <c r="AH206" s="251"/>
      <c r="AI206" s="251"/>
      <c r="AJ206" s="251"/>
      <c r="AK206" s="251"/>
      <c r="AL206" s="251"/>
      <c r="AM206" s="251"/>
      <c r="AN206" s="251"/>
      <c r="AO206" s="251"/>
      <c r="AP206" s="251"/>
      <c r="AQ206" s="251"/>
      <c r="AR206" s="251"/>
      <c r="AS206" s="251"/>
      <c r="AT206" s="251"/>
      <c r="AU206" s="251"/>
      <c r="AV206" s="251"/>
      <c r="AW206" s="251"/>
      <c r="AX206" s="251"/>
      <c r="AY206" s="251"/>
      <c r="AZ206" s="251"/>
      <c r="BA206" s="251"/>
      <c r="BB206" s="251"/>
      <c r="BC206" s="251"/>
      <c r="BD206" s="251"/>
      <c r="BE206" s="251"/>
      <c r="BF206" s="251"/>
      <c r="BG206" s="251"/>
      <c r="BH206" s="251"/>
      <c r="BI206" s="251"/>
      <c r="BJ206" s="251"/>
      <c r="BK206" s="251"/>
      <c r="BL206" s="251"/>
      <c r="BM206" s="251"/>
      <c r="BN206" s="251"/>
      <c r="BO206" s="251"/>
      <c r="BP206" s="251"/>
      <c r="BQ206" s="251"/>
      <c r="BR206" s="251"/>
      <c r="BS206" s="251"/>
      <c r="BT206" s="251"/>
      <c r="BU206" s="251"/>
      <c r="BV206" s="251"/>
      <c r="BW206" s="251"/>
      <c r="BX206" s="251"/>
      <c r="BY206" s="251"/>
      <c r="BZ206" s="251"/>
      <c r="CA206" s="251"/>
      <c r="CB206" s="251"/>
      <c r="CC206" s="251"/>
      <c r="CD206" s="251"/>
      <c r="CE206" s="251"/>
      <c r="CF206" s="251"/>
      <c r="CG206" s="251"/>
      <c r="CH206" s="251"/>
      <c r="CI206" s="251"/>
      <c r="CJ206" s="251"/>
      <c r="CK206" s="251"/>
      <c r="CL206" s="251"/>
      <c r="CM206" s="251"/>
      <c r="CN206" s="251"/>
      <c r="CO206" s="251"/>
      <c r="CP206" s="251"/>
      <c r="CQ206" s="251"/>
      <c r="CR206" s="251"/>
      <c r="CS206" s="251"/>
      <c r="CT206" s="251"/>
      <c r="CU206" s="251"/>
      <c r="CV206" s="251"/>
      <c r="CW206" s="251"/>
      <c r="CX206" s="251"/>
      <c r="CY206" s="251"/>
      <c r="CZ206" s="251"/>
      <c r="DA206" s="251"/>
      <c r="DB206" s="251"/>
      <c r="DC206" s="251"/>
      <c r="DD206" s="251"/>
      <c r="DE206" s="251"/>
      <c r="DF206" s="251"/>
      <c r="DG206" s="251"/>
      <c r="DH206" s="251"/>
      <c r="DI206" s="251"/>
      <c r="DJ206" s="251"/>
      <c r="DK206" s="251"/>
      <c r="DL206" s="251"/>
      <c r="DM206" s="251"/>
      <c r="DN206" s="251"/>
      <c r="DO206" s="251"/>
      <c r="DP206" s="251"/>
      <c r="DQ206" s="251"/>
      <c r="DR206" s="251"/>
      <c r="DS206" s="251"/>
      <c r="DT206" s="251"/>
      <c r="DU206" s="251"/>
      <c r="DV206" s="251"/>
      <c r="DW206" s="251"/>
      <c r="DX206" s="251"/>
      <c r="DY206" s="251"/>
      <c r="DZ206" s="251"/>
      <c r="EA206" s="251"/>
      <c r="EB206" s="251"/>
      <c r="EC206" s="251"/>
      <c r="ED206" s="251"/>
      <c r="EE206" s="251"/>
      <c r="EF206" s="251"/>
      <c r="EG206" s="251"/>
      <c r="EH206" s="251"/>
      <c r="EI206" s="251"/>
      <c r="EJ206" s="251"/>
      <c r="EK206" s="251"/>
      <c r="EL206" s="251"/>
      <c r="EM206" s="251"/>
      <c r="EN206" s="251"/>
      <c r="EO206" s="251"/>
      <c r="EP206" s="251"/>
      <c r="EQ206" s="251"/>
      <c r="ER206" s="251"/>
      <c r="ES206" s="251"/>
      <c r="ET206" s="251"/>
      <c r="EU206" s="251"/>
      <c r="EV206" s="251"/>
      <c r="EW206" s="251"/>
      <c r="EX206" s="251"/>
      <c r="EY206" s="251"/>
      <c r="EZ206" s="251"/>
      <c r="FA206" s="251"/>
      <c r="FB206" s="251"/>
      <c r="FC206" s="251"/>
      <c r="FD206" s="251"/>
      <c r="FE206" s="251"/>
      <c r="FF206" s="251"/>
      <c r="FG206" s="251"/>
      <c r="FH206" s="251"/>
      <c r="FI206" s="251"/>
      <c r="FJ206" s="251"/>
      <c r="FK206" s="251"/>
      <c r="FL206" s="251"/>
      <c r="FM206" s="251"/>
      <c r="FN206" s="251"/>
      <c r="FO206" s="251"/>
      <c r="FP206" s="251"/>
      <c r="FQ206" s="251"/>
      <c r="FR206" s="251"/>
      <c r="FS206" s="251"/>
      <c r="FT206" s="251"/>
      <c r="FU206" s="251"/>
      <c r="FV206" s="251"/>
      <c r="FW206" s="251"/>
      <c r="FX206" s="251"/>
      <c r="FY206" s="251"/>
      <c r="FZ206" s="251"/>
      <c r="GA206" s="251"/>
      <c r="GB206" s="251"/>
      <c r="GC206" s="251"/>
      <c r="GD206" s="251"/>
      <c r="GE206" s="251"/>
      <c r="GF206" s="251"/>
      <c r="GG206" s="251"/>
      <c r="GH206" s="251"/>
      <c r="GI206" s="251"/>
      <c r="GJ206" s="251"/>
      <c r="GK206" s="251"/>
      <c r="GL206" s="251"/>
      <c r="GM206" s="251"/>
      <c r="GN206" s="251"/>
      <c r="GO206" s="251"/>
      <c r="GP206" s="251"/>
      <c r="GQ206" s="251"/>
      <c r="GR206" s="251"/>
      <c r="GS206" s="251"/>
      <c r="GT206" s="251"/>
    </row>
    <row r="207" spans="1:202">
      <c r="A207" s="656"/>
      <c r="B207" s="656"/>
      <c r="C207" s="656"/>
      <c r="D207" s="972"/>
      <c r="E207" s="656"/>
      <c r="F207" s="656"/>
      <c r="G207" s="656"/>
      <c r="H207" s="656"/>
      <c r="I207" s="656"/>
      <c r="J207" s="656"/>
      <c r="K207" s="656"/>
      <c r="L207" s="656"/>
      <c r="M207" s="656"/>
      <c r="N207" s="656"/>
      <c r="O207" s="656"/>
      <c r="P207" s="656"/>
      <c r="Q207" s="251"/>
      <c r="R207" s="251"/>
      <c r="S207" s="251"/>
      <c r="T207" s="251"/>
      <c r="U207" s="251"/>
      <c r="V207" s="251"/>
      <c r="W207" s="251"/>
      <c r="X207" s="251"/>
      <c r="Y207" s="251"/>
      <c r="Z207" s="251"/>
      <c r="AA207" s="251"/>
      <c r="AB207" s="251"/>
      <c r="AC207" s="251"/>
      <c r="AD207" s="251"/>
      <c r="AE207" s="251"/>
      <c r="AF207" s="251"/>
      <c r="AG207" s="251"/>
      <c r="AH207" s="251"/>
      <c r="AI207" s="251"/>
      <c r="AJ207" s="251"/>
      <c r="AK207" s="251"/>
      <c r="AL207" s="251"/>
      <c r="AM207" s="251"/>
      <c r="AN207" s="251"/>
      <c r="AO207" s="251"/>
      <c r="AP207" s="251"/>
      <c r="AQ207" s="251"/>
      <c r="AR207" s="251"/>
      <c r="AS207" s="251"/>
      <c r="AT207" s="251"/>
      <c r="AU207" s="251"/>
      <c r="AV207" s="251"/>
      <c r="AW207" s="251"/>
      <c r="AX207" s="251"/>
      <c r="AY207" s="251"/>
      <c r="AZ207" s="251"/>
      <c r="BA207" s="251"/>
      <c r="BB207" s="251"/>
      <c r="BC207" s="251"/>
      <c r="BD207" s="251"/>
      <c r="BE207" s="251"/>
      <c r="BF207" s="251"/>
      <c r="BG207" s="251"/>
      <c r="BH207" s="251"/>
      <c r="BI207" s="251"/>
      <c r="BJ207" s="251"/>
      <c r="BK207" s="251"/>
      <c r="BL207" s="251"/>
      <c r="BM207" s="251"/>
      <c r="BN207" s="251"/>
      <c r="BO207" s="251"/>
      <c r="BP207" s="251"/>
      <c r="BQ207" s="251"/>
      <c r="BR207" s="251"/>
      <c r="BS207" s="251"/>
      <c r="BT207" s="251"/>
      <c r="BU207" s="251"/>
      <c r="BV207" s="251"/>
      <c r="BW207" s="251"/>
      <c r="BX207" s="251"/>
      <c r="BY207" s="251"/>
      <c r="BZ207" s="251"/>
      <c r="CA207" s="251"/>
      <c r="CB207" s="251"/>
      <c r="CC207" s="251"/>
      <c r="CD207" s="251"/>
      <c r="CE207" s="251"/>
      <c r="CF207" s="251"/>
      <c r="CG207" s="251"/>
      <c r="CH207" s="251"/>
      <c r="CI207" s="251"/>
      <c r="CJ207" s="251"/>
      <c r="CK207" s="251"/>
      <c r="CL207" s="251"/>
      <c r="CM207" s="251"/>
      <c r="CN207" s="251"/>
      <c r="CO207" s="251"/>
      <c r="CP207" s="251"/>
      <c r="CQ207" s="251"/>
      <c r="CR207" s="251"/>
      <c r="CS207" s="251"/>
      <c r="CT207" s="251"/>
      <c r="CU207" s="251"/>
      <c r="CV207" s="251"/>
      <c r="CW207" s="251"/>
      <c r="CX207" s="251"/>
      <c r="CY207" s="251"/>
      <c r="CZ207" s="251"/>
      <c r="DA207" s="251"/>
      <c r="DB207" s="251"/>
      <c r="DC207" s="251"/>
      <c r="DD207" s="251"/>
      <c r="DE207" s="251"/>
      <c r="DF207" s="251"/>
      <c r="DG207" s="251"/>
      <c r="DH207" s="251"/>
      <c r="DI207" s="251"/>
      <c r="DJ207" s="251"/>
      <c r="DK207" s="251"/>
      <c r="DL207" s="251"/>
      <c r="DM207" s="251"/>
      <c r="DN207" s="251"/>
      <c r="DO207" s="251"/>
      <c r="DP207" s="251"/>
      <c r="DQ207" s="251"/>
      <c r="DR207" s="251"/>
      <c r="DS207" s="251"/>
      <c r="DT207" s="251"/>
      <c r="DU207" s="251"/>
      <c r="DV207" s="251"/>
      <c r="DW207" s="251"/>
      <c r="DX207" s="251"/>
      <c r="DY207" s="251"/>
      <c r="DZ207" s="251"/>
      <c r="EA207" s="251"/>
      <c r="EB207" s="251"/>
      <c r="EC207" s="251"/>
      <c r="ED207" s="251"/>
      <c r="EE207" s="251"/>
      <c r="EF207" s="251"/>
      <c r="EG207" s="251"/>
      <c r="EH207" s="251"/>
      <c r="EI207" s="251"/>
      <c r="EJ207" s="251"/>
      <c r="EK207" s="251"/>
      <c r="EL207" s="251"/>
      <c r="EM207" s="251"/>
      <c r="EN207" s="251"/>
      <c r="EO207" s="251"/>
      <c r="EP207" s="251"/>
      <c r="EQ207" s="251"/>
      <c r="ER207" s="251"/>
      <c r="ES207" s="251"/>
      <c r="ET207" s="251"/>
      <c r="EU207" s="251"/>
      <c r="EV207" s="251"/>
      <c r="EW207" s="251"/>
      <c r="EX207" s="251"/>
      <c r="EY207" s="251"/>
      <c r="EZ207" s="251"/>
      <c r="FA207" s="251"/>
      <c r="FB207" s="251"/>
      <c r="FC207" s="251"/>
      <c r="FD207" s="251"/>
      <c r="FE207" s="251"/>
      <c r="FF207" s="251"/>
      <c r="FG207" s="251"/>
      <c r="FH207" s="251"/>
      <c r="FI207" s="251"/>
      <c r="FJ207" s="251"/>
      <c r="FK207" s="251"/>
      <c r="FL207" s="251"/>
      <c r="FM207" s="251"/>
      <c r="FN207" s="251"/>
      <c r="FO207" s="251"/>
      <c r="FP207" s="251"/>
      <c r="FQ207" s="251"/>
      <c r="FR207" s="251"/>
      <c r="FS207" s="251"/>
      <c r="FT207" s="251"/>
      <c r="FU207" s="251"/>
      <c r="FV207" s="251"/>
      <c r="FW207" s="251"/>
      <c r="FX207" s="251"/>
      <c r="FY207" s="251"/>
      <c r="FZ207" s="251"/>
      <c r="GA207" s="251"/>
      <c r="GB207" s="251"/>
      <c r="GC207" s="251"/>
      <c r="GD207" s="251"/>
      <c r="GE207" s="251"/>
      <c r="GF207" s="251"/>
      <c r="GG207" s="251"/>
      <c r="GH207" s="251"/>
      <c r="GI207" s="251"/>
      <c r="GJ207" s="251"/>
      <c r="GK207" s="251"/>
      <c r="GL207" s="251"/>
      <c r="GM207" s="251"/>
      <c r="GN207" s="251"/>
      <c r="GO207" s="251"/>
      <c r="GP207" s="251"/>
      <c r="GQ207" s="251"/>
      <c r="GR207" s="251"/>
      <c r="GS207" s="251"/>
      <c r="GT207" s="251"/>
    </row>
    <row r="208" spans="1:202">
      <c r="A208" s="656"/>
      <c r="B208" s="656"/>
      <c r="C208" s="656"/>
      <c r="D208" s="972"/>
      <c r="E208" s="656"/>
      <c r="F208" s="656"/>
      <c r="G208" s="656"/>
      <c r="H208" s="656"/>
      <c r="I208" s="656"/>
      <c r="J208" s="656"/>
      <c r="K208" s="656"/>
      <c r="L208" s="656"/>
      <c r="M208" s="656"/>
      <c r="N208" s="656"/>
      <c r="O208" s="656"/>
      <c r="P208" s="656"/>
      <c r="Q208" s="251"/>
      <c r="R208" s="251"/>
      <c r="S208" s="251"/>
      <c r="T208" s="251"/>
      <c r="U208" s="251"/>
      <c r="V208" s="251"/>
      <c r="W208" s="251"/>
      <c r="X208" s="251"/>
      <c r="Y208" s="251"/>
      <c r="Z208" s="251"/>
      <c r="AA208" s="251"/>
      <c r="AB208" s="251"/>
      <c r="AC208" s="251"/>
      <c r="AD208" s="251"/>
      <c r="AE208" s="251"/>
      <c r="AF208" s="251"/>
      <c r="AG208" s="251"/>
      <c r="AH208" s="251"/>
      <c r="AI208" s="251"/>
      <c r="AJ208" s="251"/>
      <c r="AK208" s="251"/>
      <c r="AL208" s="251"/>
      <c r="AM208" s="251"/>
      <c r="AN208" s="251"/>
      <c r="AO208" s="251"/>
      <c r="AP208" s="251"/>
      <c r="AQ208" s="251"/>
      <c r="AR208" s="251"/>
      <c r="AS208" s="251"/>
      <c r="AT208" s="251"/>
      <c r="AU208" s="251"/>
      <c r="AV208" s="251"/>
      <c r="AW208" s="251"/>
      <c r="AX208" s="251"/>
      <c r="AY208" s="251"/>
      <c r="AZ208" s="251"/>
      <c r="BA208" s="251"/>
      <c r="BB208" s="251"/>
      <c r="BC208" s="251"/>
      <c r="BD208" s="251"/>
      <c r="BE208" s="251"/>
      <c r="BF208" s="251"/>
      <c r="BG208" s="251"/>
      <c r="BH208" s="251"/>
      <c r="BI208" s="251"/>
      <c r="BJ208" s="251"/>
      <c r="BK208" s="251"/>
      <c r="BL208" s="251"/>
      <c r="BM208" s="251"/>
      <c r="BN208" s="251"/>
      <c r="BO208" s="251"/>
      <c r="BP208" s="251"/>
      <c r="BQ208" s="251"/>
      <c r="BR208" s="251"/>
      <c r="BS208" s="251"/>
      <c r="BT208" s="251"/>
      <c r="BU208" s="251"/>
      <c r="BV208" s="251"/>
      <c r="BW208" s="251"/>
      <c r="BX208" s="251"/>
      <c r="BY208" s="251"/>
      <c r="BZ208" s="251"/>
      <c r="CA208" s="251"/>
      <c r="CB208" s="251"/>
      <c r="CC208" s="251"/>
      <c r="CD208" s="251"/>
      <c r="CE208" s="251"/>
      <c r="CF208" s="251"/>
      <c r="CG208" s="251"/>
      <c r="CH208" s="251"/>
      <c r="CI208" s="251"/>
      <c r="CJ208" s="251"/>
      <c r="CK208" s="251"/>
      <c r="CL208" s="251"/>
      <c r="CM208" s="251"/>
      <c r="CN208" s="251"/>
      <c r="CO208" s="251"/>
      <c r="CP208" s="251"/>
      <c r="CQ208" s="251"/>
      <c r="CR208" s="251"/>
      <c r="CS208" s="251"/>
      <c r="CT208" s="251"/>
      <c r="CU208" s="251"/>
      <c r="CV208" s="251"/>
      <c r="CW208" s="251"/>
      <c r="CX208" s="251"/>
      <c r="CY208" s="251"/>
      <c r="CZ208" s="251"/>
      <c r="DA208" s="251"/>
      <c r="DB208" s="251"/>
      <c r="DC208" s="251"/>
      <c r="DD208" s="251"/>
      <c r="DE208" s="251"/>
      <c r="DF208" s="251"/>
      <c r="DG208" s="251"/>
      <c r="DH208" s="251"/>
      <c r="DI208" s="251"/>
      <c r="DJ208" s="251"/>
      <c r="DK208" s="251"/>
      <c r="DL208" s="251"/>
      <c r="DM208" s="251"/>
      <c r="DN208" s="251"/>
      <c r="DO208" s="251"/>
      <c r="DP208" s="251"/>
      <c r="DQ208" s="251"/>
      <c r="DR208" s="251"/>
      <c r="DS208" s="251"/>
      <c r="DT208" s="251"/>
      <c r="DU208" s="251"/>
      <c r="DV208" s="251"/>
      <c r="DW208" s="251"/>
      <c r="DX208" s="251"/>
      <c r="DY208" s="251"/>
      <c r="DZ208" s="251"/>
      <c r="EA208" s="251"/>
      <c r="EB208" s="251"/>
      <c r="EC208" s="251"/>
      <c r="ED208" s="251"/>
      <c r="EE208" s="251"/>
      <c r="EF208" s="251"/>
      <c r="EG208" s="251"/>
      <c r="EH208" s="251"/>
      <c r="EI208" s="251"/>
      <c r="EJ208" s="251"/>
      <c r="EK208" s="251"/>
      <c r="EL208" s="251"/>
      <c r="EM208" s="251"/>
      <c r="EN208" s="251"/>
      <c r="EO208" s="251"/>
      <c r="EP208" s="251"/>
      <c r="EQ208" s="251"/>
      <c r="ER208" s="251"/>
      <c r="ES208" s="251"/>
      <c r="ET208" s="251"/>
      <c r="EU208" s="251"/>
      <c r="EV208" s="251"/>
      <c r="EW208" s="251"/>
      <c r="EX208" s="251"/>
      <c r="EY208" s="251"/>
      <c r="EZ208" s="251"/>
      <c r="FA208" s="251"/>
      <c r="FB208" s="251"/>
      <c r="FC208" s="251"/>
      <c r="FD208" s="251"/>
      <c r="FE208" s="251"/>
      <c r="FF208" s="251"/>
      <c r="FG208" s="251"/>
      <c r="FH208" s="251"/>
      <c r="FI208" s="251"/>
      <c r="FJ208" s="251"/>
      <c r="FK208" s="251"/>
      <c r="FL208" s="251"/>
      <c r="FM208" s="251"/>
      <c r="FN208" s="251"/>
      <c r="FO208" s="251"/>
      <c r="FP208" s="251"/>
      <c r="FQ208" s="251"/>
      <c r="FR208" s="251"/>
      <c r="FS208" s="251"/>
      <c r="FT208" s="251"/>
      <c r="FU208" s="251"/>
      <c r="FV208" s="251"/>
      <c r="FW208" s="251"/>
      <c r="FX208" s="251"/>
      <c r="FY208" s="251"/>
      <c r="FZ208" s="251"/>
      <c r="GA208" s="251"/>
      <c r="GB208" s="251"/>
      <c r="GC208" s="251"/>
      <c r="GD208" s="251"/>
      <c r="GE208" s="251"/>
      <c r="GF208" s="251"/>
      <c r="GG208" s="251"/>
      <c r="GH208" s="251"/>
      <c r="GI208" s="251"/>
      <c r="GJ208" s="251"/>
      <c r="GK208" s="251"/>
      <c r="GL208" s="251"/>
      <c r="GM208" s="251"/>
      <c r="GN208" s="251"/>
      <c r="GO208" s="251"/>
      <c r="GP208" s="251"/>
      <c r="GQ208" s="251"/>
      <c r="GR208" s="251"/>
      <c r="GS208" s="251"/>
      <c r="GT208" s="251"/>
    </row>
    <row r="209" spans="1:202">
      <c r="A209" s="656"/>
      <c r="B209" s="656"/>
      <c r="C209" s="656"/>
      <c r="D209" s="972"/>
      <c r="E209" s="656"/>
      <c r="F209" s="656"/>
      <c r="G209" s="656"/>
      <c r="H209" s="656"/>
      <c r="I209" s="656"/>
      <c r="J209" s="656"/>
      <c r="K209" s="656"/>
      <c r="L209" s="656"/>
      <c r="M209" s="656"/>
      <c r="N209" s="656"/>
      <c r="O209" s="656"/>
      <c r="P209" s="656"/>
      <c r="Q209" s="251"/>
      <c r="R209" s="251"/>
      <c r="S209" s="251"/>
      <c r="T209" s="251"/>
      <c r="U209" s="251"/>
      <c r="V209" s="251"/>
      <c r="W209" s="251"/>
      <c r="X209" s="251"/>
      <c r="Y209" s="251"/>
      <c r="Z209" s="251"/>
      <c r="AA209" s="251"/>
      <c r="AB209" s="251"/>
      <c r="AC209" s="251"/>
      <c r="AD209" s="251"/>
      <c r="AE209" s="251"/>
      <c r="AF209" s="251"/>
      <c r="AG209" s="251"/>
      <c r="AH209" s="251"/>
      <c r="AI209" s="251"/>
      <c r="AJ209" s="251"/>
      <c r="AK209" s="251"/>
      <c r="AL209" s="251"/>
      <c r="AM209" s="251"/>
      <c r="AN209" s="251"/>
      <c r="AO209" s="251"/>
      <c r="AP209" s="251"/>
      <c r="AQ209" s="251"/>
      <c r="AR209" s="251"/>
      <c r="AS209" s="251"/>
      <c r="AT209" s="251"/>
      <c r="AU209" s="251"/>
      <c r="AV209" s="251"/>
      <c r="AW209" s="251"/>
      <c r="AX209" s="251"/>
      <c r="AY209" s="251"/>
      <c r="AZ209" s="251"/>
      <c r="BA209" s="251"/>
      <c r="BB209" s="251"/>
      <c r="BC209" s="251"/>
      <c r="BD209" s="251"/>
      <c r="BE209" s="251"/>
      <c r="BF209" s="251"/>
      <c r="BG209" s="251"/>
      <c r="BH209" s="251"/>
      <c r="BI209" s="251"/>
      <c r="BJ209" s="251"/>
      <c r="BK209" s="251"/>
      <c r="BL209" s="251"/>
      <c r="BM209" s="251"/>
      <c r="BN209" s="251"/>
      <c r="BO209" s="251"/>
      <c r="BP209" s="251"/>
      <c r="BQ209" s="251"/>
      <c r="BR209" s="251"/>
      <c r="BS209" s="251"/>
      <c r="BT209" s="251"/>
      <c r="BU209" s="251"/>
      <c r="BV209" s="251"/>
      <c r="BW209" s="251"/>
      <c r="BX209" s="251"/>
      <c r="BY209" s="251"/>
      <c r="BZ209" s="251"/>
      <c r="CA209" s="251"/>
      <c r="CB209" s="251"/>
      <c r="CC209" s="251"/>
      <c r="CD209" s="251"/>
      <c r="CE209" s="251"/>
      <c r="CF209" s="251"/>
      <c r="CG209" s="251"/>
      <c r="CH209" s="251"/>
      <c r="CI209" s="251"/>
      <c r="CJ209" s="251"/>
      <c r="CK209" s="251"/>
      <c r="CL209" s="251"/>
      <c r="CM209" s="251"/>
      <c r="CN209" s="251"/>
      <c r="CO209" s="251"/>
      <c r="CP209" s="251"/>
      <c r="CQ209" s="251"/>
      <c r="CR209" s="251"/>
      <c r="CS209" s="251"/>
      <c r="CT209" s="251"/>
      <c r="CU209" s="251"/>
      <c r="CV209" s="251"/>
      <c r="CW209" s="251"/>
      <c r="CX209" s="251"/>
      <c r="CY209" s="251"/>
      <c r="CZ209" s="251"/>
      <c r="DA209" s="251"/>
      <c r="DB209" s="251"/>
      <c r="DC209" s="251"/>
      <c r="DD209" s="251"/>
      <c r="DE209" s="251"/>
      <c r="DF209" s="251"/>
      <c r="DG209" s="251"/>
      <c r="DH209" s="251"/>
      <c r="DI209" s="251"/>
      <c r="DJ209" s="251"/>
      <c r="DK209" s="251"/>
      <c r="DL209" s="251"/>
      <c r="DM209" s="251"/>
      <c r="DN209" s="251"/>
      <c r="DO209" s="251"/>
      <c r="DP209" s="251"/>
      <c r="DQ209" s="251"/>
      <c r="DR209" s="251"/>
      <c r="DS209" s="251"/>
      <c r="DT209" s="251"/>
      <c r="DU209" s="251"/>
      <c r="DV209" s="251"/>
      <c r="DW209" s="251"/>
      <c r="DX209" s="251"/>
      <c r="DY209" s="251"/>
      <c r="DZ209" s="251"/>
      <c r="EA209" s="251"/>
      <c r="EB209" s="251"/>
      <c r="EC209" s="251"/>
      <c r="ED209" s="251"/>
      <c r="EE209" s="251"/>
      <c r="EF209" s="251"/>
      <c r="EG209" s="251"/>
      <c r="EH209" s="251"/>
      <c r="EI209" s="251"/>
      <c r="EJ209" s="251"/>
      <c r="EK209" s="251"/>
      <c r="EL209" s="251"/>
      <c r="EM209" s="251"/>
      <c r="EN209" s="251"/>
      <c r="EO209" s="251"/>
      <c r="EP209" s="251"/>
      <c r="EQ209" s="251"/>
      <c r="ER209" s="251"/>
      <c r="ES209" s="251"/>
      <c r="ET209" s="251"/>
      <c r="EU209" s="251"/>
      <c r="EV209" s="251"/>
      <c r="EW209" s="251"/>
      <c r="EX209" s="251"/>
      <c r="EY209" s="251"/>
      <c r="EZ209" s="251"/>
      <c r="FA209" s="251"/>
      <c r="FB209" s="251"/>
      <c r="FC209" s="251"/>
      <c r="FD209" s="251"/>
      <c r="FE209" s="251"/>
      <c r="FF209" s="251"/>
      <c r="FG209" s="251"/>
      <c r="FH209" s="251"/>
      <c r="FI209" s="251"/>
      <c r="FJ209" s="251"/>
      <c r="FK209" s="251"/>
      <c r="FL209" s="251"/>
      <c r="FM209" s="251"/>
      <c r="FN209" s="251"/>
      <c r="FO209" s="251"/>
      <c r="FP209" s="251"/>
      <c r="FQ209" s="251"/>
      <c r="FR209" s="251"/>
      <c r="FS209" s="251"/>
      <c r="FT209" s="251"/>
      <c r="FU209" s="251"/>
      <c r="FV209" s="251"/>
      <c r="FW209" s="251"/>
      <c r="FX209" s="251"/>
      <c r="FY209" s="251"/>
      <c r="FZ209" s="251"/>
      <c r="GA209" s="251"/>
      <c r="GB209" s="251"/>
      <c r="GC209" s="251"/>
      <c r="GD209" s="251"/>
      <c r="GE209" s="251"/>
      <c r="GF209" s="251"/>
      <c r="GG209" s="251"/>
      <c r="GH209" s="251"/>
      <c r="GI209" s="251"/>
      <c r="GJ209" s="251"/>
      <c r="GK209" s="251"/>
      <c r="GL209" s="251"/>
      <c r="GM209" s="251"/>
      <c r="GN209" s="251"/>
      <c r="GO209" s="251"/>
      <c r="GP209" s="251"/>
      <c r="GQ209" s="251"/>
      <c r="GR209" s="251"/>
      <c r="GS209" s="251"/>
      <c r="GT209" s="251"/>
    </row>
    <row r="210" spans="1:202">
      <c r="A210" s="656"/>
      <c r="B210" s="656"/>
      <c r="C210" s="656"/>
      <c r="D210" s="972"/>
      <c r="E210" s="656"/>
      <c r="F210" s="656"/>
      <c r="G210" s="656"/>
      <c r="H210" s="656"/>
      <c r="I210" s="656"/>
      <c r="J210" s="656"/>
      <c r="K210" s="656"/>
      <c r="L210" s="656"/>
      <c r="M210" s="656"/>
      <c r="N210" s="656"/>
      <c r="O210" s="656"/>
      <c r="P210" s="656"/>
      <c r="Q210" s="251"/>
      <c r="R210" s="251"/>
      <c r="S210" s="251"/>
      <c r="T210" s="251"/>
      <c r="U210" s="251"/>
      <c r="V210" s="251"/>
      <c r="W210" s="251"/>
      <c r="X210" s="251"/>
      <c r="Y210" s="251"/>
      <c r="Z210" s="251"/>
      <c r="AA210" s="251"/>
      <c r="AB210" s="251"/>
      <c r="AC210" s="251"/>
      <c r="AD210" s="251"/>
      <c r="AE210" s="251"/>
      <c r="AF210" s="251"/>
      <c r="AG210" s="251"/>
      <c r="AH210" s="251"/>
      <c r="AI210" s="251"/>
      <c r="AJ210" s="251"/>
      <c r="AK210" s="251"/>
      <c r="AL210" s="251"/>
      <c r="AM210" s="251"/>
      <c r="AN210" s="251"/>
      <c r="AO210" s="251"/>
      <c r="AP210" s="251"/>
      <c r="AQ210" s="251"/>
      <c r="AR210" s="251"/>
      <c r="AS210" s="251"/>
      <c r="AT210" s="251"/>
      <c r="AU210" s="251"/>
      <c r="AV210" s="251"/>
      <c r="AW210" s="251"/>
      <c r="AX210" s="251"/>
      <c r="AY210" s="251"/>
      <c r="AZ210" s="251"/>
      <c r="BA210" s="251"/>
      <c r="BB210" s="251"/>
      <c r="BC210" s="251"/>
      <c r="BD210" s="251"/>
      <c r="BE210" s="251"/>
      <c r="BF210" s="251"/>
      <c r="BG210" s="251"/>
      <c r="BH210" s="251"/>
      <c r="BI210" s="251"/>
      <c r="BJ210" s="251"/>
      <c r="BK210" s="251"/>
      <c r="BL210" s="251"/>
      <c r="BM210" s="251"/>
      <c r="BN210" s="251"/>
      <c r="BO210" s="251"/>
      <c r="BP210" s="251"/>
      <c r="BQ210" s="251"/>
      <c r="BR210" s="251"/>
      <c r="BS210" s="251"/>
      <c r="BT210" s="251"/>
      <c r="BU210" s="251"/>
      <c r="BV210" s="251"/>
      <c r="BW210" s="251"/>
      <c r="BX210" s="251"/>
      <c r="BY210" s="251"/>
      <c r="BZ210" s="251"/>
      <c r="CA210" s="251"/>
      <c r="CB210" s="251"/>
      <c r="CC210" s="251"/>
      <c r="CD210" s="251"/>
      <c r="CE210" s="251"/>
      <c r="CF210" s="251"/>
      <c r="CG210" s="251"/>
      <c r="CH210" s="251"/>
      <c r="CI210" s="251"/>
      <c r="CJ210" s="251"/>
      <c r="CK210" s="251"/>
      <c r="CL210" s="251"/>
      <c r="CM210" s="251"/>
      <c r="CN210" s="251"/>
      <c r="CO210" s="251"/>
      <c r="CP210" s="251"/>
      <c r="CQ210" s="251"/>
      <c r="CR210" s="251"/>
      <c r="CS210" s="251"/>
      <c r="CT210" s="251"/>
      <c r="CU210" s="251"/>
      <c r="CV210" s="251"/>
      <c r="CW210" s="251"/>
      <c r="CX210" s="251"/>
      <c r="CY210" s="251"/>
      <c r="CZ210" s="251"/>
      <c r="DA210" s="251"/>
      <c r="DB210" s="251"/>
      <c r="DC210" s="251"/>
      <c r="DD210" s="251"/>
      <c r="DE210" s="251"/>
      <c r="DF210" s="251"/>
      <c r="DG210" s="251"/>
      <c r="DH210" s="251"/>
      <c r="DI210" s="251"/>
      <c r="DJ210" s="251"/>
      <c r="DK210" s="251"/>
      <c r="DL210" s="251"/>
      <c r="DM210" s="251"/>
      <c r="DN210" s="251"/>
      <c r="DO210" s="251"/>
      <c r="DP210" s="251"/>
      <c r="DQ210" s="251"/>
      <c r="DR210" s="251"/>
      <c r="DS210" s="251"/>
      <c r="DT210" s="251"/>
      <c r="DU210" s="251"/>
      <c r="DV210" s="251"/>
      <c r="DW210" s="251"/>
      <c r="DX210" s="251"/>
      <c r="DY210" s="251"/>
      <c r="DZ210" s="251"/>
      <c r="EA210" s="251"/>
      <c r="EB210" s="251"/>
      <c r="EC210" s="251"/>
      <c r="ED210" s="251"/>
      <c r="EE210" s="251"/>
      <c r="EF210" s="251"/>
      <c r="EG210" s="251"/>
      <c r="EH210" s="251"/>
      <c r="EI210" s="251"/>
      <c r="EJ210" s="251"/>
      <c r="EK210" s="251"/>
      <c r="EL210" s="251"/>
      <c r="EM210" s="251"/>
      <c r="EN210" s="251"/>
      <c r="EO210" s="251"/>
      <c r="EP210" s="251"/>
      <c r="EQ210" s="251"/>
      <c r="ER210" s="251"/>
      <c r="ES210" s="251"/>
      <c r="ET210" s="251"/>
      <c r="EU210" s="251"/>
      <c r="EV210" s="251"/>
      <c r="EW210" s="251"/>
      <c r="EX210" s="251"/>
      <c r="EY210" s="251"/>
      <c r="EZ210" s="251"/>
      <c r="FA210" s="251"/>
      <c r="FB210" s="251"/>
      <c r="FC210" s="251"/>
      <c r="FD210" s="251"/>
      <c r="FE210" s="251"/>
      <c r="FF210" s="251"/>
      <c r="FG210" s="251"/>
      <c r="FH210" s="251"/>
      <c r="FI210" s="251"/>
      <c r="FJ210" s="251"/>
      <c r="FK210" s="251"/>
      <c r="FL210" s="251"/>
      <c r="FM210" s="251"/>
      <c r="FN210" s="251"/>
      <c r="FO210" s="251"/>
      <c r="FP210" s="251"/>
      <c r="FQ210" s="251"/>
      <c r="FR210" s="251"/>
      <c r="FS210" s="251"/>
      <c r="FT210" s="251"/>
      <c r="FU210" s="251"/>
      <c r="FV210" s="251"/>
      <c r="FW210" s="251"/>
      <c r="FX210" s="251"/>
      <c r="FY210" s="251"/>
      <c r="FZ210" s="251"/>
      <c r="GA210" s="251"/>
      <c r="GB210" s="251"/>
      <c r="GC210" s="251"/>
      <c r="GD210" s="251"/>
      <c r="GE210" s="251"/>
      <c r="GF210" s="251"/>
      <c r="GG210" s="251"/>
      <c r="GH210" s="251"/>
      <c r="GI210" s="251"/>
      <c r="GJ210" s="251"/>
      <c r="GK210" s="251"/>
      <c r="GL210" s="251"/>
      <c r="GM210" s="251"/>
      <c r="GN210" s="251"/>
      <c r="GO210" s="251"/>
      <c r="GP210" s="251"/>
      <c r="GQ210" s="251"/>
      <c r="GR210" s="251"/>
      <c r="GS210" s="251"/>
      <c r="GT210" s="251"/>
    </row>
    <row r="211" spans="1:202">
      <c r="A211" s="656"/>
      <c r="B211" s="656"/>
      <c r="C211" s="656"/>
      <c r="D211" s="972"/>
      <c r="E211" s="656"/>
      <c r="F211" s="656"/>
      <c r="G211" s="656"/>
      <c r="H211" s="656"/>
      <c r="I211" s="656"/>
      <c r="J211" s="656"/>
      <c r="K211" s="656"/>
      <c r="L211" s="656"/>
      <c r="M211" s="656"/>
      <c r="N211" s="656"/>
      <c r="O211" s="656"/>
      <c r="P211" s="656"/>
      <c r="Q211" s="251"/>
      <c r="R211" s="251"/>
      <c r="S211" s="251"/>
      <c r="T211" s="251"/>
      <c r="U211" s="251"/>
      <c r="V211" s="251"/>
      <c r="W211" s="251"/>
      <c r="X211" s="251"/>
      <c r="Y211" s="251"/>
      <c r="Z211" s="251"/>
      <c r="AA211" s="251"/>
      <c r="AB211" s="251"/>
      <c r="AC211" s="251"/>
      <c r="AD211" s="251"/>
      <c r="AE211" s="251"/>
      <c r="AF211" s="251"/>
      <c r="AG211" s="251"/>
      <c r="AH211" s="251"/>
      <c r="AI211" s="251"/>
      <c r="AJ211" s="251"/>
      <c r="AK211" s="251"/>
      <c r="AL211" s="251"/>
      <c r="AM211" s="251"/>
      <c r="AN211" s="251"/>
      <c r="AO211" s="251"/>
      <c r="AP211" s="251"/>
      <c r="AQ211" s="251"/>
      <c r="AR211" s="251"/>
      <c r="AS211" s="251"/>
      <c r="AT211" s="251"/>
      <c r="AU211" s="251"/>
      <c r="AV211" s="251"/>
      <c r="AW211" s="251"/>
      <c r="AX211" s="251"/>
      <c r="AY211" s="251"/>
      <c r="AZ211" s="251"/>
      <c r="BA211" s="251"/>
      <c r="BB211" s="251"/>
      <c r="BC211" s="251"/>
      <c r="BD211" s="251"/>
      <c r="BE211" s="251"/>
      <c r="BF211" s="251"/>
      <c r="BG211" s="251"/>
      <c r="BH211" s="251"/>
      <c r="BI211" s="251"/>
      <c r="BJ211" s="251"/>
      <c r="BK211" s="251"/>
      <c r="BL211" s="251"/>
      <c r="BM211" s="251"/>
      <c r="BN211" s="251"/>
      <c r="BO211" s="251"/>
      <c r="BP211" s="251"/>
      <c r="BQ211" s="251"/>
      <c r="BR211" s="251"/>
      <c r="BS211" s="251"/>
      <c r="BT211" s="251"/>
      <c r="BU211" s="251"/>
      <c r="BV211" s="251"/>
      <c r="BW211" s="251"/>
      <c r="BX211" s="251"/>
      <c r="BY211" s="251"/>
      <c r="BZ211" s="251"/>
      <c r="CA211" s="251"/>
      <c r="CB211" s="251"/>
      <c r="CC211" s="251"/>
      <c r="CD211" s="251"/>
      <c r="CE211" s="251"/>
      <c r="CF211" s="251"/>
      <c r="CG211" s="251"/>
      <c r="CH211" s="251"/>
      <c r="CI211" s="251"/>
      <c r="CJ211" s="251"/>
      <c r="CK211" s="251"/>
      <c r="CL211" s="251"/>
      <c r="CM211" s="251"/>
      <c r="CN211" s="251"/>
      <c r="CO211" s="251"/>
      <c r="CP211" s="251"/>
      <c r="CQ211" s="251"/>
      <c r="CR211" s="251"/>
      <c r="CS211" s="251"/>
      <c r="CT211" s="251"/>
      <c r="CU211" s="251"/>
      <c r="CV211" s="251"/>
      <c r="CW211" s="251"/>
      <c r="CX211" s="251"/>
      <c r="CY211" s="251"/>
      <c r="CZ211" s="251"/>
      <c r="DA211" s="251"/>
      <c r="DB211" s="251"/>
      <c r="DC211" s="251"/>
      <c r="DD211" s="251"/>
      <c r="DE211" s="251"/>
      <c r="DF211" s="251"/>
      <c r="DG211" s="251"/>
      <c r="DH211" s="251"/>
      <c r="DI211" s="251"/>
      <c r="DJ211" s="251"/>
      <c r="DK211" s="251"/>
      <c r="DL211" s="251"/>
      <c r="DM211" s="251"/>
      <c r="DN211" s="251"/>
      <c r="DO211" s="251"/>
      <c r="DP211" s="251"/>
      <c r="DQ211" s="251"/>
      <c r="DR211" s="251"/>
      <c r="DS211" s="251"/>
      <c r="DT211" s="251"/>
      <c r="DU211" s="251"/>
      <c r="DV211" s="251"/>
      <c r="DW211" s="251"/>
      <c r="DX211" s="251"/>
      <c r="DY211" s="251"/>
      <c r="DZ211" s="251"/>
      <c r="EA211" s="251"/>
      <c r="EB211" s="251"/>
      <c r="EC211" s="251"/>
      <c r="ED211" s="251"/>
      <c r="EE211" s="251"/>
      <c r="EF211" s="251"/>
      <c r="EG211" s="251"/>
      <c r="EH211" s="251"/>
      <c r="EI211" s="251"/>
      <c r="EJ211" s="251"/>
      <c r="EK211" s="251"/>
      <c r="EL211" s="251"/>
      <c r="EM211" s="251"/>
      <c r="EN211" s="251"/>
      <c r="EO211" s="251"/>
      <c r="EP211" s="251"/>
      <c r="EQ211" s="251"/>
      <c r="ER211" s="251"/>
      <c r="ES211" s="251"/>
      <c r="ET211" s="251"/>
      <c r="EU211" s="251"/>
      <c r="EV211" s="251"/>
      <c r="EW211" s="251"/>
      <c r="EX211" s="251"/>
      <c r="EY211" s="251"/>
      <c r="EZ211" s="251"/>
      <c r="FA211" s="251"/>
      <c r="FB211" s="251"/>
      <c r="FC211" s="251"/>
      <c r="FD211" s="251"/>
      <c r="FE211" s="251"/>
      <c r="FF211" s="251"/>
      <c r="FG211" s="251"/>
      <c r="FH211" s="251"/>
      <c r="FI211" s="251"/>
      <c r="FJ211" s="251"/>
      <c r="FK211" s="251"/>
      <c r="FL211" s="251"/>
      <c r="FM211" s="251"/>
      <c r="FN211" s="251"/>
      <c r="FO211" s="251"/>
      <c r="FP211" s="251"/>
      <c r="FQ211" s="251"/>
      <c r="FR211" s="251"/>
      <c r="FS211" s="251"/>
      <c r="FT211" s="251"/>
      <c r="FU211" s="251"/>
      <c r="FV211" s="251"/>
      <c r="FW211" s="251"/>
      <c r="FX211" s="251"/>
      <c r="FY211" s="251"/>
      <c r="FZ211" s="251"/>
      <c r="GA211" s="251"/>
      <c r="GB211" s="251"/>
      <c r="GC211" s="251"/>
      <c r="GD211" s="251"/>
      <c r="GE211" s="251"/>
      <c r="GF211" s="251"/>
      <c r="GG211" s="251"/>
      <c r="GH211" s="251"/>
      <c r="GI211" s="251"/>
      <c r="GJ211" s="251"/>
      <c r="GK211" s="251"/>
      <c r="GL211" s="251"/>
      <c r="GM211" s="251"/>
      <c r="GN211" s="251"/>
      <c r="GO211" s="251"/>
      <c r="GP211" s="251"/>
      <c r="GQ211" s="251"/>
      <c r="GR211" s="251"/>
      <c r="GS211" s="251"/>
      <c r="GT211" s="251"/>
    </row>
    <row r="212" spans="1:202">
      <c r="A212" s="656"/>
      <c r="B212" s="656"/>
      <c r="C212" s="656"/>
      <c r="D212" s="972"/>
      <c r="E212" s="656"/>
      <c r="F212" s="656"/>
      <c r="G212" s="656"/>
      <c r="H212" s="656"/>
      <c r="I212" s="656"/>
      <c r="J212" s="656"/>
      <c r="K212" s="656"/>
      <c r="L212" s="656"/>
      <c r="M212" s="656"/>
      <c r="N212" s="656"/>
      <c r="O212" s="656"/>
      <c r="P212" s="656"/>
      <c r="Q212" s="251"/>
      <c r="R212" s="251"/>
      <c r="S212" s="251"/>
      <c r="T212" s="251"/>
      <c r="U212" s="251"/>
      <c r="V212" s="251"/>
      <c r="W212" s="251"/>
      <c r="X212" s="251"/>
      <c r="Y212" s="251"/>
      <c r="Z212" s="251"/>
      <c r="AA212" s="251"/>
      <c r="AB212" s="251"/>
      <c r="AC212" s="251"/>
      <c r="AD212" s="251"/>
      <c r="AE212" s="251"/>
      <c r="AF212" s="251"/>
      <c r="AG212" s="251"/>
      <c r="AH212" s="251"/>
      <c r="AI212" s="251"/>
      <c r="AJ212" s="251"/>
      <c r="AK212" s="251"/>
      <c r="AL212" s="251"/>
      <c r="AM212" s="251"/>
      <c r="AN212" s="251"/>
      <c r="AO212" s="251"/>
      <c r="AP212" s="251"/>
      <c r="AQ212" s="251"/>
      <c r="AR212" s="251"/>
      <c r="AS212" s="251"/>
      <c r="AT212" s="251"/>
      <c r="AU212" s="251"/>
      <c r="AV212" s="251"/>
      <c r="AW212" s="251"/>
      <c r="AX212" s="251"/>
      <c r="AY212" s="251"/>
      <c r="AZ212" s="251"/>
      <c r="BA212" s="251"/>
      <c r="BB212" s="251"/>
      <c r="BC212" s="251"/>
      <c r="BD212" s="251"/>
      <c r="BE212" s="251"/>
      <c r="BF212" s="251"/>
      <c r="BG212" s="251"/>
      <c r="BH212" s="251"/>
      <c r="BI212" s="251"/>
      <c r="BJ212" s="251"/>
      <c r="BK212" s="251"/>
      <c r="BL212" s="251"/>
      <c r="BM212" s="251"/>
      <c r="BN212" s="251"/>
      <c r="BO212" s="251"/>
      <c r="BP212" s="251"/>
      <c r="BQ212" s="251"/>
      <c r="BR212" s="251"/>
      <c r="BS212" s="251"/>
      <c r="BT212" s="251"/>
      <c r="BU212" s="251"/>
      <c r="BV212" s="251"/>
      <c r="BW212" s="251"/>
      <c r="BX212" s="251"/>
      <c r="BY212" s="251"/>
      <c r="BZ212" s="251"/>
      <c r="CA212" s="251"/>
      <c r="CB212" s="251"/>
      <c r="CC212" s="251"/>
      <c r="CD212" s="251"/>
      <c r="CE212" s="251"/>
      <c r="CF212" s="251"/>
      <c r="CG212" s="251"/>
      <c r="CH212" s="251"/>
      <c r="CI212" s="251"/>
      <c r="CJ212" s="251"/>
      <c r="CK212" s="251"/>
      <c r="CL212" s="251"/>
      <c r="CM212" s="251"/>
      <c r="CN212" s="251"/>
      <c r="CO212" s="251"/>
      <c r="CP212" s="251"/>
      <c r="CQ212" s="251"/>
      <c r="CR212" s="251"/>
      <c r="CS212" s="251"/>
      <c r="CT212" s="251"/>
      <c r="CU212" s="251"/>
      <c r="CV212" s="251"/>
      <c r="CW212" s="251"/>
      <c r="CX212" s="251"/>
      <c r="CY212" s="251"/>
      <c r="CZ212" s="251"/>
      <c r="DA212" s="251"/>
      <c r="DB212" s="251"/>
      <c r="DC212" s="251"/>
      <c r="DD212" s="251"/>
      <c r="DE212" s="251"/>
      <c r="DF212" s="251"/>
      <c r="DG212" s="251"/>
      <c r="DH212" s="251"/>
      <c r="DI212" s="251"/>
      <c r="DJ212" s="251"/>
      <c r="DK212" s="251"/>
      <c r="DL212" s="251"/>
      <c r="DM212" s="251"/>
      <c r="DN212" s="251"/>
      <c r="DO212" s="251"/>
      <c r="DP212" s="251"/>
      <c r="DQ212" s="251"/>
      <c r="DR212" s="251"/>
      <c r="DS212" s="251"/>
      <c r="DT212" s="251"/>
      <c r="DU212" s="251"/>
      <c r="DV212" s="251"/>
      <c r="DW212" s="251"/>
      <c r="DX212" s="251"/>
      <c r="DY212" s="251"/>
      <c r="DZ212" s="251"/>
      <c r="EA212" s="251"/>
      <c r="EB212" s="251"/>
      <c r="EC212" s="251"/>
      <c r="ED212" s="251"/>
      <c r="EE212" s="251"/>
      <c r="EF212" s="251"/>
      <c r="EG212" s="251"/>
      <c r="EH212" s="251"/>
      <c r="EI212" s="251"/>
      <c r="EJ212" s="251"/>
      <c r="EK212" s="251"/>
      <c r="EL212" s="251"/>
      <c r="EM212" s="251"/>
      <c r="EN212" s="251"/>
      <c r="EO212" s="251"/>
      <c r="EP212" s="251"/>
      <c r="EQ212" s="251"/>
      <c r="ER212" s="251"/>
      <c r="ES212" s="251"/>
      <c r="ET212" s="251"/>
      <c r="EU212" s="251"/>
      <c r="EV212" s="251"/>
      <c r="EW212" s="251"/>
      <c r="EX212" s="251"/>
      <c r="EY212" s="251"/>
      <c r="EZ212" s="251"/>
      <c r="FA212" s="251"/>
      <c r="FB212" s="251"/>
      <c r="FC212" s="251"/>
      <c r="FD212" s="251"/>
      <c r="FE212" s="251"/>
      <c r="FF212" s="251"/>
      <c r="FG212" s="251"/>
      <c r="FH212" s="251"/>
      <c r="FI212" s="251"/>
      <c r="FJ212" s="251"/>
      <c r="FK212" s="251"/>
      <c r="FL212" s="251"/>
      <c r="FM212" s="251"/>
      <c r="FN212" s="251"/>
      <c r="FO212" s="251"/>
      <c r="FP212" s="251"/>
      <c r="FQ212" s="251"/>
      <c r="FR212" s="251"/>
      <c r="FS212" s="251"/>
      <c r="FT212" s="251"/>
      <c r="FU212" s="251"/>
      <c r="FV212" s="251"/>
      <c r="FW212" s="251"/>
      <c r="FX212" s="251"/>
      <c r="FY212" s="251"/>
      <c r="FZ212" s="251"/>
      <c r="GA212" s="251"/>
      <c r="GB212" s="251"/>
      <c r="GC212" s="251"/>
      <c r="GD212" s="251"/>
      <c r="GE212" s="251"/>
      <c r="GF212" s="251"/>
      <c r="GG212" s="251"/>
      <c r="GH212" s="251"/>
      <c r="GI212" s="251"/>
      <c r="GJ212" s="251"/>
      <c r="GK212" s="251"/>
      <c r="GL212" s="251"/>
      <c r="GM212" s="251"/>
      <c r="GN212" s="251"/>
      <c r="GO212" s="251"/>
      <c r="GP212" s="251"/>
      <c r="GQ212" s="251"/>
      <c r="GR212" s="251"/>
      <c r="GS212" s="251"/>
      <c r="GT212" s="251"/>
    </row>
    <row r="213" spans="1:202">
      <c r="A213" s="656"/>
      <c r="B213" s="656"/>
      <c r="C213" s="656"/>
      <c r="D213" s="972"/>
      <c r="E213" s="656"/>
      <c r="F213" s="656"/>
      <c r="G213" s="656"/>
      <c r="H213" s="656"/>
      <c r="I213" s="656"/>
      <c r="J213" s="656"/>
      <c r="K213" s="656"/>
      <c r="L213" s="656"/>
      <c r="M213" s="656"/>
      <c r="N213" s="656"/>
      <c r="O213" s="656"/>
      <c r="P213" s="656"/>
      <c r="Q213" s="251"/>
      <c r="R213" s="251"/>
      <c r="S213" s="251"/>
      <c r="T213" s="251"/>
      <c r="U213" s="251"/>
      <c r="V213" s="251"/>
      <c r="W213" s="251"/>
      <c r="X213" s="251"/>
      <c r="Y213" s="251"/>
      <c r="Z213" s="251"/>
      <c r="AA213" s="251"/>
      <c r="AB213" s="251"/>
      <c r="AC213" s="251"/>
      <c r="AD213" s="251"/>
      <c r="AE213" s="251"/>
      <c r="AF213" s="251"/>
      <c r="AG213" s="251"/>
      <c r="AH213" s="251"/>
      <c r="AI213" s="251"/>
      <c r="AJ213" s="251"/>
      <c r="AK213" s="251"/>
      <c r="AL213" s="251"/>
      <c r="AM213" s="251"/>
      <c r="AN213" s="251"/>
      <c r="AO213" s="251"/>
      <c r="AP213" s="251"/>
      <c r="AQ213" s="251"/>
      <c r="AR213" s="251"/>
      <c r="AS213" s="251"/>
      <c r="AT213" s="251"/>
      <c r="AU213" s="251"/>
      <c r="AV213" s="251"/>
      <c r="AW213" s="251"/>
      <c r="AX213" s="251"/>
      <c r="AY213" s="251"/>
      <c r="AZ213" s="251"/>
      <c r="BA213" s="251"/>
      <c r="BB213" s="251"/>
      <c r="BC213" s="251"/>
      <c r="BD213" s="251"/>
      <c r="BE213" s="251"/>
      <c r="BF213" s="251"/>
      <c r="BG213" s="251"/>
      <c r="BH213" s="251"/>
      <c r="BI213" s="251"/>
      <c r="BJ213" s="251"/>
      <c r="BK213" s="251"/>
      <c r="BL213" s="251"/>
      <c r="BM213" s="251"/>
      <c r="BN213" s="251"/>
      <c r="BO213" s="251"/>
      <c r="BP213" s="251"/>
      <c r="BQ213" s="251"/>
      <c r="BR213" s="251"/>
      <c r="BS213" s="251"/>
      <c r="BT213" s="251"/>
      <c r="BU213" s="251"/>
      <c r="BV213" s="251"/>
      <c r="BW213" s="251"/>
      <c r="BX213" s="251"/>
      <c r="BY213" s="251"/>
      <c r="BZ213" s="251"/>
      <c r="CA213" s="251"/>
      <c r="CB213" s="251"/>
      <c r="CC213" s="251"/>
      <c r="CD213" s="251"/>
      <c r="CE213" s="251"/>
      <c r="CF213" s="251"/>
      <c r="CG213" s="251"/>
      <c r="CH213" s="251"/>
      <c r="CI213" s="251"/>
      <c r="CJ213" s="251"/>
      <c r="CK213" s="251"/>
      <c r="CL213" s="251"/>
      <c r="CM213" s="251"/>
      <c r="CN213" s="251"/>
      <c r="CO213" s="251"/>
      <c r="CP213" s="251"/>
      <c r="CQ213" s="251"/>
      <c r="CR213" s="251"/>
      <c r="CS213" s="251"/>
      <c r="CT213" s="251"/>
      <c r="CU213" s="251"/>
      <c r="CV213" s="251"/>
      <c r="CW213" s="251"/>
      <c r="CX213" s="251"/>
      <c r="CY213" s="251"/>
      <c r="CZ213" s="251"/>
      <c r="DA213" s="251"/>
      <c r="DB213" s="251"/>
      <c r="DC213" s="251"/>
      <c r="DD213" s="251"/>
      <c r="DE213" s="251"/>
      <c r="DF213" s="251"/>
      <c r="DG213" s="251"/>
      <c r="DH213" s="251"/>
      <c r="DI213" s="251"/>
      <c r="DJ213" s="251"/>
      <c r="DK213" s="251"/>
      <c r="DL213" s="251"/>
      <c r="DM213" s="251"/>
      <c r="DN213" s="251"/>
      <c r="DO213" s="251"/>
      <c r="DP213" s="251"/>
      <c r="DQ213" s="251"/>
      <c r="DR213" s="251"/>
      <c r="DS213" s="251"/>
      <c r="DT213" s="251"/>
      <c r="DU213" s="251"/>
      <c r="DV213" s="251"/>
      <c r="DW213" s="251"/>
      <c r="DX213" s="251"/>
      <c r="DY213" s="251"/>
      <c r="DZ213" s="251"/>
      <c r="EA213" s="251"/>
      <c r="EB213" s="251"/>
      <c r="EC213" s="251"/>
      <c r="ED213" s="251"/>
      <c r="EE213" s="251"/>
      <c r="EF213" s="251"/>
      <c r="EG213" s="251"/>
      <c r="EH213" s="251"/>
      <c r="EI213" s="251"/>
      <c r="EJ213" s="251"/>
      <c r="EK213" s="251"/>
      <c r="EL213" s="251"/>
      <c r="EM213" s="251"/>
      <c r="EN213" s="251"/>
      <c r="EO213" s="251"/>
      <c r="EP213" s="251"/>
      <c r="EQ213" s="251"/>
      <c r="ER213" s="251"/>
      <c r="ES213" s="251"/>
      <c r="ET213" s="251"/>
      <c r="EU213" s="251"/>
      <c r="EV213" s="251"/>
      <c r="EW213" s="251"/>
      <c r="EX213" s="251"/>
      <c r="EY213" s="251"/>
      <c r="EZ213" s="251"/>
      <c r="FA213" s="251"/>
      <c r="FB213" s="251"/>
      <c r="FC213" s="251"/>
      <c r="FD213" s="251"/>
      <c r="FE213" s="251"/>
      <c r="FF213" s="251"/>
      <c r="FG213" s="251"/>
      <c r="FH213" s="251"/>
      <c r="FI213" s="251"/>
      <c r="FJ213" s="251"/>
      <c r="FK213" s="251"/>
      <c r="FL213" s="251"/>
      <c r="FM213" s="251"/>
      <c r="FN213" s="251"/>
      <c r="FO213" s="251"/>
      <c r="FP213" s="251"/>
      <c r="FQ213" s="251"/>
      <c r="FR213" s="251"/>
      <c r="FS213" s="251"/>
      <c r="FT213" s="251"/>
      <c r="FU213" s="251"/>
      <c r="FV213" s="251"/>
      <c r="FW213" s="251"/>
      <c r="FX213" s="251"/>
      <c r="FY213" s="251"/>
      <c r="FZ213" s="251"/>
      <c r="GA213" s="251"/>
      <c r="GB213" s="251"/>
      <c r="GC213" s="251"/>
      <c r="GD213" s="251"/>
      <c r="GE213" s="251"/>
      <c r="GF213" s="251"/>
      <c r="GG213" s="251"/>
      <c r="GH213" s="251"/>
      <c r="GI213" s="251"/>
      <c r="GJ213" s="251"/>
      <c r="GK213" s="251"/>
      <c r="GL213" s="251"/>
      <c r="GM213" s="251"/>
      <c r="GN213" s="251"/>
      <c r="GO213" s="251"/>
      <c r="GP213" s="251"/>
      <c r="GQ213" s="251"/>
      <c r="GR213" s="251"/>
      <c r="GS213" s="251"/>
      <c r="GT213" s="251"/>
    </row>
    <row r="214" spans="1:202" ht="15" customHeight="1">
      <c r="A214" s="656"/>
      <c r="B214" s="656"/>
      <c r="C214" s="656"/>
      <c r="D214" s="972"/>
      <c r="E214" s="656"/>
      <c r="F214" s="656"/>
      <c r="G214" s="656"/>
      <c r="H214" s="656"/>
      <c r="I214" s="656"/>
      <c r="J214" s="656"/>
      <c r="K214" s="656"/>
      <c r="L214" s="656"/>
      <c r="M214" s="656"/>
      <c r="N214" s="656"/>
      <c r="O214" s="656"/>
      <c r="P214" s="656"/>
      <c r="Q214" s="251"/>
      <c r="R214" s="251"/>
      <c r="S214" s="251"/>
      <c r="T214" s="251"/>
      <c r="U214" s="251"/>
      <c r="V214" s="251"/>
      <c r="W214" s="251"/>
      <c r="X214" s="251"/>
      <c r="Y214" s="251"/>
      <c r="Z214" s="251"/>
      <c r="AA214" s="251"/>
      <c r="AB214" s="251"/>
      <c r="AC214" s="251"/>
      <c r="AD214" s="251"/>
      <c r="AE214" s="251"/>
      <c r="AF214" s="251"/>
      <c r="AG214" s="251"/>
      <c r="AH214" s="251"/>
      <c r="AI214" s="251"/>
      <c r="AJ214" s="251"/>
      <c r="AK214" s="251"/>
      <c r="AL214" s="251"/>
      <c r="AM214" s="251"/>
      <c r="AN214" s="251"/>
      <c r="AO214" s="251"/>
      <c r="AP214" s="251"/>
      <c r="AQ214" s="251"/>
      <c r="AR214" s="251"/>
      <c r="AS214" s="251"/>
      <c r="AT214" s="251"/>
      <c r="AU214" s="251"/>
      <c r="AV214" s="251"/>
      <c r="AW214" s="251"/>
      <c r="AX214" s="251"/>
      <c r="AY214" s="251"/>
      <c r="AZ214" s="251"/>
      <c r="BA214" s="251"/>
      <c r="BB214" s="251"/>
      <c r="BC214" s="251"/>
      <c r="BD214" s="251"/>
      <c r="BE214" s="251"/>
      <c r="BF214" s="251"/>
      <c r="BG214" s="251"/>
      <c r="BH214" s="251"/>
      <c r="BI214" s="251"/>
      <c r="BJ214" s="251"/>
      <c r="BK214" s="251"/>
      <c r="BL214" s="251"/>
      <c r="BM214" s="251"/>
      <c r="BN214" s="251"/>
      <c r="BO214" s="251"/>
      <c r="BP214" s="251"/>
      <c r="BQ214" s="251"/>
      <c r="BR214" s="251"/>
      <c r="BS214" s="251"/>
      <c r="BT214" s="251"/>
      <c r="BU214" s="251"/>
      <c r="BV214" s="251"/>
      <c r="BW214" s="251"/>
      <c r="BX214" s="251"/>
      <c r="BY214" s="251"/>
      <c r="BZ214" s="251"/>
      <c r="CA214" s="251"/>
      <c r="CB214" s="251"/>
      <c r="CC214" s="251"/>
      <c r="CD214" s="251"/>
      <c r="CE214" s="251"/>
      <c r="CF214" s="251"/>
      <c r="CG214" s="251"/>
      <c r="CH214" s="251"/>
      <c r="CI214" s="251"/>
      <c r="CJ214" s="251"/>
      <c r="CK214" s="251"/>
      <c r="CL214" s="251"/>
      <c r="CM214" s="251"/>
      <c r="CN214" s="251"/>
      <c r="CO214" s="251"/>
      <c r="CP214" s="251"/>
      <c r="CQ214" s="251"/>
      <c r="CR214" s="251"/>
      <c r="CS214" s="251"/>
      <c r="CT214" s="251"/>
      <c r="CU214" s="251"/>
      <c r="CV214" s="251"/>
      <c r="CW214" s="251"/>
      <c r="CX214" s="251"/>
      <c r="CY214" s="251"/>
      <c r="CZ214" s="251"/>
      <c r="DA214" s="251"/>
      <c r="DB214" s="251"/>
      <c r="DC214" s="251"/>
      <c r="DD214" s="251"/>
      <c r="DE214" s="251"/>
      <c r="DF214" s="251"/>
      <c r="DG214" s="251"/>
      <c r="DH214" s="251"/>
      <c r="DI214" s="251"/>
      <c r="DJ214" s="251"/>
      <c r="DK214" s="251"/>
      <c r="DL214" s="251"/>
      <c r="DM214" s="251"/>
      <c r="DN214" s="251"/>
      <c r="DO214" s="251"/>
      <c r="DP214" s="251"/>
      <c r="DQ214" s="251"/>
      <c r="DR214" s="251"/>
      <c r="DS214" s="251"/>
      <c r="DT214" s="251"/>
      <c r="DU214" s="251"/>
      <c r="DV214" s="251"/>
      <c r="DW214" s="251"/>
      <c r="DX214" s="251"/>
      <c r="DY214" s="251"/>
      <c r="DZ214" s="251"/>
      <c r="EA214" s="251"/>
      <c r="EB214" s="251"/>
      <c r="EC214" s="251"/>
      <c r="ED214" s="251"/>
      <c r="EE214" s="251"/>
      <c r="EF214" s="251"/>
      <c r="EG214" s="251"/>
      <c r="EH214" s="251"/>
      <c r="EI214" s="251"/>
      <c r="EJ214" s="251"/>
      <c r="EK214" s="251"/>
      <c r="EL214" s="251"/>
      <c r="EM214" s="251"/>
      <c r="EN214" s="251"/>
      <c r="EO214" s="251"/>
      <c r="EP214" s="251"/>
      <c r="EQ214" s="251"/>
      <c r="ER214" s="251"/>
      <c r="ES214" s="251"/>
      <c r="ET214" s="251"/>
      <c r="EU214" s="251"/>
      <c r="EV214" s="251"/>
      <c r="EW214" s="251"/>
      <c r="EX214" s="251"/>
      <c r="EY214" s="251"/>
      <c r="EZ214" s="251"/>
      <c r="FA214" s="251"/>
      <c r="FB214" s="251"/>
      <c r="FC214" s="251"/>
      <c r="FD214" s="251"/>
      <c r="FE214" s="251"/>
      <c r="FF214" s="251"/>
      <c r="FG214" s="251"/>
      <c r="FH214" s="251"/>
      <c r="FI214" s="251"/>
      <c r="FJ214" s="251"/>
      <c r="FK214" s="251"/>
      <c r="FL214" s="251"/>
      <c r="FM214" s="251"/>
      <c r="FN214" s="251"/>
      <c r="FO214" s="251"/>
      <c r="FP214" s="251"/>
      <c r="FQ214" s="251"/>
      <c r="FR214" s="251"/>
      <c r="FS214" s="251"/>
      <c r="FT214" s="251"/>
      <c r="FU214" s="251"/>
      <c r="FV214" s="251"/>
      <c r="FW214" s="251"/>
      <c r="FX214" s="251"/>
      <c r="FY214" s="251"/>
      <c r="FZ214" s="251"/>
      <c r="GA214" s="251"/>
      <c r="GB214" s="251"/>
      <c r="GC214" s="251"/>
      <c r="GD214" s="251"/>
      <c r="GE214" s="251"/>
      <c r="GF214" s="251"/>
      <c r="GG214" s="251"/>
      <c r="GH214" s="251"/>
      <c r="GI214" s="251"/>
      <c r="GJ214" s="251"/>
      <c r="GK214" s="251"/>
      <c r="GL214" s="251"/>
      <c r="GM214" s="251"/>
      <c r="GN214" s="251"/>
      <c r="GO214" s="251"/>
      <c r="GP214" s="251"/>
      <c r="GQ214" s="251"/>
      <c r="GR214" s="251"/>
      <c r="GS214" s="251"/>
      <c r="GT214" s="251"/>
    </row>
    <row r="215" spans="1:202" ht="15" customHeight="1">
      <c r="A215" s="656"/>
      <c r="B215" s="656"/>
      <c r="C215" s="656"/>
      <c r="D215" s="972"/>
      <c r="E215" s="656"/>
      <c r="F215" s="656"/>
      <c r="G215" s="656"/>
      <c r="H215" s="656"/>
      <c r="I215" s="656"/>
      <c r="J215" s="656"/>
      <c r="K215" s="656"/>
      <c r="L215" s="656"/>
      <c r="M215" s="656"/>
      <c r="N215" s="656"/>
      <c r="O215" s="656"/>
      <c r="P215" s="656"/>
      <c r="Q215" s="251"/>
      <c r="R215" s="251"/>
      <c r="S215" s="251"/>
      <c r="T215" s="251"/>
      <c r="U215" s="251"/>
      <c r="V215" s="251"/>
      <c r="W215" s="251"/>
      <c r="X215" s="251"/>
      <c r="Y215" s="251"/>
      <c r="Z215" s="251"/>
      <c r="AA215" s="251"/>
      <c r="AB215" s="251"/>
      <c r="AC215" s="251"/>
      <c r="AD215" s="251"/>
      <c r="AE215" s="251"/>
      <c r="AF215" s="251"/>
      <c r="AG215" s="251"/>
      <c r="AH215" s="251"/>
      <c r="AI215" s="251"/>
      <c r="AJ215" s="251"/>
      <c r="AK215" s="251"/>
      <c r="AL215" s="251"/>
      <c r="AM215" s="251"/>
      <c r="AN215" s="251"/>
      <c r="AO215" s="251"/>
      <c r="AP215" s="251"/>
      <c r="AQ215" s="251"/>
      <c r="AR215" s="251"/>
      <c r="AS215" s="251"/>
      <c r="AT215" s="251"/>
      <c r="AU215" s="251"/>
      <c r="AV215" s="251"/>
      <c r="AW215" s="251"/>
      <c r="AX215" s="251"/>
      <c r="AY215" s="251"/>
      <c r="AZ215" s="251"/>
      <c r="BA215" s="251"/>
      <c r="BB215" s="251"/>
      <c r="BC215" s="251"/>
      <c r="BD215" s="251"/>
      <c r="BE215" s="251"/>
      <c r="BF215" s="251"/>
      <c r="BG215" s="251"/>
      <c r="BH215" s="251"/>
      <c r="BI215" s="251"/>
      <c r="BJ215" s="251"/>
      <c r="BK215" s="251"/>
      <c r="BL215" s="251"/>
      <c r="BM215" s="251"/>
      <c r="BN215" s="251"/>
      <c r="BO215" s="251"/>
      <c r="BP215" s="251"/>
      <c r="BQ215" s="251"/>
      <c r="BR215" s="251"/>
      <c r="BS215" s="251"/>
      <c r="BT215" s="251"/>
      <c r="BU215" s="251"/>
      <c r="BV215" s="251"/>
      <c r="BW215" s="251"/>
      <c r="BX215" s="251"/>
      <c r="BY215" s="251"/>
      <c r="BZ215" s="251"/>
      <c r="CA215" s="251"/>
      <c r="CB215" s="251"/>
      <c r="CC215" s="251"/>
      <c r="CD215" s="251"/>
      <c r="CE215" s="251"/>
      <c r="CF215" s="251"/>
      <c r="CG215" s="251"/>
      <c r="CH215" s="251"/>
      <c r="CI215" s="251"/>
      <c r="CJ215" s="251"/>
      <c r="CK215" s="251"/>
      <c r="CL215" s="251"/>
      <c r="CM215" s="251"/>
      <c r="CN215" s="251"/>
      <c r="CO215" s="251"/>
      <c r="CP215" s="251"/>
      <c r="CQ215" s="251"/>
      <c r="CR215" s="251"/>
      <c r="CS215" s="251"/>
      <c r="CT215" s="251"/>
      <c r="CU215" s="251"/>
      <c r="CV215" s="251"/>
      <c r="CW215" s="251"/>
      <c r="CX215" s="251"/>
      <c r="CY215" s="251"/>
      <c r="CZ215" s="251"/>
      <c r="DA215" s="251"/>
      <c r="DB215" s="251"/>
      <c r="DC215" s="251"/>
      <c r="DD215" s="251"/>
      <c r="DE215" s="251"/>
      <c r="DF215" s="251"/>
      <c r="DG215" s="251"/>
      <c r="DH215" s="251"/>
      <c r="DI215" s="251"/>
      <c r="DJ215" s="251"/>
      <c r="DK215" s="251"/>
      <c r="DL215" s="251"/>
      <c r="DM215" s="251"/>
      <c r="DN215" s="251"/>
      <c r="DO215" s="251"/>
      <c r="DP215" s="251"/>
      <c r="DQ215" s="251"/>
      <c r="DR215" s="251"/>
      <c r="DS215" s="251"/>
      <c r="DT215" s="251"/>
      <c r="DU215" s="251"/>
      <c r="DV215" s="251"/>
      <c r="DW215" s="251"/>
      <c r="DX215" s="251"/>
      <c r="DY215" s="251"/>
      <c r="DZ215" s="251"/>
      <c r="EA215" s="251"/>
      <c r="EB215" s="251"/>
      <c r="EC215" s="251"/>
      <c r="ED215" s="251"/>
      <c r="EE215" s="251"/>
      <c r="EF215" s="251"/>
      <c r="EG215" s="251"/>
      <c r="EH215" s="251"/>
      <c r="EI215" s="251"/>
      <c r="EJ215" s="251"/>
      <c r="EK215" s="251"/>
      <c r="EL215" s="251"/>
      <c r="EM215" s="251"/>
      <c r="EN215" s="251"/>
      <c r="EO215" s="251"/>
      <c r="EP215" s="251"/>
      <c r="EQ215" s="251"/>
      <c r="ER215" s="251"/>
      <c r="ES215" s="251"/>
      <c r="ET215" s="251"/>
      <c r="EU215" s="251"/>
      <c r="EV215" s="251"/>
      <c r="EW215" s="251"/>
      <c r="EX215" s="251"/>
      <c r="EY215" s="251"/>
      <c r="EZ215" s="251"/>
      <c r="FA215" s="251"/>
      <c r="FB215" s="251"/>
      <c r="FC215" s="251"/>
      <c r="FD215" s="251"/>
      <c r="FE215" s="251"/>
      <c r="FF215" s="251"/>
      <c r="FG215" s="251"/>
      <c r="FH215" s="251"/>
      <c r="FI215" s="251"/>
      <c r="FJ215" s="251"/>
      <c r="FK215" s="251"/>
      <c r="FL215" s="251"/>
      <c r="FM215" s="251"/>
      <c r="FN215" s="251"/>
      <c r="FO215" s="251"/>
      <c r="FP215" s="251"/>
      <c r="FQ215" s="251"/>
      <c r="FR215" s="251"/>
      <c r="FS215" s="251"/>
      <c r="FT215" s="251"/>
      <c r="FU215" s="251"/>
      <c r="FV215" s="251"/>
      <c r="FW215" s="251"/>
      <c r="FX215" s="251"/>
      <c r="FY215" s="251"/>
      <c r="FZ215" s="251"/>
      <c r="GA215" s="251"/>
      <c r="GB215" s="251"/>
      <c r="GC215" s="251"/>
      <c r="GD215" s="251"/>
      <c r="GE215" s="251"/>
      <c r="GF215" s="251"/>
      <c r="GG215" s="251"/>
      <c r="GH215" s="251"/>
      <c r="GI215" s="251"/>
      <c r="GJ215" s="251"/>
      <c r="GK215" s="251"/>
      <c r="GL215" s="251"/>
      <c r="GM215" s="251"/>
      <c r="GN215" s="251"/>
      <c r="GO215" s="251"/>
      <c r="GP215" s="251"/>
      <c r="GQ215" s="251"/>
      <c r="GR215" s="251"/>
      <c r="GS215" s="251"/>
      <c r="GT215" s="251"/>
    </row>
    <row r="216" spans="1:202" ht="15" customHeight="1">
      <c r="A216" s="656"/>
      <c r="B216" s="656"/>
      <c r="C216" s="656"/>
      <c r="D216" s="972"/>
      <c r="E216" s="656"/>
      <c r="F216" s="656"/>
      <c r="G216" s="656"/>
      <c r="H216" s="656"/>
      <c r="I216" s="656"/>
      <c r="J216" s="656"/>
      <c r="K216" s="656"/>
      <c r="L216" s="656"/>
      <c r="M216" s="656"/>
      <c r="N216" s="656"/>
      <c r="O216" s="656"/>
      <c r="P216" s="656"/>
      <c r="Q216" s="251"/>
      <c r="R216" s="251"/>
      <c r="S216" s="251"/>
      <c r="T216" s="251"/>
      <c r="U216" s="251"/>
      <c r="V216" s="251"/>
      <c r="W216" s="251"/>
      <c r="X216" s="251"/>
      <c r="Y216" s="251"/>
      <c r="Z216" s="251"/>
      <c r="AA216" s="251"/>
      <c r="AB216" s="251"/>
      <c r="AC216" s="251"/>
      <c r="AD216" s="251"/>
      <c r="AE216" s="251"/>
      <c r="AF216" s="251"/>
      <c r="AG216" s="251"/>
      <c r="AH216" s="251"/>
      <c r="AI216" s="251"/>
      <c r="AJ216" s="251"/>
      <c r="AK216" s="251"/>
      <c r="AL216" s="251"/>
      <c r="AM216" s="251"/>
      <c r="AN216" s="251"/>
      <c r="AO216" s="251"/>
      <c r="AP216" s="251"/>
      <c r="AQ216" s="251"/>
      <c r="AR216" s="251"/>
      <c r="AS216" s="251"/>
      <c r="AT216" s="251"/>
      <c r="AU216" s="251"/>
      <c r="AV216" s="251"/>
      <c r="AW216" s="251"/>
      <c r="AX216" s="251"/>
      <c r="AY216" s="251"/>
      <c r="AZ216" s="251"/>
      <c r="BA216" s="251"/>
      <c r="BB216" s="251"/>
      <c r="BC216" s="251"/>
      <c r="BD216" s="251"/>
      <c r="BE216" s="251"/>
      <c r="BF216" s="251"/>
      <c r="BG216" s="251"/>
      <c r="BH216" s="251"/>
      <c r="BI216" s="251"/>
      <c r="BJ216" s="251"/>
      <c r="BK216" s="251"/>
      <c r="BL216" s="251"/>
      <c r="BM216" s="251"/>
      <c r="BN216" s="251"/>
      <c r="BO216" s="251"/>
      <c r="BP216" s="251"/>
      <c r="BQ216" s="251"/>
      <c r="BR216" s="251"/>
      <c r="BS216" s="251"/>
      <c r="BT216" s="251"/>
      <c r="BU216" s="251"/>
      <c r="BV216" s="251"/>
      <c r="BW216" s="251"/>
      <c r="BX216" s="251"/>
      <c r="BY216" s="251"/>
      <c r="BZ216" s="251"/>
      <c r="CA216" s="251"/>
      <c r="CB216" s="251"/>
      <c r="CC216" s="251"/>
      <c r="CD216" s="251"/>
      <c r="CE216" s="251"/>
      <c r="CF216" s="251"/>
      <c r="CG216" s="251"/>
      <c r="CH216" s="251"/>
      <c r="CI216" s="251"/>
      <c r="CJ216" s="251"/>
      <c r="CK216" s="251"/>
      <c r="CL216" s="251"/>
      <c r="CM216" s="251"/>
      <c r="CN216" s="251"/>
      <c r="CO216" s="251"/>
      <c r="CP216" s="251"/>
      <c r="CQ216" s="251"/>
      <c r="CR216" s="251"/>
      <c r="CS216" s="251"/>
      <c r="CT216" s="251"/>
      <c r="CU216" s="251"/>
      <c r="CV216" s="251"/>
      <c r="CW216" s="251"/>
      <c r="CX216" s="251"/>
      <c r="CY216" s="251"/>
      <c r="CZ216" s="251"/>
      <c r="DA216" s="251"/>
      <c r="DB216" s="251"/>
      <c r="DC216" s="251"/>
      <c r="DD216" s="251"/>
      <c r="DE216" s="251"/>
      <c r="DF216" s="251"/>
      <c r="DG216" s="251"/>
      <c r="DH216" s="251"/>
      <c r="DI216" s="251"/>
      <c r="DJ216" s="251"/>
      <c r="DK216" s="251"/>
      <c r="DL216" s="251"/>
      <c r="DM216" s="251"/>
      <c r="DN216" s="251"/>
      <c r="DO216" s="251"/>
      <c r="DP216" s="251"/>
      <c r="DQ216" s="251"/>
      <c r="DR216" s="251"/>
      <c r="DS216" s="251"/>
      <c r="DT216" s="251"/>
      <c r="DU216" s="251"/>
      <c r="DV216" s="251"/>
      <c r="DW216" s="251"/>
      <c r="DX216" s="251"/>
      <c r="DY216" s="251"/>
      <c r="DZ216" s="251"/>
      <c r="EA216" s="251"/>
      <c r="EB216" s="251"/>
      <c r="EC216" s="251"/>
      <c r="ED216" s="251"/>
      <c r="EE216" s="251"/>
      <c r="EF216" s="251"/>
      <c r="EG216" s="251"/>
      <c r="EH216" s="251"/>
      <c r="EI216" s="251"/>
      <c r="EJ216" s="251"/>
      <c r="EK216" s="251"/>
      <c r="EL216" s="251"/>
      <c r="EM216" s="251"/>
      <c r="EN216" s="251"/>
      <c r="EO216" s="251"/>
      <c r="EP216" s="251"/>
      <c r="EQ216" s="251"/>
      <c r="ER216" s="251"/>
      <c r="ES216" s="251"/>
      <c r="ET216" s="251"/>
      <c r="EU216" s="251"/>
      <c r="EV216" s="251"/>
      <c r="EW216" s="251"/>
      <c r="EX216" s="251"/>
      <c r="EY216" s="251"/>
      <c r="EZ216" s="251"/>
      <c r="FA216" s="251"/>
      <c r="FB216" s="251"/>
      <c r="FC216" s="251"/>
      <c r="FD216" s="251"/>
      <c r="FE216" s="251"/>
      <c r="FF216" s="251"/>
      <c r="FG216" s="251"/>
      <c r="FH216" s="251"/>
      <c r="FI216" s="251"/>
      <c r="FJ216" s="251"/>
      <c r="FK216" s="251"/>
      <c r="FL216" s="251"/>
      <c r="FM216" s="251"/>
      <c r="FN216" s="251"/>
      <c r="FO216" s="251"/>
      <c r="FP216" s="251"/>
      <c r="FQ216" s="251"/>
      <c r="FR216" s="251"/>
      <c r="FS216" s="251"/>
      <c r="FT216" s="251"/>
      <c r="FU216" s="251"/>
      <c r="FV216" s="251"/>
      <c r="FW216" s="251"/>
      <c r="FX216" s="251"/>
      <c r="FY216" s="251"/>
      <c r="FZ216" s="251"/>
      <c r="GA216" s="251"/>
      <c r="GB216" s="251"/>
      <c r="GC216" s="251"/>
      <c r="GD216" s="251"/>
      <c r="GE216" s="251"/>
      <c r="GF216" s="251"/>
      <c r="GG216" s="251"/>
      <c r="GH216" s="251"/>
      <c r="GI216" s="251"/>
      <c r="GJ216" s="251"/>
      <c r="GK216" s="251"/>
      <c r="GL216" s="251"/>
      <c r="GM216" s="251"/>
      <c r="GN216" s="251"/>
      <c r="GO216" s="251"/>
      <c r="GP216" s="251"/>
      <c r="GQ216" s="251"/>
      <c r="GR216" s="251"/>
      <c r="GS216" s="251"/>
      <c r="GT216" s="251"/>
    </row>
    <row r="217" spans="1:202" ht="15" customHeight="1">
      <c r="A217" s="656"/>
      <c r="B217" s="656"/>
      <c r="C217" s="656"/>
      <c r="D217" s="972"/>
      <c r="E217" s="656"/>
      <c r="F217" s="656"/>
      <c r="G217" s="656"/>
      <c r="H217" s="656"/>
      <c r="I217" s="656"/>
      <c r="J217" s="656"/>
      <c r="K217" s="656"/>
      <c r="L217" s="656"/>
      <c r="M217" s="656"/>
      <c r="N217" s="656"/>
      <c r="O217" s="656"/>
      <c r="P217" s="656"/>
      <c r="Q217" s="251"/>
      <c r="R217" s="251"/>
      <c r="S217" s="251"/>
      <c r="T217" s="251"/>
      <c r="U217" s="251"/>
      <c r="V217" s="251"/>
      <c r="W217" s="251"/>
      <c r="X217" s="251"/>
      <c r="Y217" s="251"/>
      <c r="Z217" s="251"/>
      <c r="AA217" s="251"/>
      <c r="AB217" s="251"/>
      <c r="AC217" s="251"/>
      <c r="AD217" s="251"/>
      <c r="AE217" s="251"/>
      <c r="AF217" s="251"/>
      <c r="AG217" s="251"/>
      <c r="AH217" s="251"/>
      <c r="AI217" s="251"/>
      <c r="AJ217" s="251"/>
      <c r="AK217" s="251"/>
      <c r="AL217" s="251"/>
      <c r="AM217" s="251"/>
      <c r="AN217" s="251"/>
      <c r="AO217" s="251"/>
      <c r="AP217" s="251"/>
      <c r="AQ217" s="251"/>
      <c r="AR217" s="251"/>
      <c r="AS217" s="251"/>
      <c r="AT217" s="251"/>
      <c r="AU217" s="251"/>
      <c r="AV217" s="251"/>
      <c r="AW217" s="251"/>
      <c r="AX217" s="251"/>
      <c r="AY217" s="251"/>
      <c r="AZ217" s="251"/>
      <c r="BA217" s="251"/>
      <c r="BB217" s="251"/>
      <c r="BC217" s="251"/>
      <c r="BD217" s="251"/>
      <c r="BE217" s="251"/>
      <c r="BF217" s="251"/>
      <c r="BG217" s="251"/>
      <c r="BH217" s="251"/>
      <c r="BI217" s="251"/>
      <c r="BJ217" s="251"/>
      <c r="BK217" s="251"/>
      <c r="BL217" s="251"/>
      <c r="BM217" s="251"/>
      <c r="BN217" s="251"/>
      <c r="BO217" s="251"/>
      <c r="BP217" s="251"/>
      <c r="BQ217" s="251"/>
      <c r="BR217" s="251"/>
      <c r="BS217" s="251"/>
      <c r="BT217" s="251"/>
      <c r="BU217" s="251"/>
      <c r="BV217" s="251"/>
      <c r="BW217" s="251"/>
      <c r="BX217" s="251"/>
      <c r="BY217" s="251"/>
      <c r="BZ217" s="251"/>
      <c r="CA217" s="251"/>
      <c r="CB217" s="251"/>
      <c r="CC217" s="251"/>
      <c r="CD217" s="251"/>
      <c r="CE217" s="251"/>
      <c r="CF217" s="251"/>
      <c r="CG217" s="251"/>
      <c r="CH217" s="251"/>
      <c r="CI217" s="251"/>
      <c r="CJ217" s="251"/>
      <c r="CK217" s="251"/>
      <c r="CL217" s="251"/>
      <c r="CM217" s="251"/>
      <c r="CN217" s="251"/>
      <c r="CO217" s="251"/>
      <c r="CP217" s="251"/>
      <c r="CQ217" s="251"/>
      <c r="CR217" s="251"/>
      <c r="CS217" s="251"/>
      <c r="CT217" s="251"/>
      <c r="CU217" s="251"/>
      <c r="CV217" s="251"/>
      <c r="CW217" s="251"/>
      <c r="CX217" s="251"/>
      <c r="CY217" s="251"/>
      <c r="CZ217" s="251"/>
      <c r="DA217" s="251"/>
      <c r="DB217" s="251"/>
      <c r="DC217" s="251"/>
      <c r="DD217" s="251"/>
      <c r="DE217" s="251"/>
      <c r="DF217" s="251"/>
      <c r="DG217" s="251"/>
      <c r="DH217" s="251"/>
      <c r="DI217" s="251"/>
      <c r="DJ217" s="251"/>
      <c r="DK217" s="251"/>
      <c r="DL217" s="251"/>
      <c r="DM217" s="251"/>
      <c r="DN217" s="251"/>
      <c r="DO217" s="251"/>
      <c r="DP217" s="251"/>
      <c r="DQ217" s="251"/>
      <c r="DR217" s="251"/>
      <c r="DS217" s="251"/>
      <c r="DT217" s="251"/>
      <c r="DU217" s="251"/>
      <c r="DV217" s="251"/>
      <c r="DW217" s="251"/>
      <c r="DX217" s="251"/>
      <c r="DY217" s="251"/>
      <c r="DZ217" s="251"/>
      <c r="EA217" s="251"/>
      <c r="EB217" s="251"/>
      <c r="EC217" s="251"/>
      <c r="ED217" s="251"/>
      <c r="EE217" s="251"/>
      <c r="EF217" s="251"/>
      <c r="EG217" s="251"/>
      <c r="EH217" s="251"/>
      <c r="EI217" s="251"/>
      <c r="EJ217" s="251"/>
      <c r="EK217" s="251"/>
      <c r="EL217" s="251"/>
      <c r="EM217" s="251"/>
      <c r="EN217" s="251"/>
      <c r="EO217" s="251"/>
      <c r="EP217" s="251"/>
      <c r="EQ217" s="251"/>
      <c r="ER217" s="251"/>
      <c r="ES217" s="251"/>
      <c r="ET217" s="251"/>
      <c r="EU217" s="251"/>
      <c r="EV217" s="251"/>
      <c r="EW217" s="251"/>
      <c r="EX217" s="251"/>
      <c r="EY217" s="251"/>
      <c r="EZ217" s="251"/>
      <c r="FA217" s="251"/>
      <c r="FB217" s="251"/>
      <c r="FC217" s="251"/>
      <c r="FD217" s="251"/>
      <c r="FE217" s="251"/>
      <c r="FF217" s="251"/>
      <c r="FG217" s="251"/>
      <c r="FH217" s="251"/>
      <c r="FI217" s="251"/>
      <c r="FJ217" s="251"/>
      <c r="FK217" s="251"/>
      <c r="FL217" s="251"/>
      <c r="FM217" s="251"/>
      <c r="FN217" s="251"/>
      <c r="FO217" s="251"/>
      <c r="FP217" s="251"/>
      <c r="FQ217" s="251"/>
      <c r="FR217" s="251"/>
      <c r="FS217" s="251"/>
      <c r="FT217" s="251"/>
      <c r="FU217" s="251"/>
      <c r="FV217" s="251"/>
      <c r="FW217" s="251"/>
      <c r="FX217" s="251"/>
      <c r="FY217" s="251"/>
      <c r="FZ217" s="251"/>
      <c r="GA217" s="251"/>
      <c r="GB217" s="251"/>
      <c r="GC217" s="251"/>
      <c r="GD217" s="251"/>
      <c r="GE217" s="251"/>
      <c r="GF217" s="251"/>
      <c r="GG217" s="251"/>
      <c r="GH217" s="251"/>
      <c r="GI217" s="251"/>
      <c r="GJ217" s="251"/>
      <c r="GK217" s="251"/>
      <c r="GL217" s="251"/>
      <c r="GM217" s="251"/>
      <c r="GN217" s="251"/>
      <c r="GO217" s="251"/>
      <c r="GP217" s="251"/>
      <c r="GQ217" s="251"/>
      <c r="GR217" s="251"/>
      <c r="GS217" s="251"/>
      <c r="GT217" s="251"/>
    </row>
    <row r="218" spans="1:202" ht="15" customHeight="1">
      <c r="Q218" s="251"/>
      <c r="R218" s="251"/>
      <c r="S218" s="251"/>
      <c r="T218" s="251"/>
      <c r="U218" s="251"/>
      <c r="V218" s="251"/>
      <c r="W218" s="251"/>
      <c r="X218" s="251"/>
      <c r="Y218" s="251"/>
      <c r="Z218" s="251"/>
      <c r="AA218" s="251"/>
      <c r="AB218" s="251"/>
      <c r="AC218" s="251"/>
      <c r="AD218" s="251"/>
      <c r="AE218" s="251"/>
      <c r="AF218" s="251"/>
      <c r="AG218" s="251"/>
      <c r="AH218" s="251"/>
      <c r="AI218" s="251"/>
      <c r="AJ218" s="251"/>
      <c r="AK218" s="251"/>
      <c r="AL218" s="251"/>
      <c r="AM218" s="251"/>
      <c r="AN218" s="251"/>
      <c r="AO218" s="251"/>
      <c r="AP218" s="251"/>
      <c r="AQ218" s="251"/>
      <c r="AR218" s="251"/>
      <c r="AS218" s="251"/>
      <c r="AT218" s="251"/>
      <c r="AU218" s="251"/>
      <c r="AV218" s="251"/>
      <c r="AW218" s="251"/>
      <c r="AX218" s="251"/>
      <c r="AY218" s="251"/>
      <c r="AZ218" s="251"/>
      <c r="BA218" s="251"/>
      <c r="BB218" s="251"/>
      <c r="BC218" s="251"/>
      <c r="BD218" s="251"/>
      <c r="BE218" s="251"/>
      <c r="BF218" s="251"/>
      <c r="BG218" s="251"/>
      <c r="BH218" s="251"/>
      <c r="BI218" s="251"/>
      <c r="BJ218" s="251"/>
      <c r="BK218" s="251"/>
      <c r="BL218" s="251"/>
      <c r="BM218" s="251"/>
      <c r="BN218" s="251"/>
      <c r="BO218" s="251"/>
      <c r="BP218" s="251"/>
      <c r="BQ218" s="251"/>
      <c r="BR218" s="251"/>
      <c r="BS218" s="251"/>
      <c r="BT218" s="251"/>
      <c r="BU218" s="251"/>
      <c r="BV218" s="251"/>
      <c r="BW218" s="251"/>
      <c r="BX218" s="251"/>
      <c r="BY218" s="251"/>
      <c r="BZ218" s="251"/>
      <c r="CA218" s="251"/>
      <c r="CB218" s="251"/>
      <c r="CC218" s="251"/>
      <c r="CD218" s="251"/>
      <c r="CE218" s="251"/>
      <c r="CF218" s="251"/>
      <c r="CG218" s="251"/>
      <c r="CH218" s="251"/>
      <c r="CI218" s="251"/>
      <c r="CJ218" s="251"/>
      <c r="CK218" s="251"/>
      <c r="CL218" s="251"/>
      <c r="CM218" s="251"/>
      <c r="CN218" s="251"/>
      <c r="CO218" s="251"/>
      <c r="CP218" s="251"/>
      <c r="CQ218" s="251"/>
      <c r="CR218" s="251"/>
      <c r="CS218" s="251"/>
      <c r="CT218" s="251"/>
      <c r="CU218" s="251"/>
      <c r="CV218" s="251"/>
      <c r="CW218" s="251"/>
      <c r="CX218" s="251"/>
      <c r="CY218" s="251"/>
      <c r="CZ218" s="251"/>
      <c r="DA218" s="251"/>
      <c r="DB218" s="251"/>
      <c r="DC218" s="251"/>
      <c r="DD218" s="251"/>
      <c r="DE218" s="251"/>
      <c r="DF218" s="251"/>
      <c r="DG218" s="251"/>
      <c r="DH218" s="251"/>
      <c r="DI218" s="251"/>
      <c r="DJ218" s="251"/>
      <c r="DK218" s="251"/>
      <c r="DL218" s="251"/>
      <c r="DM218" s="251"/>
      <c r="DN218" s="251"/>
      <c r="DO218" s="251"/>
      <c r="DP218" s="251"/>
      <c r="DQ218" s="251"/>
      <c r="DR218" s="251"/>
      <c r="DS218" s="251"/>
      <c r="DT218" s="251"/>
      <c r="DU218" s="251"/>
      <c r="DV218" s="251"/>
      <c r="DW218" s="251"/>
      <c r="DX218" s="251"/>
      <c r="DY218" s="251"/>
      <c r="DZ218" s="251"/>
      <c r="EA218" s="251"/>
      <c r="EB218" s="251"/>
      <c r="EC218" s="251"/>
      <c r="ED218" s="251"/>
      <c r="EE218" s="251"/>
      <c r="EF218" s="251"/>
      <c r="EG218" s="251"/>
      <c r="EH218" s="251"/>
      <c r="EI218" s="251"/>
      <c r="EJ218" s="251"/>
      <c r="EK218" s="251"/>
      <c r="EL218" s="251"/>
      <c r="EM218" s="251"/>
      <c r="EN218" s="251"/>
      <c r="EO218" s="251"/>
      <c r="EP218" s="251"/>
      <c r="EQ218" s="251"/>
      <c r="ER218" s="251"/>
      <c r="ES218" s="251"/>
      <c r="ET218" s="251"/>
      <c r="EU218" s="251"/>
      <c r="EV218" s="251"/>
      <c r="EW218" s="251"/>
      <c r="EX218" s="251"/>
      <c r="EY218" s="251"/>
      <c r="EZ218" s="251"/>
      <c r="FA218" s="251"/>
      <c r="FB218" s="251"/>
      <c r="FC218" s="251"/>
      <c r="FD218" s="251"/>
      <c r="FE218" s="251"/>
      <c r="FF218" s="251"/>
      <c r="FG218" s="251"/>
      <c r="FH218" s="251"/>
      <c r="FI218" s="251"/>
      <c r="FJ218" s="251"/>
      <c r="FK218" s="251"/>
      <c r="FL218" s="251"/>
      <c r="FM218" s="251"/>
      <c r="FN218" s="251"/>
      <c r="FO218" s="251"/>
      <c r="FP218" s="251"/>
      <c r="FQ218" s="251"/>
      <c r="FR218" s="251"/>
      <c r="FS218" s="251"/>
      <c r="FT218" s="251"/>
      <c r="FU218" s="251"/>
      <c r="FV218" s="251"/>
      <c r="FW218" s="251"/>
      <c r="FX218" s="251"/>
      <c r="FY218" s="251"/>
      <c r="FZ218" s="251"/>
      <c r="GA218" s="251"/>
      <c r="GB218" s="251"/>
      <c r="GC218" s="251"/>
      <c r="GD218" s="251"/>
      <c r="GE218" s="251"/>
      <c r="GF218" s="251"/>
      <c r="GG218" s="251"/>
      <c r="GH218" s="251"/>
      <c r="GI218" s="251"/>
      <c r="GJ218" s="251"/>
      <c r="GK218" s="251"/>
      <c r="GL218" s="251"/>
      <c r="GM218" s="251"/>
      <c r="GN218" s="251"/>
      <c r="GO218" s="251"/>
      <c r="GP218" s="251"/>
      <c r="GQ218" s="251"/>
      <c r="GR218" s="251"/>
      <c r="GS218" s="251"/>
      <c r="GT218" s="251"/>
    </row>
    <row r="219" spans="1:202" ht="15" customHeight="1">
      <c r="Q219" s="251"/>
      <c r="R219" s="251"/>
      <c r="S219" s="251"/>
      <c r="T219" s="251"/>
      <c r="U219" s="251"/>
      <c r="V219" s="251"/>
      <c r="W219" s="251"/>
      <c r="X219" s="251"/>
      <c r="Y219" s="251"/>
      <c r="Z219" s="251"/>
      <c r="AA219" s="251"/>
      <c r="AB219" s="251"/>
      <c r="AC219" s="251"/>
      <c r="AD219" s="251"/>
      <c r="AE219" s="251"/>
      <c r="AF219" s="251"/>
      <c r="AG219" s="251"/>
      <c r="AH219" s="251"/>
      <c r="AI219" s="251"/>
      <c r="AJ219" s="251"/>
      <c r="AK219" s="251"/>
      <c r="AL219" s="251"/>
      <c r="AM219" s="251"/>
      <c r="AN219" s="251"/>
      <c r="AO219" s="251"/>
      <c r="AP219" s="251"/>
      <c r="AQ219" s="251"/>
      <c r="AR219" s="251"/>
      <c r="AS219" s="251"/>
      <c r="AT219" s="251"/>
      <c r="AU219" s="251"/>
      <c r="AV219" s="251"/>
      <c r="AW219" s="251"/>
      <c r="AX219" s="251"/>
      <c r="AY219" s="251"/>
      <c r="AZ219" s="251"/>
      <c r="BA219" s="251"/>
      <c r="BB219" s="251"/>
      <c r="BC219" s="251"/>
      <c r="BD219" s="251"/>
      <c r="BE219" s="251"/>
      <c r="BF219" s="251"/>
      <c r="BG219" s="251"/>
      <c r="BH219" s="251"/>
      <c r="BI219" s="251"/>
      <c r="BJ219" s="251"/>
      <c r="BK219" s="251"/>
      <c r="BL219" s="251"/>
      <c r="BM219" s="251"/>
      <c r="BN219" s="251"/>
      <c r="BO219" s="251"/>
      <c r="BP219" s="251"/>
      <c r="BQ219" s="251"/>
      <c r="BR219" s="251"/>
      <c r="BS219" s="251"/>
      <c r="BT219" s="251"/>
      <c r="BU219" s="251"/>
      <c r="BV219" s="251"/>
      <c r="BW219" s="251"/>
      <c r="BX219" s="251"/>
      <c r="BY219" s="251"/>
      <c r="BZ219" s="251"/>
      <c r="CA219" s="251"/>
      <c r="CB219" s="251"/>
      <c r="CC219" s="251"/>
      <c r="CD219" s="251"/>
      <c r="CE219" s="251"/>
      <c r="CF219" s="251"/>
      <c r="CG219" s="251"/>
      <c r="CH219" s="251"/>
      <c r="CI219" s="251"/>
      <c r="CJ219" s="251"/>
      <c r="CK219" s="251"/>
      <c r="CL219" s="251"/>
      <c r="CM219" s="251"/>
      <c r="CN219" s="251"/>
      <c r="CO219" s="251"/>
      <c r="CP219" s="251"/>
      <c r="CQ219" s="251"/>
      <c r="CR219" s="251"/>
      <c r="CS219" s="251"/>
      <c r="CT219" s="251"/>
      <c r="CU219" s="251"/>
      <c r="CV219" s="251"/>
      <c r="CW219" s="251"/>
      <c r="CX219" s="251"/>
      <c r="CY219" s="251"/>
      <c r="CZ219" s="251"/>
      <c r="DA219" s="251"/>
      <c r="DB219" s="251"/>
      <c r="DC219" s="251"/>
      <c r="DD219" s="251"/>
      <c r="DE219" s="251"/>
      <c r="DF219" s="251"/>
      <c r="DG219" s="251"/>
      <c r="DH219" s="251"/>
      <c r="DI219" s="251"/>
      <c r="DJ219" s="251"/>
      <c r="DK219" s="251"/>
      <c r="DL219" s="251"/>
      <c r="DM219" s="251"/>
      <c r="DN219" s="251"/>
      <c r="DO219" s="251"/>
      <c r="DP219" s="251"/>
      <c r="DQ219" s="251"/>
      <c r="DR219" s="251"/>
      <c r="DS219" s="251"/>
      <c r="DT219" s="251"/>
      <c r="DU219" s="251"/>
      <c r="DV219" s="251"/>
      <c r="DW219" s="251"/>
      <c r="DX219" s="251"/>
      <c r="DY219" s="251"/>
      <c r="DZ219" s="251"/>
      <c r="EA219" s="251"/>
      <c r="EB219" s="251"/>
      <c r="EC219" s="251"/>
      <c r="ED219" s="251"/>
      <c r="EE219" s="251"/>
      <c r="EF219" s="251"/>
      <c r="EG219" s="251"/>
      <c r="EH219" s="251"/>
      <c r="EI219" s="251"/>
      <c r="EJ219" s="251"/>
      <c r="EK219" s="251"/>
      <c r="EL219" s="251"/>
      <c r="EM219" s="251"/>
      <c r="EN219" s="251"/>
      <c r="EO219" s="251"/>
      <c r="EP219" s="251"/>
      <c r="EQ219" s="251"/>
      <c r="ER219" s="251"/>
      <c r="ES219" s="251"/>
      <c r="ET219" s="251"/>
      <c r="EU219" s="251"/>
      <c r="EV219" s="251"/>
      <c r="EW219" s="251"/>
      <c r="EX219" s="251"/>
      <c r="EY219" s="251"/>
      <c r="EZ219" s="251"/>
      <c r="FA219" s="251"/>
      <c r="FB219" s="251"/>
      <c r="FC219" s="251"/>
      <c r="FD219" s="251"/>
      <c r="FE219" s="251"/>
      <c r="FF219" s="251"/>
      <c r="FG219" s="251"/>
      <c r="FH219" s="251"/>
      <c r="FI219" s="251"/>
      <c r="FJ219" s="251"/>
      <c r="FK219" s="251"/>
      <c r="FL219" s="251"/>
      <c r="FM219" s="251"/>
      <c r="FN219" s="251"/>
      <c r="FO219" s="251"/>
      <c r="FP219" s="251"/>
      <c r="FQ219" s="251"/>
      <c r="FR219" s="251"/>
      <c r="FS219" s="251"/>
      <c r="FT219" s="251"/>
      <c r="FU219" s="251"/>
      <c r="FV219" s="251"/>
      <c r="FW219" s="251"/>
      <c r="FX219" s="251"/>
      <c r="FY219" s="251"/>
      <c r="FZ219" s="251"/>
      <c r="GA219" s="251"/>
      <c r="GB219" s="251"/>
      <c r="GC219" s="251"/>
      <c r="GD219" s="251"/>
      <c r="GE219" s="251"/>
      <c r="GF219" s="251"/>
      <c r="GG219" s="251"/>
      <c r="GH219" s="251"/>
      <c r="GI219" s="251"/>
      <c r="GJ219" s="251"/>
      <c r="GK219" s="251"/>
      <c r="GL219" s="251"/>
      <c r="GM219" s="251"/>
      <c r="GN219" s="251"/>
      <c r="GO219" s="251"/>
      <c r="GP219" s="251"/>
      <c r="GQ219" s="251"/>
      <c r="GR219" s="251"/>
      <c r="GS219" s="251"/>
      <c r="GT219" s="251"/>
    </row>
    <row r="220" spans="1:202" ht="15" customHeight="1">
      <c r="Q220" s="251"/>
      <c r="R220" s="251"/>
      <c r="S220" s="251"/>
      <c r="T220" s="251"/>
      <c r="U220" s="251"/>
      <c r="V220" s="251"/>
      <c r="W220" s="251"/>
      <c r="X220" s="251"/>
      <c r="Y220" s="251"/>
      <c r="Z220" s="251"/>
      <c r="AA220" s="251"/>
      <c r="AB220" s="251"/>
      <c r="AC220" s="251"/>
      <c r="AD220" s="251"/>
      <c r="AE220" s="251"/>
      <c r="AF220" s="251"/>
      <c r="AG220" s="251"/>
      <c r="AH220" s="251"/>
      <c r="AI220" s="251"/>
      <c r="AJ220" s="251"/>
      <c r="AK220" s="251"/>
      <c r="AL220" s="251"/>
      <c r="AM220" s="251"/>
      <c r="AN220" s="251"/>
      <c r="AO220" s="251"/>
      <c r="AP220" s="251"/>
      <c r="AQ220" s="251"/>
      <c r="AR220" s="251"/>
      <c r="AS220" s="251"/>
      <c r="AT220" s="251"/>
      <c r="AU220" s="251"/>
      <c r="AV220" s="251"/>
      <c r="AW220" s="251"/>
      <c r="AX220" s="251"/>
      <c r="AY220" s="251"/>
      <c r="AZ220" s="251"/>
      <c r="BA220" s="251"/>
      <c r="BB220" s="251"/>
      <c r="BC220" s="251"/>
      <c r="BD220" s="251"/>
      <c r="BE220" s="251"/>
      <c r="BF220" s="251"/>
      <c r="BG220" s="251"/>
      <c r="BH220" s="251"/>
      <c r="BI220" s="251"/>
      <c r="BJ220" s="251"/>
      <c r="BK220" s="251"/>
      <c r="BL220" s="251"/>
      <c r="BM220" s="251"/>
      <c r="BN220" s="251"/>
      <c r="BO220" s="251"/>
      <c r="BP220" s="251"/>
      <c r="BQ220" s="251"/>
      <c r="BR220" s="251"/>
      <c r="BS220" s="251"/>
      <c r="BT220" s="251"/>
      <c r="BU220" s="251"/>
      <c r="BV220" s="251"/>
      <c r="BW220" s="251"/>
      <c r="BX220" s="251"/>
      <c r="BY220" s="251"/>
      <c r="BZ220" s="251"/>
      <c r="CA220" s="251"/>
      <c r="CB220" s="251"/>
      <c r="CC220" s="251"/>
      <c r="CD220" s="251"/>
      <c r="CE220" s="251"/>
      <c r="CF220" s="251"/>
      <c r="CG220" s="251"/>
      <c r="CH220" s="251"/>
      <c r="CI220" s="251"/>
      <c r="CJ220" s="251"/>
      <c r="CK220" s="251"/>
      <c r="CL220" s="251"/>
      <c r="CM220" s="251"/>
      <c r="CN220" s="251"/>
      <c r="CO220" s="251"/>
      <c r="CP220" s="251"/>
      <c r="CQ220" s="251"/>
      <c r="CR220" s="251"/>
      <c r="CS220" s="251"/>
      <c r="CT220" s="251"/>
      <c r="CU220" s="251"/>
      <c r="CV220" s="251"/>
      <c r="CW220" s="251"/>
      <c r="CX220" s="251"/>
      <c r="CY220" s="251"/>
      <c r="CZ220" s="251"/>
      <c r="DA220" s="251"/>
      <c r="DB220" s="251"/>
      <c r="DC220" s="251"/>
      <c r="DD220" s="251"/>
      <c r="DE220" s="251"/>
      <c r="DF220" s="251"/>
      <c r="DG220" s="251"/>
      <c r="DH220" s="251"/>
      <c r="DI220" s="251"/>
      <c r="DJ220" s="251"/>
      <c r="DK220" s="251"/>
      <c r="DL220" s="251"/>
      <c r="DM220" s="251"/>
      <c r="DN220" s="251"/>
      <c r="DO220" s="251"/>
      <c r="DP220" s="251"/>
      <c r="DQ220" s="251"/>
      <c r="DR220" s="251"/>
      <c r="DS220" s="251"/>
      <c r="DT220" s="251"/>
      <c r="DU220" s="251"/>
      <c r="DV220" s="251"/>
      <c r="DW220" s="251"/>
      <c r="DX220" s="251"/>
      <c r="DY220" s="251"/>
      <c r="DZ220" s="251"/>
      <c r="EA220" s="251"/>
      <c r="EB220" s="251"/>
      <c r="EC220" s="251"/>
      <c r="ED220" s="251"/>
      <c r="EE220" s="251"/>
      <c r="EF220" s="251"/>
      <c r="EG220" s="251"/>
      <c r="EH220" s="251"/>
      <c r="EI220" s="251"/>
      <c r="EJ220" s="251"/>
      <c r="EK220" s="251"/>
      <c r="EL220" s="251"/>
      <c r="EM220" s="251"/>
      <c r="EN220" s="251"/>
      <c r="EO220" s="251"/>
      <c r="EP220" s="251"/>
      <c r="EQ220" s="251"/>
      <c r="ER220" s="251"/>
      <c r="ES220" s="251"/>
      <c r="ET220" s="251"/>
      <c r="EU220" s="251"/>
      <c r="EV220" s="251"/>
      <c r="EW220" s="251"/>
      <c r="EX220" s="251"/>
      <c r="EY220" s="251"/>
      <c r="EZ220" s="251"/>
      <c r="FA220" s="251"/>
      <c r="FB220" s="251"/>
      <c r="FC220" s="251"/>
      <c r="FD220" s="251"/>
      <c r="FE220" s="251"/>
      <c r="FF220" s="251"/>
      <c r="FG220" s="251"/>
      <c r="FH220" s="251"/>
      <c r="FI220" s="251"/>
      <c r="FJ220" s="251"/>
      <c r="FK220" s="251"/>
      <c r="FL220" s="251"/>
      <c r="FM220" s="251"/>
      <c r="FN220" s="251"/>
      <c r="FO220" s="251"/>
      <c r="FP220" s="251"/>
      <c r="FQ220" s="251"/>
      <c r="FR220" s="251"/>
      <c r="FS220" s="251"/>
      <c r="FT220" s="251"/>
      <c r="FU220" s="251"/>
      <c r="FV220" s="251"/>
      <c r="FW220" s="251"/>
      <c r="FX220" s="251"/>
      <c r="FY220" s="251"/>
      <c r="FZ220" s="251"/>
      <c r="GA220" s="251"/>
      <c r="GB220" s="251"/>
      <c r="GC220" s="251"/>
      <c r="GD220" s="251"/>
      <c r="GE220" s="251"/>
      <c r="GF220" s="251"/>
      <c r="GG220" s="251"/>
      <c r="GH220" s="251"/>
      <c r="GI220" s="251"/>
      <c r="GJ220" s="251"/>
      <c r="GK220" s="251"/>
      <c r="GL220" s="251"/>
      <c r="GM220" s="251"/>
      <c r="GN220" s="251"/>
      <c r="GO220" s="251"/>
      <c r="GP220" s="251"/>
      <c r="GQ220" s="251"/>
      <c r="GR220" s="251"/>
      <c r="GS220" s="251"/>
      <c r="GT220" s="251"/>
    </row>
    <row r="221" spans="1:202" ht="15" customHeight="1">
      <c r="Q221" s="251"/>
      <c r="R221" s="251"/>
      <c r="S221" s="251"/>
      <c r="T221" s="251"/>
      <c r="U221" s="251"/>
      <c r="V221" s="251"/>
      <c r="W221" s="251"/>
      <c r="X221" s="251"/>
      <c r="Y221" s="251"/>
      <c r="Z221" s="251"/>
      <c r="AA221" s="251"/>
      <c r="AB221" s="251"/>
      <c r="AC221" s="251"/>
      <c r="AD221" s="251"/>
      <c r="AE221" s="251"/>
      <c r="AF221" s="251"/>
      <c r="AG221" s="251"/>
      <c r="AH221" s="251"/>
      <c r="AI221" s="251"/>
      <c r="AJ221" s="251"/>
      <c r="AK221" s="251"/>
      <c r="AL221" s="251"/>
      <c r="AM221" s="251"/>
      <c r="AN221" s="251"/>
      <c r="AO221" s="251"/>
      <c r="AP221" s="251"/>
      <c r="AQ221" s="251"/>
      <c r="AR221" s="251"/>
      <c r="AS221" s="251"/>
      <c r="AT221" s="251"/>
      <c r="AU221" s="251"/>
      <c r="AV221" s="251"/>
      <c r="AW221" s="251"/>
      <c r="AX221" s="251"/>
      <c r="AY221" s="251"/>
      <c r="AZ221" s="251"/>
      <c r="BA221" s="251"/>
      <c r="BB221" s="251"/>
      <c r="BC221" s="251"/>
      <c r="BD221" s="251"/>
      <c r="BE221" s="251"/>
      <c r="BF221" s="251"/>
      <c r="BG221" s="251"/>
      <c r="BH221" s="251"/>
      <c r="BI221" s="251"/>
      <c r="BJ221" s="251"/>
      <c r="BK221" s="251"/>
      <c r="BL221" s="251"/>
      <c r="BM221" s="251"/>
      <c r="BN221" s="251"/>
      <c r="BO221" s="251"/>
      <c r="BP221" s="251"/>
      <c r="BQ221" s="251"/>
      <c r="BR221" s="251"/>
      <c r="BS221" s="251"/>
      <c r="BT221" s="251"/>
      <c r="BU221" s="251"/>
      <c r="BV221" s="251"/>
      <c r="BW221" s="251"/>
      <c r="BX221" s="251"/>
      <c r="BY221" s="251"/>
      <c r="BZ221" s="251"/>
      <c r="CA221" s="251"/>
      <c r="CB221" s="251"/>
      <c r="CC221" s="251"/>
      <c r="CD221" s="251"/>
      <c r="CE221" s="251"/>
      <c r="CF221" s="251"/>
      <c r="CG221" s="251"/>
      <c r="CH221" s="251"/>
      <c r="CI221" s="251"/>
      <c r="CJ221" s="251"/>
      <c r="CK221" s="251"/>
      <c r="CL221" s="251"/>
      <c r="CM221" s="251"/>
      <c r="CN221" s="251"/>
      <c r="CO221" s="251"/>
      <c r="CP221" s="251"/>
      <c r="CQ221" s="251"/>
      <c r="CR221" s="251"/>
      <c r="CS221" s="251"/>
      <c r="CT221" s="251"/>
      <c r="CU221" s="251"/>
      <c r="CV221" s="251"/>
      <c r="CW221" s="251"/>
      <c r="CX221" s="251"/>
      <c r="CY221" s="251"/>
      <c r="CZ221" s="251"/>
      <c r="DA221" s="251"/>
      <c r="DB221" s="251"/>
      <c r="DC221" s="251"/>
      <c r="DD221" s="251"/>
      <c r="DE221" s="251"/>
      <c r="DF221" s="251"/>
      <c r="DG221" s="251"/>
      <c r="DH221" s="251"/>
      <c r="DI221" s="251"/>
      <c r="DJ221" s="251"/>
      <c r="DK221" s="251"/>
      <c r="DL221" s="251"/>
      <c r="DM221" s="251"/>
      <c r="DN221" s="251"/>
      <c r="DO221" s="251"/>
      <c r="DP221" s="251"/>
      <c r="DQ221" s="251"/>
      <c r="DR221" s="251"/>
      <c r="DS221" s="251"/>
      <c r="DT221" s="251"/>
      <c r="DU221" s="251"/>
      <c r="DV221" s="251"/>
      <c r="DW221" s="251"/>
      <c r="DX221" s="251"/>
      <c r="DY221" s="251"/>
      <c r="DZ221" s="251"/>
      <c r="EA221" s="251"/>
      <c r="EB221" s="251"/>
      <c r="EC221" s="251"/>
      <c r="ED221" s="251"/>
      <c r="EE221" s="251"/>
      <c r="EF221" s="251"/>
      <c r="EG221" s="251"/>
      <c r="EH221" s="251"/>
      <c r="EI221" s="251"/>
      <c r="EJ221" s="251"/>
      <c r="EK221" s="251"/>
      <c r="EL221" s="251"/>
      <c r="EM221" s="251"/>
      <c r="EN221" s="251"/>
      <c r="EO221" s="251"/>
      <c r="EP221" s="251"/>
      <c r="EQ221" s="251"/>
      <c r="ER221" s="251"/>
      <c r="ES221" s="251"/>
      <c r="ET221" s="251"/>
      <c r="EU221" s="251"/>
      <c r="EV221" s="251"/>
      <c r="EW221" s="251"/>
      <c r="EX221" s="251"/>
      <c r="EY221" s="251"/>
      <c r="EZ221" s="251"/>
      <c r="FA221" s="251"/>
      <c r="FB221" s="251"/>
      <c r="FC221" s="251"/>
      <c r="FD221" s="251"/>
      <c r="FE221" s="251"/>
      <c r="FF221" s="251"/>
      <c r="FG221" s="251"/>
      <c r="FH221" s="251"/>
      <c r="FI221" s="251"/>
      <c r="FJ221" s="251"/>
      <c r="FK221" s="251"/>
      <c r="FL221" s="251"/>
      <c r="FM221" s="251"/>
      <c r="FN221" s="251"/>
      <c r="FO221" s="251"/>
      <c r="FP221" s="251"/>
      <c r="FQ221" s="251"/>
      <c r="FR221" s="251"/>
      <c r="FS221" s="251"/>
      <c r="FT221" s="251"/>
      <c r="FU221" s="251"/>
      <c r="FV221" s="251"/>
      <c r="FW221" s="251"/>
      <c r="FX221" s="251"/>
      <c r="FY221" s="251"/>
      <c r="FZ221" s="251"/>
      <c r="GA221" s="251"/>
      <c r="GB221" s="251"/>
      <c r="GC221" s="251"/>
      <c r="GD221" s="251"/>
      <c r="GE221" s="251"/>
      <c r="GF221" s="251"/>
      <c r="GG221" s="251"/>
      <c r="GH221" s="251"/>
      <c r="GI221" s="251"/>
      <c r="GJ221" s="251"/>
      <c r="GK221" s="251"/>
      <c r="GL221" s="251"/>
      <c r="GM221" s="251"/>
      <c r="GN221" s="251"/>
      <c r="GO221" s="251"/>
      <c r="GP221" s="251"/>
      <c r="GQ221" s="251"/>
      <c r="GR221" s="251"/>
      <c r="GS221" s="251"/>
      <c r="GT221" s="251"/>
    </row>
    <row r="222" spans="1:202" ht="15" customHeight="1">
      <c r="Q222" s="251"/>
      <c r="R222" s="251"/>
      <c r="S222" s="251"/>
      <c r="T222" s="251"/>
      <c r="U222" s="251"/>
      <c r="V222" s="251"/>
      <c r="W222" s="251"/>
      <c r="X222" s="251"/>
      <c r="Y222" s="251"/>
      <c r="Z222" s="251"/>
      <c r="AA222" s="251"/>
      <c r="AB222" s="251"/>
      <c r="AC222" s="251"/>
      <c r="AD222" s="251"/>
      <c r="AE222" s="251"/>
      <c r="AF222" s="251"/>
      <c r="AG222" s="251"/>
      <c r="AH222" s="251"/>
      <c r="AI222" s="251"/>
      <c r="AJ222" s="251"/>
      <c r="AK222" s="251"/>
      <c r="AL222" s="251"/>
      <c r="AM222" s="251"/>
      <c r="AN222" s="251"/>
      <c r="AO222" s="251"/>
      <c r="AP222" s="251"/>
      <c r="AQ222" s="251"/>
      <c r="AR222" s="251"/>
      <c r="AS222" s="251"/>
      <c r="AT222" s="251"/>
      <c r="AU222" s="251"/>
      <c r="AV222" s="251"/>
      <c r="AW222" s="251"/>
      <c r="AX222" s="251"/>
      <c r="AY222" s="251"/>
      <c r="AZ222" s="251"/>
      <c r="BA222" s="251"/>
      <c r="BB222" s="251"/>
      <c r="BC222" s="251"/>
      <c r="BD222" s="251"/>
      <c r="BE222" s="251"/>
      <c r="BF222" s="251"/>
      <c r="BG222" s="251"/>
      <c r="BH222" s="251"/>
      <c r="BI222" s="251"/>
      <c r="BJ222" s="251"/>
      <c r="BK222" s="251"/>
      <c r="BL222" s="251"/>
      <c r="BM222" s="251"/>
      <c r="BN222" s="251"/>
      <c r="BO222" s="251"/>
      <c r="BP222" s="251"/>
      <c r="BQ222" s="251"/>
      <c r="BR222" s="251"/>
      <c r="BS222" s="251"/>
      <c r="BT222" s="251"/>
      <c r="BU222" s="251"/>
      <c r="BV222" s="251"/>
      <c r="BW222" s="251"/>
      <c r="BX222" s="251"/>
      <c r="BY222" s="251"/>
      <c r="BZ222" s="251"/>
      <c r="CA222" s="251"/>
      <c r="CB222" s="251"/>
      <c r="CC222" s="251"/>
      <c r="CD222" s="251"/>
      <c r="CE222" s="251"/>
      <c r="CF222" s="251"/>
      <c r="CG222" s="251"/>
      <c r="CH222" s="251"/>
      <c r="CI222" s="251"/>
      <c r="CJ222" s="251"/>
      <c r="CK222" s="251"/>
      <c r="CL222" s="251"/>
      <c r="CM222" s="251"/>
      <c r="CN222" s="251"/>
      <c r="CO222" s="251"/>
      <c r="CP222" s="251"/>
      <c r="CQ222" s="251"/>
      <c r="CR222" s="251"/>
      <c r="CS222" s="251"/>
      <c r="CT222" s="251"/>
      <c r="CU222" s="251"/>
      <c r="CV222" s="251"/>
      <c r="CW222" s="251"/>
      <c r="CX222" s="251"/>
      <c r="CY222" s="251"/>
      <c r="CZ222" s="251"/>
      <c r="DA222" s="251"/>
      <c r="DB222" s="251"/>
      <c r="DC222" s="251"/>
      <c r="DD222" s="251"/>
      <c r="DE222" s="251"/>
      <c r="DF222" s="251"/>
      <c r="DG222" s="251"/>
      <c r="DH222" s="251"/>
      <c r="DI222" s="251"/>
      <c r="DJ222" s="251"/>
      <c r="DK222" s="251"/>
      <c r="DL222" s="251"/>
      <c r="DM222" s="251"/>
      <c r="DN222" s="251"/>
      <c r="DO222" s="251"/>
      <c r="DP222" s="251"/>
      <c r="DQ222" s="251"/>
      <c r="DR222" s="251"/>
      <c r="DS222" s="251"/>
      <c r="DT222" s="251"/>
      <c r="DU222" s="251"/>
      <c r="DV222" s="251"/>
      <c r="DW222" s="251"/>
      <c r="DX222" s="251"/>
      <c r="DY222" s="251"/>
      <c r="DZ222" s="251"/>
      <c r="EA222" s="251"/>
      <c r="EB222" s="251"/>
      <c r="EC222" s="251"/>
      <c r="ED222" s="251"/>
      <c r="EE222" s="251"/>
      <c r="EF222" s="251"/>
      <c r="EG222" s="251"/>
      <c r="EH222" s="251"/>
      <c r="EI222" s="251"/>
      <c r="EJ222" s="251"/>
      <c r="EK222" s="251"/>
      <c r="EL222" s="251"/>
      <c r="EM222" s="251"/>
      <c r="EN222" s="251"/>
      <c r="EO222" s="251"/>
      <c r="EP222" s="251"/>
      <c r="EQ222" s="251"/>
      <c r="ER222" s="251"/>
      <c r="ES222" s="251"/>
      <c r="ET222" s="251"/>
      <c r="EU222" s="251"/>
      <c r="EV222" s="251"/>
      <c r="EW222" s="251"/>
      <c r="EX222" s="251"/>
      <c r="EY222" s="251"/>
      <c r="EZ222" s="251"/>
      <c r="FA222" s="251"/>
      <c r="FB222" s="251"/>
      <c r="FC222" s="251"/>
      <c r="FD222" s="251"/>
      <c r="FE222" s="251"/>
      <c r="FF222" s="251"/>
      <c r="FG222" s="251"/>
      <c r="FH222" s="251"/>
      <c r="FI222" s="251"/>
      <c r="FJ222" s="251"/>
      <c r="FK222" s="251"/>
      <c r="FL222" s="251"/>
      <c r="FM222" s="251"/>
      <c r="FN222" s="251"/>
      <c r="FO222" s="251"/>
      <c r="FP222" s="251"/>
      <c r="FQ222" s="251"/>
      <c r="FR222" s="251"/>
      <c r="FS222" s="251"/>
      <c r="FT222" s="251"/>
      <c r="FU222" s="251"/>
      <c r="FV222" s="251"/>
      <c r="FW222" s="251"/>
      <c r="FX222" s="251"/>
      <c r="FY222" s="251"/>
      <c r="FZ222" s="251"/>
      <c r="GA222" s="251"/>
      <c r="GB222" s="251"/>
      <c r="GC222" s="251"/>
      <c r="GD222" s="251"/>
      <c r="GE222" s="251"/>
      <c r="GF222" s="251"/>
      <c r="GG222" s="251"/>
      <c r="GH222" s="251"/>
      <c r="GI222" s="251"/>
      <c r="GJ222" s="251"/>
      <c r="GK222" s="251"/>
      <c r="GL222" s="251"/>
      <c r="GM222" s="251"/>
      <c r="GN222" s="251"/>
      <c r="GO222" s="251"/>
      <c r="GP222" s="251"/>
      <c r="GQ222" s="251"/>
      <c r="GR222" s="251"/>
      <c r="GS222" s="251"/>
      <c r="GT222" s="251"/>
    </row>
    <row r="223" spans="1:202" ht="15" customHeight="1">
      <c r="Q223" s="251"/>
      <c r="R223" s="251"/>
      <c r="S223" s="251"/>
      <c r="T223" s="251"/>
      <c r="U223" s="251"/>
      <c r="V223" s="251"/>
      <c r="W223" s="251"/>
      <c r="X223" s="251"/>
      <c r="Y223" s="251"/>
      <c r="Z223" s="251"/>
      <c r="AA223" s="251"/>
      <c r="AB223" s="251"/>
      <c r="AC223" s="251"/>
      <c r="AD223" s="251"/>
      <c r="AE223" s="251"/>
      <c r="AF223" s="251"/>
      <c r="AG223" s="251"/>
      <c r="AH223" s="251"/>
      <c r="AI223" s="251"/>
      <c r="AJ223" s="251"/>
      <c r="AK223" s="251"/>
      <c r="AL223" s="251"/>
      <c r="AM223" s="251"/>
      <c r="AN223" s="251"/>
      <c r="AO223" s="251"/>
      <c r="AP223" s="251"/>
      <c r="AQ223" s="251"/>
      <c r="AR223" s="251"/>
      <c r="AS223" s="251"/>
      <c r="AT223" s="251"/>
      <c r="AU223" s="251"/>
      <c r="AV223" s="251"/>
      <c r="AW223" s="251"/>
      <c r="AX223" s="251"/>
      <c r="AY223" s="251"/>
      <c r="AZ223" s="251"/>
      <c r="BA223" s="251"/>
      <c r="BB223" s="251"/>
      <c r="BC223" s="251"/>
      <c r="BD223" s="251"/>
      <c r="BE223" s="251"/>
      <c r="BF223" s="251"/>
      <c r="BG223" s="251"/>
      <c r="BH223" s="251"/>
      <c r="BI223" s="251"/>
      <c r="BJ223" s="251"/>
      <c r="BK223" s="251"/>
      <c r="BL223" s="251"/>
      <c r="BM223" s="251"/>
      <c r="BN223" s="251"/>
      <c r="BO223" s="251"/>
      <c r="BP223" s="251"/>
      <c r="BQ223" s="251"/>
      <c r="BR223" s="251"/>
      <c r="BS223" s="251"/>
      <c r="BT223" s="251"/>
      <c r="BU223" s="251"/>
      <c r="BV223" s="251"/>
      <c r="BW223" s="251"/>
      <c r="BX223" s="251"/>
      <c r="BY223" s="251"/>
      <c r="BZ223" s="251"/>
      <c r="CA223" s="251"/>
      <c r="CB223" s="251"/>
      <c r="CC223" s="251"/>
      <c r="CD223" s="251"/>
      <c r="CE223" s="251"/>
      <c r="CF223" s="251"/>
      <c r="CG223" s="251"/>
      <c r="CH223" s="251"/>
      <c r="CI223" s="251"/>
      <c r="CJ223" s="251"/>
      <c r="CK223" s="251"/>
      <c r="CL223" s="251"/>
      <c r="CM223" s="251"/>
      <c r="CN223" s="251"/>
      <c r="CO223" s="251"/>
      <c r="CP223" s="251"/>
      <c r="CQ223" s="251"/>
      <c r="CR223" s="251"/>
      <c r="CS223" s="251"/>
      <c r="CT223" s="251"/>
      <c r="CU223" s="251"/>
      <c r="CV223" s="251"/>
      <c r="CW223" s="251"/>
      <c r="CX223" s="251"/>
      <c r="CY223" s="251"/>
      <c r="CZ223" s="251"/>
      <c r="DA223" s="251"/>
      <c r="DB223" s="251"/>
      <c r="DC223" s="251"/>
      <c r="DD223" s="251"/>
      <c r="DE223" s="251"/>
      <c r="DF223" s="251"/>
      <c r="DG223" s="251"/>
      <c r="DH223" s="251"/>
      <c r="DI223" s="251"/>
      <c r="DJ223" s="251"/>
      <c r="DK223" s="251"/>
      <c r="DL223" s="251"/>
      <c r="DM223" s="251"/>
      <c r="DN223" s="251"/>
      <c r="DO223" s="251"/>
      <c r="DP223" s="251"/>
      <c r="DQ223" s="251"/>
      <c r="DR223" s="251"/>
      <c r="DS223" s="251"/>
      <c r="DT223" s="251"/>
      <c r="DU223" s="251"/>
      <c r="DV223" s="251"/>
      <c r="DW223" s="251"/>
      <c r="DX223" s="251"/>
      <c r="DY223" s="251"/>
      <c r="DZ223" s="251"/>
      <c r="EA223" s="251"/>
      <c r="EB223" s="251"/>
      <c r="EC223" s="251"/>
      <c r="ED223" s="251"/>
      <c r="EE223" s="251"/>
      <c r="EF223" s="251"/>
      <c r="EG223" s="251"/>
      <c r="EH223" s="251"/>
      <c r="EI223" s="251"/>
      <c r="EJ223" s="251"/>
      <c r="EK223" s="251"/>
      <c r="EL223" s="251"/>
      <c r="EM223" s="251"/>
      <c r="EN223" s="251"/>
      <c r="EO223" s="251"/>
      <c r="EP223" s="251"/>
      <c r="EQ223" s="251"/>
      <c r="ER223" s="251"/>
      <c r="ES223" s="251"/>
      <c r="ET223" s="251"/>
      <c r="EU223" s="251"/>
      <c r="EV223" s="251"/>
      <c r="EW223" s="251"/>
      <c r="EX223" s="251"/>
      <c r="EY223" s="251"/>
      <c r="EZ223" s="251"/>
      <c r="FA223" s="251"/>
      <c r="FB223" s="251"/>
      <c r="FC223" s="251"/>
      <c r="FD223" s="251"/>
      <c r="FE223" s="251"/>
      <c r="FF223" s="251"/>
      <c r="FG223" s="251"/>
      <c r="FH223" s="251"/>
      <c r="FI223" s="251"/>
      <c r="FJ223" s="251"/>
      <c r="FK223" s="251"/>
      <c r="FL223" s="251"/>
      <c r="FM223" s="251"/>
      <c r="FN223" s="251"/>
      <c r="FO223" s="251"/>
      <c r="FP223" s="251"/>
      <c r="FQ223" s="251"/>
      <c r="FR223" s="251"/>
      <c r="FS223" s="251"/>
      <c r="FT223" s="251"/>
      <c r="FU223" s="251"/>
      <c r="FV223" s="251"/>
      <c r="FW223" s="251"/>
      <c r="FX223" s="251"/>
      <c r="FY223" s="251"/>
      <c r="FZ223" s="251"/>
      <c r="GA223" s="251"/>
      <c r="GB223" s="251"/>
      <c r="GC223" s="251"/>
      <c r="GD223" s="251"/>
      <c r="GE223" s="251"/>
      <c r="GF223" s="251"/>
      <c r="GG223" s="251"/>
      <c r="GH223" s="251"/>
      <c r="GI223" s="251"/>
      <c r="GJ223" s="251"/>
      <c r="GK223" s="251"/>
      <c r="GL223" s="251"/>
      <c r="GM223" s="251"/>
      <c r="GN223" s="251"/>
      <c r="GO223" s="251"/>
      <c r="GP223" s="251"/>
      <c r="GQ223" s="251"/>
      <c r="GR223" s="251"/>
      <c r="GS223" s="251"/>
      <c r="GT223" s="251"/>
    </row>
    <row r="224" spans="1:202" ht="15" customHeight="1">
      <c r="Q224" s="251"/>
      <c r="R224" s="251"/>
      <c r="S224" s="251"/>
      <c r="T224" s="251"/>
      <c r="U224" s="251"/>
      <c r="V224" s="251"/>
      <c r="W224" s="251"/>
      <c r="X224" s="251"/>
      <c r="Y224" s="251"/>
      <c r="Z224" s="251"/>
      <c r="AA224" s="251"/>
      <c r="AB224" s="251"/>
      <c r="AC224" s="251"/>
      <c r="AD224" s="251"/>
      <c r="AE224" s="251"/>
      <c r="AF224" s="251"/>
      <c r="AG224" s="251"/>
      <c r="AH224" s="251"/>
      <c r="AI224" s="251"/>
      <c r="AJ224" s="251"/>
      <c r="AK224" s="251"/>
      <c r="AL224" s="251"/>
      <c r="AM224" s="251"/>
      <c r="AN224" s="251"/>
      <c r="AO224" s="251"/>
      <c r="AP224" s="251"/>
      <c r="AQ224" s="251"/>
      <c r="AR224" s="251"/>
      <c r="AS224" s="251"/>
      <c r="AT224" s="251"/>
      <c r="AU224" s="251"/>
      <c r="AV224" s="251"/>
      <c r="AW224" s="251"/>
      <c r="AX224" s="251"/>
      <c r="AY224" s="251"/>
      <c r="AZ224" s="251"/>
      <c r="BA224" s="251"/>
      <c r="BB224" s="251"/>
      <c r="BC224" s="251"/>
      <c r="BD224" s="251"/>
      <c r="BE224" s="251"/>
      <c r="BF224" s="251"/>
      <c r="BG224" s="251"/>
      <c r="BH224" s="251"/>
      <c r="BI224" s="251"/>
      <c r="BJ224" s="251"/>
      <c r="BK224" s="251"/>
      <c r="BL224" s="251"/>
      <c r="BM224" s="251"/>
      <c r="BN224" s="251"/>
      <c r="BO224" s="251"/>
      <c r="BP224" s="251"/>
      <c r="BQ224" s="251"/>
      <c r="BR224" s="251"/>
      <c r="BS224" s="251"/>
      <c r="BT224" s="251"/>
      <c r="BU224" s="251"/>
      <c r="BV224" s="251"/>
      <c r="BW224" s="251"/>
      <c r="BX224" s="251"/>
      <c r="BY224" s="251"/>
      <c r="BZ224" s="251"/>
      <c r="CA224" s="251"/>
      <c r="CB224" s="251"/>
      <c r="CC224" s="251"/>
      <c r="CD224" s="251"/>
      <c r="CE224" s="251"/>
      <c r="CF224" s="251"/>
      <c r="CG224" s="251"/>
      <c r="CH224" s="251"/>
      <c r="CI224" s="251"/>
      <c r="CJ224" s="251"/>
      <c r="CK224" s="251"/>
      <c r="CL224" s="251"/>
      <c r="CM224" s="251"/>
      <c r="CN224" s="251"/>
      <c r="CO224" s="251"/>
      <c r="CP224" s="251"/>
      <c r="CQ224" s="251"/>
      <c r="CR224" s="251"/>
      <c r="CS224" s="251"/>
      <c r="CT224" s="251"/>
      <c r="CU224" s="251"/>
      <c r="CV224" s="251"/>
      <c r="CW224" s="251"/>
      <c r="CX224" s="251"/>
      <c r="CY224" s="251"/>
      <c r="CZ224" s="251"/>
      <c r="DA224" s="251"/>
      <c r="DB224" s="251"/>
      <c r="DC224" s="251"/>
      <c r="DD224" s="251"/>
      <c r="DE224" s="251"/>
      <c r="DF224" s="251"/>
      <c r="DG224" s="251"/>
      <c r="DH224" s="251"/>
      <c r="DI224" s="251"/>
      <c r="DJ224" s="251"/>
      <c r="DK224" s="251"/>
      <c r="DL224" s="251"/>
      <c r="DM224" s="251"/>
      <c r="DN224" s="251"/>
      <c r="DO224" s="251"/>
      <c r="DP224" s="251"/>
      <c r="DQ224" s="251"/>
      <c r="DR224" s="251"/>
      <c r="DS224" s="251"/>
      <c r="DT224" s="251"/>
      <c r="DU224" s="251"/>
      <c r="DV224" s="251"/>
      <c r="DW224" s="251"/>
      <c r="DX224" s="251"/>
      <c r="DY224" s="251"/>
      <c r="DZ224" s="251"/>
      <c r="EA224" s="251"/>
      <c r="EB224" s="251"/>
      <c r="EC224" s="251"/>
      <c r="ED224" s="251"/>
      <c r="EE224" s="251"/>
      <c r="EF224" s="251"/>
      <c r="EG224" s="251"/>
      <c r="EH224" s="251"/>
      <c r="EI224" s="251"/>
      <c r="EJ224" s="251"/>
      <c r="EK224" s="251"/>
      <c r="EL224" s="251"/>
      <c r="EM224" s="251"/>
      <c r="EN224" s="251"/>
      <c r="EO224" s="251"/>
      <c r="EP224" s="251"/>
      <c r="EQ224" s="251"/>
      <c r="ER224" s="251"/>
      <c r="ES224" s="251"/>
      <c r="ET224" s="251"/>
      <c r="EU224" s="251"/>
      <c r="EV224" s="251"/>
      <c r="EW224" s="251"/>
      <c r="EX224" s="251"/>
      <c r="EY224" s="251"/>
      <c r="EZ224" s="251"/>
      <c r="FA224" s="251"/>
      <c r="FB224" s="251"/>
      <c r="FC224" s="251"/>
      <c r="FD224" s="251"/>
      <c r="FE224" s="251"/>
      <c r="FF224" s="251"/>
      <c r="FG224" s="251"/>
      <c r="FH224" s="251"/>
      <c r="FI224" s="251"/>
      <c r="FJ224" s="251"/>
      <c r="FK224" s="251"/>
      <c r="FL224" s="251"/>
      <c r="FM224" s="251"/>
      <c r="FN224" s="251"/>
      <c r="FO224" s="251"/>
      <c r="FP224" s="251"/>
      <c r="FQ224" s="251"/>
      <c r="FR224" s="251"/>
      <c r="FS224" s="251"/>
      <c r="FT224" s="251"/>
      <c r="FU224" s="251"/>
      <c r="FV224" s="251"/>
      <c r="FW224" s="251"/>
      <c r="FX224" s="251"/>
      <c r="FY224" s="251"/>
      <c r="FZ224" s="251"/>
      <c r="GA224" s="251"/>
      <c r="GB224" s="251"/>
      <c r="GC224" s="251"/>
      <c r="GD224" s="251"/>
      <c r="GE224" s="251"/>
      <c r="GF224" s="251"/>
      <c r="GG224" s="251"/>
      <c r="GH224" s="251"/>
      <c r="GI224" s="251"/>
      <c r="GJ224" s="251"/>
      <c r="GK224" s="251"/>
      <c r="GL224" s="251"/>
      <c r="GM224" s="251"/>
      <c r="GN224" s="251"/>
      <c r="GO224" s="251"/>
      <c r="GP224" s="251"/>
      <c r="GQ224" s="251"/>
      <c r="GR224" s="251"/>
      <c r="GS224" s="251"/>
      <c r="GT224" s="251"/>
    </row>
    <row r="225" spans="17:202" ht="15" customHeight="1">
      <c r="Q225" s="251"/>
      <c r="R225" s="251"/>
      <c r="S225" s="251"/>
      <c r="T225" s="251"/>
      <c r="U225" s="251"/>
      <c r="V225" s="251"/>
      <c r="W225" s="251"/>
      <c r="X225" s="251"/>
      <c r="Y225" s="251"/>
      <c r="Z225" s="251"/>
      <c r="AA225" s="251"/>
      <c r="AB225" s="251"/>
      <c r="AC225" s="251"/>
      <c r="AD225" s="251"/>
      <c r="AE225" s="251"/>
      <c r="AF225" s="251"/>
      <c r="AG225" s="251"/>
      <c r="AH225" s="251"/>
      <c r="AI225" s="251"/>
      <c r="AJ225" s="251"/>
      <c r="AK225" s="251"/>
      <c r="AL225" s="251"/>
      <c r="AM225" s="251"/>
      <c r="AN225" s="251"/>
      <c r="AO225" s="251"/>
      <c r="AP225" s="251"/>
      <c r="AQ225" s="251"/>
      <c r="AR225" s="251"/>
      <c r="AS225" s="251"/>
      <c r="AT225" s="251"/>
      <c r="AU225" s="251"/>
      <c r="AV225" s="251"/>
      <c r="AW225" s="251"/>
      <c r="AX225" s="251"/>
      <c r="AY225" s="251"/>
      <c r="AZ225" s="251"/>
      <c r="BA225" s="251"/>
      <c r="BB225" s="251"/>
      <c r="BC225" s="251"/>
      <c r="BD225" s="251"/>
      <c r="BE225" s="251"/>
      <c r="BF225" s="251"/>
      <c r="BG225" s="251"/>
      <c r="BH225" s="251"/>
      <c r="BI225" s="251"/>
      <c r="BJ225" s="251"/>
      <c r="BK225" s="251"/>
      <c r="BL225" s="251"/>
      <c r="BM225" s="251"/>
      <c r="BN225" s="251"/>
      <c r="BO225" s="251"/>
      <c r="BP225" s="251"/>
      <c r="BQ225" s="251"/>
      <c r="BR225" s="251"/>
      <c r="BS225" s="251"/>
      <c r="BT225" s="251"/>
      <c r="BU225" s="251"/>
      <c r="BV225" s="251"/>
      <c r="BW225" s="251"/>
      <c r="BX225" s="251"/>
      <c r="BY225" s="251"/>
      <c r="BZ225" s="251"/>
      <c r="CA225" s="251"/>
      <c r="CB225" s="251"/>
      <c r="CC225" s="251"/>
      <c r="CD225" s="251"/>
      <c r="CE225" s="251"/>
      <c r="CF225" s="251"/>
      <c r="CG225" s="251"/>
      <c r="CH225" s="251"/>
      <c r="CI225" s="251"/>
      <c r="CJ225" s="251"/>
      <c r="CK225" s="251"/>
      <c r="CL225" s="251"/>
      <c r="CM225" s="251"/>
      <c r="CN225" s="251"/>
      <c r="CO225" s="251"/>
      <c r="CP225" s="251"/>
      <c r="CQ225" s="251"/>
      <c r="CR225" s="251"/>
      <c r="CS225" s="251"/>
      <c r="CT225" s="251"/>
      <c r="CU225" s="251"/>
      <c r="CV225" s="251"/>
      <c r="CW225" s="251"/>
      <c r="CX225" s="251"/>
      <c r="CY225" s="251"/>
      <c r="CZ225" s="251"/>
      <c r="DA225" s="251"/>
      <c r="DB225" s="251"/>
      <c r="DC225" s="251"/>
      <c r="DD225" s="251"/>
      <c r="DE225" s="251"/>
      <c r="DF225" s="251"/>
      <c r="DG225" s="251"/>
      <c r="DH225" s="251"/>
      <c r="DI225" s="251"/>
      <c r="DJ225" s="251"/>
      <c r="DK225" s="251"/>
      <c r="DL225" s="251"/>
      <c r="DM225" s="251"/>
      <c r="DN225" s="251"/>
      <c r="DO225" s="251"/>
      <c r="DP225" s="251"/>
      <c r="DQ225" s="251"/>
      <c r="DR225" s="251"/>
      <c r="DS225" s="251"/>
      <c r="DT225" s="251"/>
      <c r="DU225" s="251"/>
      <c r="DV225" s="251"/>
      <c r="DW225" s="251"/>
      <c r="DX225" s="251"/>
      <c r="DY225" s="251"/>
      <c r="DZ225" s="251"/>
      <c r="EA225" s="251"/>
      <c r="EB225" s="251"/>
      <c r="EC225" s="251"/>
      <c r="ED225" s="251"/>
      <c r="EE225" s="251"/>
      <c r="EF225" s="251"/>
      <c r="EG225" s="251"/>
      <c r="EH225" s="251"/>
      <c r="EI225" s="251"/>
      <c r="EJ225" s="251"/>
      <c r="EK225" s="251"/>
      <c r="EL225" s="251"/>
      <c r="EM225" s="251"/>
      <c r="EN225" s="251"/>
      <c r="EO225" s="251"/>
      <c r="EP225" s="251"/>
      <c r="EQ225" s="251"/>
      <c r="ER225" s="251"/>
      <c r="ES225" s="251"/>
      <c r="ET225" s="251"/>
      <c r="EU225" s="251"/>
      <c r="EV225" s="251"/>
      <c r="EW225" s="251"/>
      <c r="EX225" s="251"/>
      <c r="EY225" s="251"/>
      <c r="EZ225" s="251"/>
      <c r="FA225" s="251"/>
      <c r="FB225" s="251"/>
      <c r="FC225" s="251"/>
      <c r="FD225" s="251"/>
      <c r="FE225" s="251"/>
      <c r="FF225" s="251"/>
      <c r="FG225" s="251"/>
      <c r="FH225" s="251"/>
      <c r="FI225" s="251"/>
      <c r="FJ225" s="251"/>
      <c r="FK225" s="251"/>
      <c r="FL225" s="251"/>
      <c r="FM225" s="251"/>
      <c r="FN225" s="251"/>
      <c r="FO225" s="251"/>
      <c r="FP225" s="251"/>
      <c r="FQ225" s="251"/>
      <c r="FR225" s="251"/>
      <c r="FS225" s="251"/>
      <c r="FT225" s="251"/>
      <c r="FU225" s="251"/>
      <c r="FV225" s="251"/>
      <c r="FW225" s="251"/>
      <c r="FX225" s="251"/>
      <c r="FY225" s="251"/>
      <c r="FZ225" s="251"/>
      <c r="GA225" s="251"/>
      <c r="GB225" s="251"/>
      <c r="GC225" s="251"/>
      <c r="GD225" s="251"/>
      <c r="GE225" s="251"/>
      <c r="GF225" s="251"/>
      <c r="GG225" s="251"/>
      <c r="GH225" s="251"/>
      <c r="GI225" s="251"/>
      <c r="GJ225" s="251"/>
      <c r="GK225" s="251"/>
      <c r="GL225" s="251"/>
      <c r="GM225" s="251"/>
      <c r="GN225" s="251"/>
      <c r="GO225" s="251"/>
      <c r="GP225" s="251"/>
      <c r="GQ225" s="251"/>
      <c r="GR225" s="251"/>
      <c r="GS225" s="251"/>
      <c r="GT225" s="251"/>
    </row>
    <row r="226" spans="17:202" ht="15" customHeight="1">
      <c r="Q226" s="251"/>
      <c r="R226" s="251"/>
      <c r="S226" s="251"/>
      <c r="T226" s="251"/>
      <c r="U226" s="251"/>
      <c r="V226" s="251"/>
      <c r="W226" s="251"/>
      <c r="X226" s="251"/>
      <c r="Y226" s="251"/>
      <c r="Z226" s="251"/>
      <c r="AA226" s="251"/>
      <c r="AB226" s="251"/>
      <c r="AC226" s="251"/>
      <c r="AD226" s="251"/>
      <c r="AE226" s="251"/>
      <c r="AF226" s="251"/>
      <c r="AG226" s="251"/>
      <c r="AH226" s="251"/>
      <c r="AI226" s="251"/>
      <c r="AJ226" s="251"/>
      <c r="AK226" s="251"/>
      <c r="AL226" s="251"/>
      <c r="AM226" s="251"/>
      <c r="AN226" s="251"/>
      <c r="AO226" s="251"/>
      <c r="AP226" s="251"/>
      <c r="AQ226" s="251"/>
      <c r="AR226" s="251"/>
      <c r="AS226" s="251"/>
      <c r="AT226" s="251"/>
      <c r="AU226" s="251"/>
      <c r="AV226" s="251"/>
      <c r="AW226" s="251"/>
      <c r="AX226" s="251"/>
      <c r="AY226" s="251"/>
      <c r="AZ226" s="251"/>
      <c r="BA226" s="251"/>
      <c r="BB226" s="251"/>
      <c r="BC226" s="251"/>
      <c r="BD226" s="251"/>
      <c r="BE226" s="251"/>
      <c r="BF226" s="251"/>
      <c r="BG226" s="251"/>
      <c r="BH226" s="251"/>
      <c r="BI226" s="251"/>
      <c r="BJ226" s="251"/>
      <c r="BK226" s="251"/>
      <c r="BL226" s="251"/>
      <c r="BM226" s="251"/>
      <c r="BN226" s="251"/>
      <c r="BO226" s="251"/>
      <c r="BP226" s="251"/>
      <c r="BQ226" s="251"/>
      <c r="BR226" s="251"/>
      <c r="BS226" s="251"/>
      <c r="BT226" s="251"/>
      <c r="BU226" s="251"/>
      <c r="BV226" s="251"/>
      <c r="BW226" s="251"/>
      <c r="BX226" s="251"/>
      <c r="BY226" s="251"/>
      <c r="BZ226" s="251"/>
      <c r="CA226" s="251"/>
      <c r="CB226" s="251"/>
      <c r="CC226" s="251"/>
      <c r="CD226" s="251"/>
      <c r="CE226" s="251"/>
      <c r="CF226" s="251"/>
      <c r="CG226" s="251"/>
      <c r="CH226" s="251"/>
      <c r="CI226" s="251"/>
      <c r="CJ226" s="251"/>
      <c r="CK226" s="251"/>
      <c r="CL226" s="251"/>
      <c r="CM226" s="251"/>
      <c r="CN226" s="251"/>
      <c r="CO226" s="251"/>
      <c r="CP226" s="251"/>
      <c r="CQ226" s="251"/>
      <c r="CR226" s="251"/>
      <c r="CS226" s="251"/>
      <c r="CT226" s="251"/>
      <c r="CU226" s="251"/>
      <c r="CV226" s="251"/>
      <c r="CW226" s="251"/>
      <c r="CX226" s="251"/>
      <c r="CY226" s="251"/>
      <c r="CZ226" s="251"/>
      <c r="DA226" s="251"/>
      <c r="DB226" s="251"/>
      <c r="DC226" s="251"/>
      <c r="DD226" s="251"/>
      <c r="DE226" s="251"/>
      <c r="DF226" s="251"/>
      <c r="DG226" s="251"/>
      <c r="DH226" s="251"/>
      <c r="DI226" s="251"/>
      <c r="DJ226" s="251"/>
      <c r="DK226" s="251"/>
      <c r="DL226" s="251"/>
      <c r="DM226" s="251"/>
      <c r="DN226" s="251"/>
      <c r="DO226" s="251"/>
      <c r="DP226" s="251"/>
      <c r="DQ226" s="251"/>
      <c r="DR226" s="251"/>
      <c r="DS226" s="251"/>
      <c r="DT226" s="251"/>
      <c r="DU226" s="251"/>
      <c r="DV226" s="251"/>
      <c r="DW226" s="251"/>
      <c r="DX226" s="251"/>
      <c r="DY226" s="251"/>
      <c r="DZ226" s="251"/>
      <c r="EA226" s="251"/>
      <c r="EB226" s="251"/>
      <c r="EC226" s="251"/>
      <c r="ED226" s="251"/>
      <c r="EE226" s="251"/>
      <c r="EF226" s="251"/>
      <c r="EG226" s="251"/>
      <c r="EH226" s="251"/>
      <c r="EI226" s="251"/>
      <c r="EJ226" s="251"/>
      <c r="EK226" s="251"/>
      <c r="EL226" s="251"/>
      <c r="EM226" s="251"/>
      <c r="EN226" s="251"/>
      <c r="EO226" s="251"/>
      <c r="EP226" s="251"/>
      <c r="EQ226" s="251"/>
      <c r="ER226" s="251"/>
      <c r="ES226" s="251"/>
      <c r="ET226" s="251"/>
      <c r="EU226" s="251"/>
      <c r="EV226" s="251"/>
      <c r="EW226" s="251"/>
      <c r="EX226" s="251"/>
      <c r="EY226" s="251"/>
      <c r="EZ226" s="251"/>
      <c r="FA226" s="251"/>
      <c r="FB226" s="251"/>
      <c r="FC226" s="251"/>
      <c r="FD226" s="251"/>
      <c r="FE226" s="251"/>
      <c r="FF226" s="251"/>
      <c r="FG226" s="251"/>
      <c r="FH226" s="251"/>
      <c r="FI226" s="251"/>
      <c r="FJ226" s="251"/>
      <c r="FK226" s="251"/>
      <c r="FL226" s="251"/>
      <c r="FM226" s="251"/>
      <c r="FN226" s="251"/>
      <c r="FO226" s="251"/>
      <c r="FP226" s="251"/>
      <c r="FQ226" s="251"/>
      <c r="FR226" s="251"/>
      <c r="FS226" s="251"/>
      <c r="FT226" s="251"/>
      <c r="FU226" s="251"/>
      <c r="FV226" s="251"/>
      <c r="FW226" s="251"/>
      <c r="FX226" s="251"/>
      <c r="FY226" s="251"/>
      <c r="FZ226" s="251"/>
      <c r="GA226" s="251"/>
      <c r="GB226" s="251"/>
      <c r="GC226" s="251"/>
      <c r="GD226" s="251"/>
      <c r="GE226" s="251"/>
      <c r="GF226" s="251"/>
      <c r="GG226" s="251"/>
      <c r="GH226" s="251"/>
      <c r="GI226" s="251"/>
      <c r="GJ226" s="251"/>
      <c r="GK226" s="251"/>
      <c r="GL226" s="251"/>
      <c r="GM226" s="251"/>
      <c r="GN226" s="251"/>
      <c r="GO226" s="251"/>
      <c r="GP226" s="251"/>
      <c r="GQ226" s="251"/>
      <c r="GR226" s="251"/>
      <c r="GS226" s="251"/>
      <c r="GT226" s="251"/>
    </row>
    <row r="227" spans="17:202" ht="15" customHeight="1">
      <c r="Q227" s="251"/>
      <c r="R227" s="251"/>
      <c r="S227" s="251"/>
      <c r="T227" s="251"/>
      <c r="U227" s="251"/>
      <c r="V227" s="251"/>
      <c r="W227" s="251"/>
      <c r="X227" s="251"/>
      <c r="Y227" s="251"/>
      <c r="Z227" s="251"/>
      <c r="AA227" s="251"/>
      <c r="AB227" s="251"/>
      <c r="AC227" s="251"/>
      <c r="AD227" s="251"/>
      <c r="AE227" s="251"/>
      <c r="AF227" s="251"/>
      <c r="AG227" s="251"/>
      <c r="AH227" s="251"/>
      <c r="AI227" s="251"/>
      <c r="AJ227" s="251"/>
      <c r="AK227" s="251"/>
      <c r="AL227" s="251"/>
      <c r="AM227" s="251"/>
      <c r="AN227" s="251"/>
      <c r="AO227" s="251"/>
      <c r="AP227" s="251"/>
      <c r="AQ227" s="251"/>
      <c r="AR227" s="251"/>
      <c r="AS227" s="251"/>
      <c r="AT227" s="251"/>
      <c r="AU227" s="251"/>
      <c r="AV227" s="251"/>
      <c r="AW227" s="251"/>
      <c r="AX227" s="251"/>
      <c r="AY227" s="251"/>
      <c r="AZ227" s="251"/>
      <c r="BA227" s="251"/>
      <c r="BB227" s="251"/>
      <c r="BC227" s="251"/>
      <c r="BD227" s="251"/>
      <c r="BE227" s="251"/>
      <c r="BF227" s="251"/>
      <c r="BG227" s="251"/>
      <c r="BH227" s="251"/>
      <c r="BI227" s="251"/>
      <c r="BJ227" s="251"/>
      <c r="BK227" s="251"/>
      <c r="BL227" s="251"/>
      <c r="BM227" s="251"/>
      <c r="BN227" s="251"/>
      <c r="BO227" s="251"/>
      <c r="BP227" s="251"/>
      <c r="BQ227" s="251"/>
      <c r="BR227" s="251"/>
      <c r="BS227" s="251"/>
      <c r="BT227" s="251"/>
      <c r="BU227" s="251"/>
      <c r="BV227" s="251"/>
      <c r="BW227" s="251"/>
      <c r="BX227" s="251"/>
      <c r="BY227" s="251"/>
      <c r="BZ227" s="251"/>
      <c r="CA227" s="251"/>
      <c r="CB227" s="251"/>
      <c r="CC227" s="251"/>
      <c r="CD227" s="251"/>
      <c r="CE227" s="251"/>
      <c r="CF227" s="251"/>
      <c r="CG227" s="251"/>
      <c r="CH227" s="251"/>
      <c r="CI227" s="251"/>
      <c r="CJ227" s="251"/>
      <c r="CK227" s="251"/>
      <c r="CL227" s="251"/>
      <c r="CM227" s="251"/>
      <c r="CN227" s="251"/>
      <c r="CO227" s="251"/>
      <c r="CP227" s="251"/>
      <c r="CQ227" s="251"/>
      <c r="CR227" s="251"/>
      <c r="CS227" s="251"/>
      <c r="CT227" s="251"/>
      <c r="CU227" s="251"/>
      <c r="CV227" s="251"/>
      <c r="CW227" s="251"/>
      <c r="CX227" s="251"/>
      <c r="CY227" s="251"/>
      <c r="CZ227" s="251"/>
      <c r="DA227" s="251"/>
      <c r="DB227" s="251"/>
      <c r="DC227" s="251"/>
      <c r="DD227" s="251"/>
      <c r="DE227" s="251"/>
      <c r="DF227" s="251"/>
      <c r="DG227" s="251"/>
      <c r="DH227" s="251"/>
      <c r="DI227" s="251"/>
      <c r="DJ227" s="251"/>
      <c r="DK227" s="251"/>
      <c r="DL227" s="251"/>
      <c r="DM227" s="251"/>
      <c r="DN227" s="251"/>
      <c r="DO227" s="251"/>
      <c r="DP227" s="251"/>
      <c r="DQ227" s="251"/>
      <c r="DR227" s="251"/>
      <c r="DS227" s="251"/>
      <c r="DT227" s="251"/>
      <c r="DU227" s="251"/>
      <c r="DV227" s="251"/>
      <c r="DW227" s="251"/>
      <c r="DX227" s="251"/>
      <c r="DY227" s="251"/>
      <c r="DZ227" s="251"/>
      <c r="EA227" s="251"/>
      <c r="EB227" s="251"/>
      <c r="EC227" s="251"/>
      <c r="ED227" s="251"/>
      <c r="EE227" s="251"/>
      <c r="EF227" s="251"/>
      <c r="EG227" s="251"/>
      <c r="EH227" s="251"/>
      <c r="EI227" s="251"/>
      <c r="EJ227" s="251"/>
      <c r="EK227" s="251"/>
      <c r="EL227" s="251"/>
      <c r="EM227" s="251"/>
      <c r="EN227" s="251"/>
      <c r="EO227" s="251"/>
      <c r="EP227" s="251"/>
      <c r="EQ227" s="251"/>
      <c r="ER227" s="251"/>
      <c r="ES227" s="251"/>
      <c r="ET227" s="251"/>
      <c r="EU227" s="251"/>
      <c r="EV227" s="251"/>
      <c r="EW227" s="251"/>
      <c r="EX227" s="251"/>
      <c r="EY227" s="251"/>
      <c r="EZ227" s="251"/>
      <c r="FA227" s="251"/>
      <c r="FB227" s="251"/>
      <c r="FC227" s="251"/>
      <c r="FD227" s="251"/>
      <c r="FE227" s="251"/>
      <c r="FF227" s="251"/>
      <c r="FG227" s="251"/>
      <c r="FH227" s="251"/>
      <c r="FI227" s="251"/>
      <c r="FJ227" s="251"/>
      <c r="FK227" s="251"/>
      <c r="FL227" s="251"/>
      <c r="FM227" s="251"/>
      <c r="FN227" s="251"/>
      <c r="FO227" s="251"/>
      <c r="FP227" s="251"/>
      <c r="FQ227" s="251"/>
      <c r="FR227" s="251"/>
      <c r="FS227" s="251"/>
      <c r="FT227" s="251"/>
      <c r="FU227" s="251"/>
      <c r="FV227" s="251"/>
      <c r="FW227" s="251"/>
      <c r="FX227" s="251"/>
      <c r="FY227" s="251"/>
      <c r="FZ227" s="251"/>
      <c r="GA227" s="251"/>
      <c r="GB227" s="251"/>
      <c r="GC227" s="251"/>
      <c r="GD227" s="251"/>
      <c r="GE227" s="251"/>
      <c r="GF227" s="251"/>
      <c r="GG227" s="251"/>
      <c r="GH227" s="251"/>
      <c r="GI227" s="251"/>
      <c r="GJ227" s="251"/>
      <c r="GK227" s="251"/>
      <c r="GL227" s="251"/>
      <c r="GM227" s="251"/>
      <c r="GN227" s="251"/>
      <c r="GO227" s="251"/>
      <c r="GP227" s="251"/>
      <c r="GQ227" s="251"/>
      <c r="GR227" s="251"/>
      <c r="GS227" s="251"/>
      <c r="GT227" s="251"/>
    </row>
    <row r="228" spans="17:202" ht="15" customHeight="1">
      <c r="Q228" s="251"/>
      <c r="R228" s="251"/>
      <c r="S228" s="251"/>
      <c r="T228" s="251"/>
      <c r="U228" s="251"/>
      <c r="V228" s="251"/>
      <c r="W228" s="251"/>
      <c r="X228" s="251"/>
      <c r="Y228" s="251"/>
      <c r="Z228" s="251"/>
      <c r="AA228" s="251"/>
      <c r="AB228" s="251"/>
      <c r="AC228" s="251"/>
      <c r="AD228" s="251"/>
      <c r="AE228" s="251"/>
      <c r="AF228" s="251"/>
      <c r="AG228" s="251"/>
      <c r="AH228" s="251"/>
      <c r="AI228" s="251"/>
      <c r="AJ228" s="251"/>
      <c r="AK228" s="251"/>
      <c r="AL228" s="251"/>
      <c r="AM228" s="251"/>
      <c r="AN228" s="251"/>
      <c r="AO228" s="251"/>
      <c r="AP228" s="251"/>
      <c r="AQ228" s="251"/>
      <c r="AR228" s="251"/>
      <c r="AS228" s="251"/>
      <c r="AT228" s="251"/>
      <c r="AU228" s="251"/>
      <c r="AV228" s="251"/>
      <c r="AW228" s="251"/>
      <c r="AX228" s="251"/>
      <c r="AY228" s="251"/>
      <c r="AZ228" s="251"/>
      <c r="BA228" s="251"/>
      <c r="BB228" s="251"/>
      <c r="BC228" s="251"/>
      <c r="BD228" s="251"/>
      <c r="BE228" s="251"/>
      <c r="BF228" s="251"/>
      <c r="BG228" s="251"/>
      <c r="BH228" s="251"/>
      <c r="BI228" s="251"/>
      <c r="BJ228" s="251"/>
      <c r="BK228" s="251"/>
      <c r="BL228" s="251"/>
      <c r="BM228" s="251"/>
      <c r="BN228" s="251"/>
      <c r="BO228" s="251"/>
      <c r="BP228" s="251"/>
      <c r="BQ228" s="251"/>
      <c r="BR228" s="251"/>
      <c r="BS228" s="251"/>
      <c r="BT228" s="251"/>
      <c r="BU228" s="251"/>
      <c r="BV228" s="251"/>
      <c r="BW228" s="251"/>
      <c r="BX228" s="251"/>
      <c r="BY228" s="251"/>
      <c r="BZ228" s="251"/>
      <c r="CA228" s="251"/>
      <c r="CB228" s="251"/>
      <c r="CC228" s="251"/>
      <c r="CD228" s="251"/>
      <c r="CE228" s="251"/>
      <c r="CF228" s="251"/>
      <c r="CG228" s="251"/>
      <c r="CH228" s="251"/>
      <c r="CI228" s="251"/>
      <c r="CJ228" s="251"/>
      <c r="CK228" s="251"/>
      <c r="CL228" s="251"/>
      <c r="CM228" s="251"/>
      <c r="CN228" s="251"/>
      <c r="CO228" s="251"/>
      <c r="CP228" s="251"/>
      <c r="CQ228" s="251"/>
      <c r="CR228" s="251"/>
      <c r="CS228" s="251"/>
      <c r="CT228" s="251"/>
      <c r="CU228" s="251"/>
      <c r="CV228" s="251"/>
      <c r="CW228" s="251"/>
      <c r="CX228" s="251"/>
      <c r="CY228" s="251"/>
      <c r="CZ228" s="251"/>
      <c r="DA228" s="251"/>
      <c r="DB228" s="251"/>
      <c r="DC228" s="251"/>
      <c r="DD228" s="251"/>
      <c r="DE228" s="251"/>
      <c r="DF228" s="251"/>
      <c r="DG228" s="251"/>
      <c r="DH228" s="251"/>
      <c r="DI228" s="251"/>
      <c r="DJ228" s="251"/>
      <c r="DK228" s="251"/>
      <c r="DL228" s="251"/>
      <c r="DM228" s="251"/>
      <c r="DN228" s="251"/>
      <c r="DO228" s="251"/>
      <c r="DP228" s="251"/>
      <c r="DQ228" s="251"/>
      <c r="DR228" s="251"/>
      <c r="DS228" s="251"/>
      <c r="DT228" s="251"/>
      <c r="DU228" s="251"/>
      <c r="DV228" s="251"/>
      <c r="DW228" s="251"/>
      <c r="DX228" s="251"/>
      <c r="DY228" s="251"/>
      <c r="DZ228" s="251"/>
      <c r="EA228" s="251"/>
      <c r="EB228" s="251"/>
      <c r="EC228" s="251"/>
      <c r="ED228" s="251"/>
      <c r="EE228" s="251"/>
      <c r="EF228" s="251"/>
      <c r="EG228" s="251"/>
      <c r="EH228" s="251"/>
      <c r="EI228" s="251"/>
      <c r="EJ228" s="251"/>
      <c r="EK228" s="251"/>
      <c r="EL228" s="251"/>
      <c r="EM228" s="251"/>
      <c r="EN228" s="251"/>
      <c r="EO228" s="251"/>
      <c r="EP228" s="251"/>
      <c r="EQ228" s="251"/>
      <c r="ER228" s="251"/>
      <c r="ES228" s="251"/>
      <c r="ET228" s="251"/>
      <c r="EU228" s="251"/>
      <c r="EV228" s="251"/>
      <c r="EW228" s="251"/>
      <c r="EX228" s="251"/>
      <c r="EY228" s="251"/>
      <c r="EZ228" s="251"/>
      <c r="FA228" s="251"/>
      <c r="FB228" s="251"/>
      <c r="FC228" s="251"/>
      <c r="FD228" s="251"/>
      <c r="FE228" s="251"/>
      <c r="FF228" s="251"/>
      <c r="FG228" s="251"/>
      <c r="FH228" s="251"/>
      <c r="FI228" s="251"/>
      <c r="FJ228" s="251"/>
      <c r="FK228" s="251"/>
      <c r="FL228" s="251"/>
      <c r="FM228" s="251"/>
      <c r="FN228" s="251"/>
      <c r="FO228" s="251"/>
      <c r="FP228" s="251"/>
      <c r="FQ228" s="251"/>
      <c r="FR228" s="251"/>
      <c r="FS228" s="251"/>
      <c r="FT228" s="251"/>
      <c r="FU228" s="251"/>
      <c r="FV228" s="251"/>
      <c r="FW228" s="251"/>
      <c r="FX228" s="251"/>
      <c r="FY228" s="251"/>
      <c r="FZ228" s="251"/>
      <c r="GA228" s="251"/>
      <c r="GB228" s="251"/>
      <c r="GC228" s="251"/>
      <c r="GD228" s="251"/>
      <c r="GE228" s="251"/>
      <c r="GF228" s="251"/>
      <c r="GG228" s="251"/>
      <c r="GH228" s="251"/>
      <c r="GI228" s="251"/>
      <c r="GJ228" s="251"/>
      <c r="GK228" s="251"/>
      <c r="GL228" s="251"/>
      <c r="GM228" s="251"/>
      <c r="GN228" s="251"/>
      <c r="GO228" s="251"/>
      <c r="GP228" s="251"/>
      <c r="GQ228" s="251"/>
      <c r="GR228" s="251"/>
      <c r="GS228" s="251"/>
      <c r="GT228" s="251"/>
    </row>
    <row r="229" spans="17:202" ht="15" customHeight="1">
      <c r="Q229" s="251"/>
      <c r="R229" s="251"/>
      <c r="S229" s="251"/>
      <c r="T229" s="251"/>
      <c r="U229" s="251"/>
      <c r="V229" s="251"/>
      <c r="W229" s="251"/>
      <c r="X229" s="251"/>
      <c r="Y229" s="251"/>
      <c r="Z229" s="251"/>
      <c r="AA229" s="251"/>
      <c r="AB229" s="251"/>
      <c r="AC229" s="251"/>
      <c r="AD229" s="251"/>
      <c r="AE229" s="251"/>
      <c r="AF229" s="251"/>
      <c r="AG229" s="251"/>
      <c r="AH229" s="251"/>
      <c r="AI229" s="251"/>
      <c r="AJ229" s="251"/>
      <c r="AK229" s="251"/>
      <c r="AL229" s="251"/>
      <c r="AM229" s="251"/>
      <c r="AN229" s="251"/>
      <c r="AO229" s="251"/>
      <c r="AP229" s="251"/>
      <c r="AQ229" s="251"/>
      <c r="AR229" s="251"/>
      <c r="AS229" s="251"/>
      <c r="AT229" s="251"/>
      <c r="AU229" s="251"/>
      <c r="AV229" s="251"/>
      <c r="AW229" s="251"/>
      <c r="AX229" s="251"/>
      <c r="AY229" s="251"/>
      <c r="AZ229" s="251"/>
      <c r="BA229" s="251"/>
      <c r="BB229" s="251"/>
      <c r="BC229" s="251"/>
      <c r="BD229" s="251"/>
      <c r="BE229" s="251"/>
      <c r="BF229" s="251"/>
      <c r="BG229" s="251"/>
      <c r="BH229" s="251"/>
      <c r="BI229" s="251"/>
      <c r="BJ229" s="251"/>
      <c r="BK229" s="251"/>
      <c r="BL229" s="251"/>
      <c r="BM229" s="251"/>
      <c r="BN229" s="251"/>
      <c r="BO229" s="251"/>
      <c r="BP229" s="251"/>
      <c r="BQ229" s="251"/>
      <c r="BR229" s="251"/>
      <c r="BS229" s="251"/>
      <c r="BT229" s="251"/>
      <c r="BU229" s="251"/>
      <c r="BV229" s="251"/>
      <c r="BW229" s="251"/>
      <c r="BX229" s="251"/>
      <c r="BY229" s="251"/>
      <c r="BZ229" s="251"/>
      <c r="CA229" s="251"/>
      <c r="CB229" s="251"/>
      <c r="CC229" s="251"/>
      <c r="CD229" s="251"/>
      <c r="CE229" s="251"/>
      <c r="CF229" s="251"/>
      <c r="CG229" s="251"/>
      <c r="CH229" s="251"/>
      <c r="CI229" s="251"/>
      <c r="CJ229" s="251"/>
      <c r="CK229" s="251"/>
      <c r="CL229" s="251"/>
      <c r="CM229" s="251"/>
      <c r="CN229" s="251"/>
      <c r="CO229" s="251"/>
      <c r="CP229" s="251"/>
      <c r="CQ229" s="251"/>
      <c r="CR229" s="251"/>
      <c r="CS229" s="251"/>
      <c r="CT229" s="251"/>
      <c r="CU229" s="251"/>
      <c r="CV229" s="251"/>
      <c r="CW229" s="251"/>
      <c r="CX229" s="251"/>
      <c r="CY229" s="251"/>
      <c r="CZ229" s="251"/>
      <c r="DA229" s="251"/>
      <c r="DB229" s="251"/>
      <c r="DC229" s="251"/>
      <c r="DD229" s="251"/>
      <c r="DE229" s="251"/>
      <c r="DF229" s="251"/>
      <c r="DG229" s="251"/>
      <c r="DH229" s="251"/>
      <c r="DI229" s="251"/>
      <c r="DJ229" s="251"/>
      <c r="DK229" s="251"/>
      <c r="DL229" s="251"/>
      <c r="DM229" s="251"/>
      <c r="DN229" s="251"/>
      <c r="DO229" s="251"/>
      <c r="DP229" s="251"/>
      <c r="DQ229" s="251"/>
      <c r="DR229" s="251"/>
      <c r="DS229" s="251"/>
      <c r="DT229" s="251"/>
      <c r="DU229" s="251"/>
      <c r="DV229" s="251"/>
      <c r="DW229" s="251"/>
      <c r="DX229" s="251"/>
      <c r="DY229" s="251"/>
      <c r="DZ229" s="251"/>
      <c r="EA229" s="251"/>
      <c r="EB229" s="251"/>
      <c r="EC229" s="251"/>
      <c r="ED229" s="251"/>
      <c r="EE229" s="251"/>
      <c r="EF229" s="251"/>
      <c r="EG229" s="251"/>
      <c r="EH229" s="251"/>
      <c r="EI229" s="251"/>
      <c r="EJ229" s="251"/>
      <c r="EK229" s="251"/>
      <c r="EL229" s="251"/>
      <c r="EM229" s="251"/>
      <c r="EN229" s="251"/>
      <c r="EO229" s="251"/>
      <c r="EP229" s="251"/>
      <c r="EQ229" s="251"/>
      <c r="ER229" s="251"/>
      <c r="ES229" s="251"/>
      <c r="ET229" s="251"/>
      <c r="EU229" s="251"/>
      <c r="EV229" s="251"/>
      <c r="EW229" s="251"/>
      <c r="EX229" s="251"/>
      <c r="EY229" s="251"/>
      <c r="EZ229" s="251"/>
      <c r="FA229" s="251"/>
      <c r="FB229" s="251"/>
      <c r="FC229" s="251"/>
      <c r="FD229" s="251"/>
      <c r="FE229" s="251"/>
      <c r="FF229" s="251"/>
      <c r="FG229" s="251"/>
      <c r="FH229" s="251"/>
      <c r="FI229" s="251"/>
      <c r="FJ229" s="251"/>
      <c r="FK229" s="251"/>
      <c r="FL229" s="251"/>
      <c r="FM229" s="251"/>
      <c r="FN229" s="251"/>
      <c r="FO229" s="251"/>
      <c r="FP229" s="251"/>
      <c r="FQ229" s="251"/>
      <c r="FR229" s="251"/>
      <c r="FS229" s="251"/>
      <c r="FT229" s="251"/>
      <c r="FU229" s="251"/>
      <c r="FV229" s="251"/>
      <c r="FW229" s="251"/>
      <c r="FX229" s="251"/>
      <c r="FY229" s="251"/>
      <c r="FZ229" s="251"/>
      <c r="GA229" s="251"/>
      <c r="GB229" s="251"/>
      <c r="GC229" s="251"/>
      <c r="GD229" s="251"/>
      <c r="GE229" s="251"/>
      <c r="GF229" s="251"/>
      <c r="GG229" s="251"/>
      <c r="GH229" s="251"/>
      <c r="GI229" s="251"/>
      <c r="GJ229" s="251"/>
      <c r="GK229" s="251"/>
      <c r="GL229" s="251"/>
      <c r="GM229" s="251"/>
      <c r="GN229" s="251"/>
      <c r="GO229" s="251"/>
      <c r="GP229" s="251"/>
      <c r="GQ229" s="251"/>
      <c r="GR229" s="251"/>
      <c r="GS229" s="251"/>
      <c r="GT229" s="251"/>
    </row>
    <row r="230" spans="17:202" ht="15" customHeight="1">
      <c r="Q230" s="251"/>
      <c r="R230" s="251"/>
      <c r="S230" s="251"/>
      <c r="T230" s="251"/>
      <c r="U230" s="251"/>
      <c r="V230" s="251"/>
      <c r="W230" s="251"/>
      <c r="X230" s="251"/>
      <c r="Y230" s="251"/>
      <c r="Z230" s="251"/>
      <c r="AA230" s="251"/>
      <c r="AB230" s="251"/>
      <c r="AC230" s="251"/>
      <c r="AD230" s="251"/>
      <c r="AE230" s="251"/>
      <c r="AF230" s="251"/>
      <c r="AG230" s="251"/>
      <c r="AH230" s="251"/>
      <c r="AI230" s="251"/>
      <c r="AJ230" s="251"/>
      <c r="AK230" s="251"/>
      <c r="AL230" s="251"/>
      <c r="AM230" s="251"/>
      <c r="AN230" s="251"/>
      <c r="AO230" s="251"/>
      <c r="AP230" s="251"/>
      <c r="AQ230" s="251"/>
      <c r="AR230" s="251"/>
      <c r="AS230" s="251"/>
      <c r="AT230" s="251"/>
      <c r="AU230" s="251"/>
      <c r="AV230" s="251"/>
      <c r="AW230" s="251"/>
      <c r="AX230" s="251"/>
      <c r="AY230" s="251"/>
      <c r="AZ230" s="251"/>
      <c r="BA230" s="251"/>
      <c r="BB230" s="251"/>
      <c r="BC230" s="251"/>
      <c r="BD230" s="251"/>
      <c r="BE230" s="251"/>
      <c r="BF230" s="251"/>
      <c r="BG230" s="251"/>
      <c r="BH230" s="251"/>
      <c r="BI230" s="251"/>
      <c r="BJ230" s="251"/>
      <c r="BK230" s="251"/>
      <c r="BL230" s="251"/>
      <c r="BM230" s="251"/>
      <c r="BN230" s="251"/>
      <c r="BO230" s="251"/>
      <c r="BP230" s="251"/>
      <c r="BQ230" s="251"/>
      <c r="BR230" s="251"/>
      <c r="BS230" s="251"/>
      <c r="BT230" s="251"/>
      <c r="BU230" s="251"/>
      <c r="BV230" s="251"/>
      <c r="BW230" s="251"/>
      <c r="BX230" s="251"/>
      <c r="BY230" s="251"/>
      <c r="BZ230" s="251"/>
      <c r="CA230" s="251"/>
      <c r="CB230" s="251"/>
      <c r="CC230" s="251"/>
      <c r="CD230" s="251"/>
      <c r="CE230" s="251"/>
      <c r="CF230" s="251"/>
      <c r="CG230" s="251"/>
      <c r="CH230" s="251"/>
      <c r="CI230" s="251"/>
      <c r="CJ230" s="251"/>
      <c r="CK230" s="251"/>
      <c r="CL230" s="251"/>
      <c r="CM230" s="251"/>
      <c r="CN230" s="251"/>
      <c r="CO230" s="251"/>
      <c r="CP230" s="251"/>
      <c r="CQ230" s="251"/>
      <c r="CR230" s="251"/>
      <c r="CS230" s="251"/>
      <c r="CT230" s="251"/>
      <c r="CU230" s="251"/>
      <c r="CV230" s="251"/>
      <c r="CW230" s="251"/>
      <c r="CX230" s="251"/>
      <c r="CY230" s="251"/>
      <c r="CZ230" s="251"/>
      <c r="DA230" s="251"/>
      <c r="DB230" s="251"/>
      <c r="DC230" s="251"/>
      <c r="DD230" s="251"/>
      <c r="DE230" s="251"/>
      <c r="DF230" s="251"/>
      <c r="DG230" s="251"/>
      <c r="DH230" s="251"/>
      <c r="DI230" s="251"/>
      <c r="DJ230" s="251"/>
      <c r="DK230" s="251"/>
      <c r="DL230" s="251"/>
      <c r="DM230" s="251"/>
      <c r="DN230" s="251"/>
      <c r="DO230" s="251"/>
      <c r="DP230" s="251"/>
      <c r="DQ230" s="251"/>
      <c r="DR230" s="251"/>
      <c r="DS230" s="251"/>
      <c r="DT230" s="251"/>
      <c r="DU230" s="251"/>
      <c r="DV230" s="251"/>
      <c r="DW230" s="251"/>
      <c r="DX230" s="251"/>
      <c r="DY230" s="251"/>
      <c r="DZ230" s="251"/>
      <c r="EA230" s="251"/>
      <c r="EB230" s="251"/>
      <c r="EC230" s="251"/>
      <c r="ED230" s="251"/>
      <c r="EE230" s="251"/>
      <c r="EF230" s="251"/>
      <c r="EG230" s="251"/>
      <c r="EH230" s="251"/>
      <c r="EI230" s="251"/>
      <c r="EJ230" s="251"/>
      <c r="EK230" s="251"/>
      <c r="EL230" s="251"/>
      <c r="EM230" s="251"/>
      <c r="EN230" s="251"/>
      <c r="EO230" s="251"/>
      <c r="EP230" s="251"/>
      <c r="EQ230" s="251"/>
      <c r="ER230" s="251"/>
      <c r="ES230" s="251"/>
      <c r="ET230" s="251"/>
      <c r="EU230" s="251"/>
      <c r="EV230" s="251"/>
      <c r="EW230" s="251"/>
      <c r="EX230" s="251"/>
      <c r="EY230" s="251"/>
      <c r="EZ230" s="251"/>
      <c r="FA230" s="251"/>
      <c r="FB230" s="251"/>
      <c r="FC230" s="251"/>
      <c r="FD230" s="251"/>
      <c r="FE230" s="251"/>
      <c r="FF230" s="251"/>
      <c r="FG230" s="251"/>
      <c r="FH230" s="251"/>
      <c r="FI230" s="251"/>
      <c r="FJ230" s="251"/>
      <c r="FK230" s="251"/>
      <c r="FL230" s="251"/>
      <c r="FM230" s="251"/>
      <c r="FN230" s="251"/>
      <c r="FO230" s="251"/>
      <c r="FP230" s="251"/>
      <c r="FQ230" s="251"/>
      <c r="FR230" s="251"/>
      <c r="FS230" s="251"/>
      <c r="FT230" s="251"/>
      <c r="FU230" s="251"/>
      <c r="FV230" s="251"/>
      <c r="FW230" s="251"/>
      <c r="FX230" s="251"/>
      <c r="FY230" s="251"/>
      <c r="FZ230" s="251"/>
      <c r="GA230" s="251"/>
      <c r="GB230" s="251"/>
      <c r="GC230" s="251"/>
      <c r="GD230" s="251"/>
      <c r="GE230" s="251"/>
      <c r="GF230" s="251"/>
      <c r="GG230" s="251"/>
      <c r="GH230" s="251"/>
      <c r="GI230" s="251"/>
      <c r="GJ230" s="251"/>
      <c r="GK230" s="251"/>
      <c r="GL230" s="251"/>
      <c r="GM230" s="251"/>
      <c r="GN230" s="251"/>
      <c r="GO230" s="251"/>
      <c r="GP230" s="251"/>
      <c r="GQ230" s="251"/>
      <c r="GR230" s="251"/>
      <c r="GS230" s="251"/>
      <c r="GT230" s="251"/>
    </row>
    <row r="231" spans="17:202" ht="15" customHeight="1">
      <c r="Q231" s="251"/>
      <c r="R231" s="251"/>
      <c r="S231" s="251"/>
      <c r="T231" s="251"/>
      <c r="U231" s="251"/>
      <c r="V231" s="251"/>
      <c r="W231" s="251"/>
      <c r="X231" s="251"/>
      <c r="Y231" s="251"/>
      <c r="Z231" s="251"/>
      <c r="AA231" s="251"/>
      <c r="AB231" s="251"/>
      <c r="AC231" s="251"/>
      <c r="AD231" s="251"/>
      <c r="AE231" s="251"/>
      <c r="AF231" s="251"/>
      <c r="AG231" s="251"/>
      <c r="AH231" s="251"/>
      <c r="AI231" s="251"/>
      <c r="AJ231" s="251"/>
      <c r="AK231" s="251"/>
      <c r="AL231" s="251"/>
      <c r="AM231" s="251"/>
      <c r="AN231" s="251"/>
      <c r="AO231" s="251"/>
      <c r="AP231" s="251"/>
      <c r="AQ231" s="251"/>
      <c r="AR231" s="251"/>
      <c r="AS231" s="251"/>
      <c r="AT231" s="251"/>
      <c r="AU231" s="251"/>
      <c r="AV231" s="251"/>
      <c r="AW231" s="251"/>
      <c r="AX231" s="251"/>
      <c r="AY231" s="251"/>
      <c r="AZ231" s="251"/>
      <c r="BA231" s="251"/>
      <c r="BB231" s="251"/>
      <c r="BC231" s="251"/>
      <c r="BD231" s="251"/>
      <c r="BE231" s="251"/>
      <c r="BF231" s="251"/>
      <c r="BG231" s="251"/>
      <c r="BH231" s="251"/>
      <c r="BI231" s="251"/>
      <c r="BJ231" s="251"/>
      <c r="BK231" s="251"/>
      <c r="BL231" s="251"/>
      <c r="BM231" s="251"/>
      <c r="BN231" s="251"/>
      <c r="BO231" s="251"/>
      <c r="BP231" s="251"/>
      <c r="BQ231" s="251"/>
      <c r="BR231" s="251"/>
      <c r="BS231" s="251"/>
      <c r="BT231" s="251"/>
      <c r="BU231" s="251"/>
      <c r="BV231" s="251"/>
      <c r="BW231" s="251"/>
      <c r="BX231" s="251"/>
      <c r="BY231" s="251"/>
      <c r="BZ231" s="251"/>
      <c r="CA231" s="251"/>
      <c r="CB231" s="251"/>
      <c r="CC231" s="251"/>
      <c r="CD231" s="251"/>
      <c r="CE231" s="251"/>
      <c r="CF231" s="251"/>
      <c r="CG231" s="251"/>
      <c r="CH231" s="251"/>
      <c r="CI231" s="251"/>
      <c r="CJ231" s="251"/>
      <c r="CK231" s="251"/>
      <c r="CL231" s="251"/>
      <c r="CM231" s="251"/>
      <c r="CN231" s="251"/>
      <c r="CO231" s="251"/>
      <c r="CP231" s="251"/>
      <c r="CQ231" s="251"/>
      <c r="CR231" s="251"/>
      <c r="CS231" s="251"/>
      <c r="CT231" s="251"/>
      <c r="CU231" s="251"/>
      <c r="CV231" s="251"/>
      <c r="CW231" s="251"/>
      <c r="CX231" s="251"/>
      <c r="CY231" s="251"/>
      <c r="CZ231" s="251"/>
      <c r="DA231" s="251"/>
      <c r="DB231" s="251"/>
      <c r="DC231" s="251"/>
      <c r="DD231" s="251"/>
      <c r="DE231" s="251"/>
      <c r="DF231" s="251"/>
      <c r="DG231" s="251"/>
      <c r="DH231" s="251"/>
      <c r="DI231" s="251"/>
      <c r="DJ231" s="251"/>
      <c r="DK231" s="251"/>
      <c r="DL231" s="251"/>
      <c r="DM231" s="251"/>
      <c r="DN231" s="251"/>
      <c r="DO231" s="251"/>
      <c r="DP231" s="251"/>
      <c r="DQ231" s="251"/>
      <c r="DR231" s="251"/>
      <c r="DS231" s="251"/>
      <c r="DT231" s="251"/>
      <c r="DU231" s="251"/>
      <c r="DV231" s="251"/>
      <c r="DW231" s="251"/>
      <c r="DX231" s="251"/>
      <c r="DY231" s="251"/>
      <c r="DZ231" s="251"/>
      <c r="EA231" s="251"/>
      <c r="EB231" s="251"/>
      <c r="EC231" s="251"/>
      <c r="ED231" s="251"/>
      <c r="EE231" s="251"/>
      <c r="EF231" s="251"/>
      <c r="EG231" s="251"/>
      <c r="EH231" s="251"/>
      <c r="EI231" s="251"/>
      <c r="EJ231" s="251"/>
      <c r="EK231" s="251"/>
      <c r="EL231" s="251"/>
      <c r="EM231" s="251"/>
      <c r="EN231" s="251"/>
      <c r="EO231" s="251"/>
      <c r="EP231" s="251"/>
      <c r="EQ231" s="251"/>
      <c r="ER231" s="251"/>
      <c r="ES231" s="251"/>
      <c r="ET231" s="251"/>
      <c r="EU231" s="251"/>
      <c r="EV231" s="251"/>
      <c r="EW231" s="251"/>
      <c r="EX231" s="251"/>
      <c r="EY231" s="251"/>
      <c r="EZ231" s="251"/>
      <c r="FA231" s="251"/>
      <c r="FB231" s="251"/>
      <c r="FC231" s="251"/>
      <c r="FD231" s="251"/>
      <c r="FE231" s="251"/>
      <c r="FF231" s="251"/>
      <c r="FG231" s="251"/>
      <c r="FH231" s="251"/>
      <c r="FI231" s="251"/>
      <c r="FJ231" s="251"/>
      <c r="FK231" s="251"/>
      <c r="FL231" s="251"/>
      <c r="FM231" s="251"/>
      <c r="FN231" s="251"/>
      <c r="FO231" s="251"/>
      <c r="FP231" s="251"/>
      <c r="FQ231" s="251"/>
      <c r="FR231" s="251"/>
      <c r="FS231" s="251"/>
      <c r="FT231" s="251"/>
      <c r="FU231" s="251"/>
      <c r="FV231" s="251"/>
      <c r="FW231" s="251"/>
      <c r="FX231" s="251"/>
      <c r="FY231" s="251"/>
      <c r="FZ231" s="251"/>
      <c r="GA231" s="251"/>
      <c r="GB231" s="251"/>
      <c r="GC231" s="251"/>
      <c r="GD231" s="251"/>
      <c r="GE231" s="251"/>
      <c r="GF231" s="251"/>
      <c r="GG231" s="251"/>
      <c r="GH231" s="251"/>
      <c r="GI231" s="251"/>
      <c r="GJ231" s="251"/>
      <c r="GK231" s="251"/>
      <c r="GL231" s="251"/>
      <c r="GM231" s="251"/>
      <c r="GN231" s="251"/>
      <c r="GO231" s="251"/>
      <c r="GP231" s="251"/>
      <c r="GQ231" s="251"/>
      <c r="GR231" s="251"/>
      <c r="GS231" s="251"/>
      <c r="GT231" s="251"/>
    </row>
    <row r="232" spans="17:202" ht="15" customHeight="1">
      <c r="Q232" s="251"/>
      <c r="R232" s="251"/>
      <c r="S232" s="251"/>
      <c r="T232" s="251"/>
      <c r="U232" s="251"/>
      <c r="V232" s="251"/>
      <c r="W232" s="251"/>
      <c r="X232" s="251"/>
      <c r="Y232" s="251"/>
      <c r="Z232" s="251"/>
      <c r="AA232" s="251"/>
      <c r="AB232" s="251"/>
      <c r="AC232" s="251"/>
      <c r="AD232" s="251"/>
      <c r="AE232" s="251"/>
      <c r="AF232" s="251"/>
      <c r="AG232" s="251"/>
      <c r="AH232" s="251"/>
      <c r="AI232" s="251"/>
      <c r="AJ232" s="251"/>
      <c r="AK232" s="251"/>
      <c r="AL232" s="251"/>
      <c r="AM232" s="251"/>
      <c r="AN232" s="251"/>
      <c r="AO232" s="251"/>
      <c r="AP232" s="251"/>
      <c r="AQ232" s="251"/>
      <c r="AR232" s="251"/>
      <c r="AS232" s="251"/>
      <c r="AT232" s="251"/>
      <c r="AU232" s="251"/>
      <c r="AV232" s="251"/>
      <c r="AW232" s="251"/>
      <c r="AX232" s="251"/>
      <c r="AY232" s="251"/>
      <c r="AZ232" s="251"/>
      <c r="BA232" s="251"/>
      <c r="BB232" s="251"/>
      <c r="BC232" s="251"/>
      <c r="BD232" s="251"/>
      <c r="BE232" s="251"/>
      <c r="BF232" s="251"/>
      <c r="BG232" s="251"/>
      <c r="BH232" s="251"/>
      <c r="BI232" s="251"/>
      <c r="BJ232" s="251"/>
      <c r="BK232" s="251"/>
      <c r="BL232" s="251"/>
      <c r="BM232" s="251"/>
      <c r="BN232" s="251"/>
      <c r="BO232" s="251"/>
      <c r="BP232" s="251"/>
      <c r="BQ232" s="251"/>
      <c r="BR232" s="251"/>
      <c r="BS232" s="251"/>
      <c r="BT232" s="251"/>
      <c r="BU232" s="251"/>
      <c r="BV232" s="251"/>
      <c r="BW232" s="251"/>
      <c r="BX232" s="251"/>
      <c r="BY232" s="251"/>
      <c r="BZ232" s="251"/>
      <c r="CA232" s="251"/>
      <c r="CB232" s="251"/>
      <c r="CC232" s="251"/>
      <c r="CD232" s="251"/>
      <c r="CE232" s="251"/>
      <c r="CF232" s="251"/>
      <c r="CG232" s="251"/>
      <c r="CH232" s="251"/>
      <c r="CI232" s="251"/>
      <c r="CJ232" s="251"/>
      <c r="CK232" s="251"/>
      <c r="CL232" s="251"/>
      <c r="CM232" s="251"/>
      <c r="CN232" s="251"/>
      <c r="CO232" s="251"/>
      <c r="CP232" s="251"/>
      <c r="CQ232" s="251"/>
      <c r="CR232" s="251"/>
      <c r="CS232" s="251"/>
      <c r="CT232" s="251"/>
      <c r="CU232" s="251"/>
      <c r="CV232" s="251"/>
      <c r="CW232" s="251"/>
      <c r="CX232" s="251"/>
      <c r="CY232" s="251"/>
      <c r="CZ232" s="251"/>
      <c r="DA232" s="251"/>
      <c r="DB232" s="251"/>
      <c r="DC232" s="251"/>
      <c r="DD232" s="251"/>
      <c r="DE232" s="251"/>
      <c r="DF232" s="251"/>
      <c r="DG232" s="251"/>
      <c r="DH232" s="251"/>
      <c r="DI232" s="251"/>
      <c r="DJ232" s="251"/>
      <c r="DK232" s="251"/>
      <c r="DL232" s="251"/>
      <c r="DM232" s="251"/>
      <c r="DN232" s="251"/>
      <c r="DO232" s="251"/>
      <c r="DP232" s="251"/>
      <c r="DQ232" s="251"/>
      <c r="DR232" s="251"/>
      <c r="DS232" s="251"/>
      <c r="DT232" s="251"/>
      <c r="DU232" s="251"/>
      <c r="DV232" s="251"/>
      <c r="DW232" s="251"/>
      <c r="DX232" s="251"/>
      <c r="DY232" s="251"/>
      <c r="DZ232" s="251"/>
      <c r="EA232" s="251"/>
      <c r="EB232" s="251"/>
      <c r="EC232" s="251"/>
      <c r="ED232" s="251"/>
      <c r="EE232" s="251"/>
      <c r="EF232" s="251"/>
      <c r="EG232" s="251"/>
      <c r="EH232" s="251"/>
      <c r="EI232" s="251"/>
      <c r="EJ232" s="251"/>
      <c r="EK232" s="251"/>
      <c r="EL232" s="251"/>
      <c r="EM232" s="251"/>
      <c r="EN232" s="251"/>
      <c r="EO232" s="251"/>
      <c r="EP232" s="251"/>
      <c r="EQ232" s="251"/>
      <c r="ER232" s="251"/>
      <c r="ES232" s="251"/>
      <c r="ET232" s="251"/>
      <c r="EU232" s="251"/>
      <c r="EV232" s="251"/>
      <c r="EW232" s="251"/>
      <c r="EX232" s="251"/>
      <c r="EY232" s="251"/>
      <c r="EZ232" s="251"/>
      <c r="FA232" s="251"/>
      <c r="FB232" s="251"/>
      <c r="FC232" s="251"/>
      <c r="FD232" s="251"/>
      <c r="FE232" s="251"/>
      <c r="FF232" s="251"/>
      <c r="FG232" s="251"/>
      <c r="FH232" s="251"/>
      <c r="FI232" s="251"/>
      <c r="FJ232" s="251"/>
      <c r="FK232" s="251"/>
      <c r="FL232" s="251"/>
      <c r="FM232" s="251"/>
      <c r="FN232" s="251"/>
      <c r="FO232" s="251"/>
      <c r="FP232" s="251"/>
      <c r="FQ232" s="251"/>
      <c r="FR232" s="251"/>
      <c r="FS232" s="251"/>
      <c r="FT232" s="251"/>
      <c r="FU232" s="251"/>
      <c r="FV232" s="251"/>
      <c r="FW232" s="251"/>
      <c r="FX232" s="251"/>
      <c r="FY232" s="251"/>
      <c r="FZ232" s="251"/>
      <c r="GA232" s="251"/>
      <c r="GB232" s="251"/>
      <c r="GC232" s="251"/>
      <c r="GD232" s="251"/>
      <c r="GE232" s="251"/>
      <c r="GF232" s="251"/>
      <c r="GG232" s="251"/>
      <c r="GH232" s="251"/>
      <c r="GI232" s="251"/>
      <c r="GJ232" s="251"/>
      <c r="GK232" s="251"/>
      <c r="GL232" s="251"/>
      <c r="GM232" s="251"/>
      <c r="GN232" s="251"/>
      <c r="GO232" s="251"/>
      <c r="GP232" s="251"/>
      <c r="GQ232" s="251"/>
      <c r="GR232" s="251"/>
      <c r="GS232" s="251"/>
      <c r="GT232" s="251"/>
    </row>
    <row r="233" spans="17:202" ht="15" customHeight="1">
      <c r="Q233" s="251"/>
      <c r="R233" s="251"/>
      <c r="S233" s="251"/>
      <c r="T233" s="251"/>
      <c r="U233" s="251"/>
      <c r="V233" s="251"/>
      <c r="W233" s="251"/>
      <c r="X233" s="251"/>
      <c r="Y233" s="251"/>
      <c r="Z233" s="251"/>
      <c r="AA233" s="251"/>
      <c r="AB233" s="251"/>
      <c r="AC233" s="251"/>
      <c r="AD233" s="251"/>
      <c r="AE233" s="251"/>
      <c r="AF233" s="251"/>
      <c r="AG233" s="251"/>
      <c r="AH233" s="251"/>
      <c r="AI233" s="251"/>
      <c r="AJ233" s="251"/>
      <c r="AK233" s="251"/>
      <c r="AL233" s="251"/>
      <c r="AM233" s="251"/>
      <c r="AN233" s="251"/>
      <c r="AO233" s="251"/>
      <c r="AP233" s="251"/>
      <c r="AQ233" s="251"/>
      <c r="AR233" s="251"/>
      <c r="AS233" s="251"/>
      <c r="AT233" s="251"/>
      <c r="AU233" s="251"/>
      <c r="AV233" s="251"/>
      <c r="AW233" s="251"/>
      <c r="AX233" s="251"/>
      <c r="AY233" s="251"/>
      <c r="AZ233" s="251"/>
      <c r="BA233" s="251"/>
      <c r="BB233" s="251"/>
      <c r="BC233" s="251"/>
      <c r="BD233" s="251"/>
      <c r="BE233" s="251"/>
      <c r="BF233" s="251"/>
      <c r="BG233" s="251"/>
      <c r="BH233" s="251"/>
      <c r="BI233" s="251"/>
      <c r="BJ233" s="251"/>
      <c r="BK233" s="251"/>
      <c r="BL233" s="251"/>
      <c r="BM233" s="251"/>
      <c r="BN233" s="251"/>
      <c r="BO233" s="251"/>
      <c r="BP233" s="251"/>
      <c r="BQ233" s="251"/>
      <c r="BR233" s="251"/>
      <c r="BS233" s="251"/>
      <c r="BT233" s="251"/>
      <c r="BU233" s="251"/>
      <c r="BV233" s="251"/>
      <c r="BW233" s="251"/>
      <c r="BX233" s="251"/>
      <c r="BY233" s="251"/>
      <c r="BZ233" s="251"/>
      <c r="CA233" s="251"/>
      <c r="CB233" s="251"/>
      <c r="CC233" s="251"/>
      <c r="CD233" s="251"/>
      <c r="CE233" s="251"/>
      <c r="CF233" s="251"/>
      <c r="CG233" s="251"/>
      <c r="CH233" s="251"/>
      <c r="CI233" s="251"/>
      <c r="CJ233" s="251"/>
      <c r="CK233" s="251"/>
      <c r="CL233" s="251"/>
      <c r="CM233" s="251"/>
      <c r="CN233" s="251"/>
      <c r="CO233" s="251"/>
      <c r="CP233" s="251"/>
      <c r="CQ233" s="251"/>
      <c r="CR233" s="251"/>
      <c r="CS233" s="251"/>
      <c r="CT233" s="251"/>
      <c r="CU233" s="251"/>
      <c r="CV233" s="251"/>
      <c r="CW233" s="251"/>
      <c r="CX233" s="251"/>
      <c r="CY233" s="251"/>
      <c r="CZ233" s="251"/>
      <c r="DA233" s="251"/>
      <c r="DB233" s="251"/>
      <c r="DC233" s="251"/>
      <c r="DD233" s="251"/>
      <c r="DE233" s="251"/>
      <c r="DF233" s="251"/>
      <c r="DG233" s="251"/>
      <c r="DH233" s="251"/>
      <c r="DI233" s="251"/>
      <c r="DJ233" s="251"/>
      <c r="DK233" s="251"/>
      <c r="DL233" s="251"/>
      <c r="DM233" s="251"/>
      <c r="DN233" s="251"/>
      <c r="DO233" s="251"/>
      <c r="DP233" s="251"/>
      <c r="DQ233" s="251"/>
      <c r="DR233" s="251"/>
      <c r="DS233" s="251"/>
      <c r="DT233" s="251"/>
      <c r="DU233" s="251"/>
      <c r="DV233" s="251"/>
      <c r="DW233" s="251"/>
      <c r="DX233" s="251"/>
      <c r="DY233" s="251"/>
      <c r="DZ233" s="251"/>
      <c r="EA233" s="251"/>
      <c r="EB233" s="251"/>
      <c r="EC233" s="251"/>
      <c r="ED233" s="251"/>
      <c r="EE233" s="251"/>
      <c r="EF233" s="251"/>
      <c r="EG233" s="251"/>
      <c r="EH233" s="251"/>
      <c r="EI233" s="251"/>
      <c r="EJ233" s="251"/>
      <c r="EK233" s="251"/>
      <c r="EL233" s="251"/>
      <c r="EM233" s="251"/>
      <c r="EN233" s="251"/>
      <c r="EO233" s="251"/>
      <c r="EP233" s="251"/>
      <c r="EQ233" s="251"/>
      <c r="ER233" s="251"/>
      <c r="ES233" s="251"/>
      <c r="ET233" s="251"/>
      <c r="EU233" s="251"/>
      <c r="EV233" s="251"/>
      <c r="EW233" s="251"/>
      <c r="EX233" s="251"/>
      <c r="EY233" s="251"/>
      <c r="EZ233" s="251"/>
      <c r="FA233" s="251"/>
      <c r="FB233" s="251"/>
      <c r="FC233" s="251"/>
      <c r="FD233" s="251"/>
      <c r="FE233" s="251"/>
      <c r="FF233" s="251"/>
      <c r="FG233" s="251"/>
      <c r="FH233" s="251"/>
      <c r="FI233" s="251"/>
      <c r="FJ233" s="251"/>
      <c r="FK233" s="251"/>
      <c r="FL233" s="251"/>
      <c r="FM233" s="251"/>
      <c r="FN233" s="251"/>
      <c r="FO233" s="251"/>
      <c r="FP233" s="251"/>
      <c r="FQ233" s="251"/>
      <c r="FR233" s="251"/>
      <c r="FS233" s="251"/>
      <c r="FT233" s="251"/>
      <c r="FU233" s="251"/>
      <c r="FV233" s="251"/>
      <c r="FW233" s="251"/>
      <c r="FX233" s="251"/>
      <c r="FY233" s="251"/>
      <c r="FZ233" s="251"/>
      <c r="GA233" s="251"/>
      <c r="GB233" s="251"/>
      <c r="GC233" s="251"/>
      <c r="GD233" s="251"/>
      <c r="GE233" s="251"/>
      <c r="GF233" s="251"/>
      <c r="GG233" s="251"/>
      <c r="GH233" s="251"/>
      <c r="GI233" s="251"/>
      <c r="GJ233" s="251"/>
      <c r="GK233" s="251"/>
      <c r="GL233" s="251"/>
      <c r="GM233" s="251"/>
      <c r="GN233" s="251"/>
      <c r="GO233" s="251"/>
      <c r="GP233" s="251"/>
      <c r="GQ233" s="251"/>
      <c r="GR233" s="251"/>
      <c r="GS233" s="251"/>
      <c r="GT233" s="251"/>
    </row>
    <row r="234" spans="17:202" ht="18" customHeight="1">
      <c r="Q234" s="251"/>
      <c r="R234" s="251"/>
      <c r="S234" s="251"/>
      <c r="T234" s="251"/>
      <c r="U234" s="251"/>
      <c r="V234" s="251"/>
      <c r="W234" s="251"/>
      <c r="X234" s="251"/>
      <c r="Y234" s="251"/>
      <c r="Z234" s="251"/>
      <c r="AA234" s="251"/>
      <c r="AB234" s="251"/>
      <c r="AC234" s="251"/>
      <c r="AD234" s="251"/>
      <c r="AE234" s="251"/>
      <c r="AF234" s="251"/>
      <c r="AG234" s="251"/>
      <c r="AH234" s="251"/>
      <c r="AI234" s="251"/>
      <c r="AJ234" s="251"/>
      <c r="AK234" s="251"/>
      <c r="AL234" s="251"/>
      <c r="AM234" s="251"/>
      <c r="AN234" s="251"/>
      <c r="AO234" s="251"/>
      <c r="AP234" s="251"/>
      <c r="AQ234" s="251"/>
      <c r="AR234" s="251"/>
      <c r="AS234" s="251"/>
      <c r="AT234" s="251"/>
      <c r="AU234" s="251"/>
      <c r="AV234" s="251"/>
      <c r="AW234" s="251"/>
      <c r="AX234" s="251"/>
      <c r="AY234" s="251"/>
      <c r="AZ234" s="251"/>
      <c r="BA234" s="251"/>
      <c r="BB234" s="251"/>
      <c r="BC234" s="251"/>
      <c r="BD234" s="251"/>
      <c r="BE234" s="251"/>
      <c r="BF234" s="251"/>
      <c r="BG234" s="251"/>
      <c r="BH234" s="251"/>
      <c r="BI234" s="251"/>
      <c r="BJ234" s="251"/>
      <c r="BK234" s="251"/>
      <c r="BL234" s="251"/>
      <c r="BM234" s="251"/>
      <c r="BN234" s="251"/>
      <c r="BO234" s="251"/>
      <c r="BP234" s="251"/>
      <c r="BQ234" s="251"/>
      <c r="BR234" s="251"/>
      <c r="BS234" s="251"/>
      <c r="BT234" s="251"/>
      <c r="BU234" s="251"/>
      <c r="BV234" s="251"/>
      <c r="BW234" s="251"/>
      <c r="BX234" s="251"/>
      <c r="BY234" s="251"/>
      <c r="BZ234" s="251"/>
      <c r="CA234" s="251"/>
      <c r="CB234" s="251"/>
      <c r="CC234" s="251"/>
      <c r="CD234" s="251"/>
      <c r="CE234" s="251"/>
      <c r="CF234" s="251"/>
      <c r="CG234" s="251"/>
      <c r="CH234" s="251"/>
      <c r="CI234" s="251"/>
      <c r="CJ234" s="251"/>
      <c r="CK234" s="251"/>
      <c r="CL234" s="251"/>
      <c r="CM234" s="251"/>
      <c r="CN234" s="251"/>
      <c r="CO234" s="251"/>
      <c r="CP234" s="251"/>
      <c r="CQ234" s="251"/>
      <c r="CR234" s="251"/>
      <c r="CS234" s="251"/>
      <c r="CT234" s="251"/>
      <c r="CU234" s="251"/>
      <c r="CV234" s="251"/>
      <c r="CW234" s="251"/>
      <c r="CX234" s="251"/>
      <c r="CY234" s="251"/>
      <c r="CZ234" s="251"/>
      <c r="DA234" s="251"/>
      <c r="DB234" s="251"/>
      <c r="DC234" s="251"/>
      <c r="DD234" s="251"/>
      <c r="DE234" s="251"/>
      <c r="DF234" s="251"/>
      <c r="DG234" s="251"/>
      <c r="DH234" s="251"/>
      <c r="DI234" s="251"/>
      <c r="DJ234" s="251"/>
      <c r="DK234" s="251"/>
      <c r="DL234" s="251"/>
      <c r="DM234" s="251"/>
      <c r="DN234" s="251"/>
      <c r="DO234" s="251"/>
      <c r="DP234" s="251"/>
      <c r="DQ234" s="251"/>
      <c r="DR234" s="251"/>
      <c r="DS234" s="251"/>
      <c r="DT234" s="251"/>
      <c r="DU234" s="251"/>
      <c r="DV234" s="251"/>
      <c r="DW234" s="251"/>
      <c r="DX234" s="251"/>
      <c r="DY234" s="251"/>
      <c r="DZ234" s="251"/>
      <c r="EA234" s="251"/>
      <c r="EB234" s="251"/>
      <c r="EC234" s="251"/>
      <c r="ED234" s="251"/>
      <c r="EE234" s="251"/>
      <c r="EF234" s="251"/>
      <c r="EG234" s="251"/>
      <c r="EH234" s="251"/>
      <c r="EI234" s="251"/>
      <c r="EJ234" s="251"/>
      <c r="EK234" s="251"/>
      <c r="EL234" s="251"/>
      <c r="EM234" s="251"/>
      <c r="EN234" s="251"/>
      <c r="EO234" s="251"/>
      <c r="EP234" s="251"/>
      <c r="EQ234" s="251"/>
      <c r="ER234" s="251"/>
      <c r="ES234" s="251"/>
      <c r="ET234" s="251"/>
      <c r="EU234" s="251"/>
      <c r="EV234" s="251"/>
      <c r="EW234" s="251"/>
      <c r="EX234" s="251"/>
      <c r="EY234" s="251"/>
      <c r="EZ234" s="251"/>
      <c r="FA234" s="251"/>
      <c r="FB234" s="251"/>
      <c r="FC234" s="251"/>
      <c r="FD234" s="251"/>
      <c r="FE234" s="251"/>
      <c r="FF234" s="251"/>
      <c r="FG234" s="251"/>
      <c r="FH234" s="251"/>
      <c r="FI234" s="251"/>
      <c r="FJ234" s="251"/>
      <c r="FK234" s="251"/>
      <c r="FL234" s="251"/>
      <c r="FM234" s="251"/>
      <c r="FN234" s="251"/>
      <c r="FO234" s="251"/>
      <c r="FP234" s="251"/>
      <c r="FQ234" s="251"/>
      <c r="FR234" s="251"/>
      <c r="FS234" s="251"/>
      <c r="FT234" s="251"/>
      <c r="FU234" s="251"/>
      <c r="FV234" s="251"/>
      <c r="FW234" s="251"/>
      <c r="FX234" s="251"/>
      <c r="FY234" s="251"/>
      <c r="FZ234" s="251"/>
      <c r="GA234" s="251"/>
      <c r="GB234" s="251"/>
      <c r="GC234" s="251"/>
      <c r="GD234" s="251"/>
      <c r="GE234" s="251"/>
      <c r="GF234" s="251"/>
      <c r="GG234" s="251"/>
      <c r="GH234" s="251"/>
      <c r="GI234" s="251"/>
      <c r="GJ234" s="251"/>
      <c r="GK234" s="251"/>
      <c r="GL234" s="251"/>
      <c r="GM234" s="251"/>
      <c r="GN234" s="251"/>
      <c r="GO234" s="251"/>
      <c r="GP234" s="251"/>
      <c r="GQ234" s="251"/>
      <c r="GR234" s="251"/>
      <c r="GS234" s="251"/>
      <c r="GT234" s="251"/>
    </row>
    <row r="235" spans="17:202" ht="18" customHeight="1">
      <c r="Q235" s="251"/>
      <c r="R235" s="251"/>
      <c r="S235" s="251"/>
      <c r="T235" s="251"/>
      <c r="U235" s="251"/>
      <c r="V235" s="251"/>
      <c r="W235" s="251"/>
      <c r="X235" s="251"/>
      <c r="Y235" s="251"/>
      <c r="Z235" s="251"/>
      <c r="AA235" s="251"/>
      <c r="AB235" s="251"/>
      <c r="AC235" s="251"/>
      <c r="AD235" s="251"/>
      <c r="AE235" s="251"/>
      <c r="AF235" s="251"/>
      <c r="AG235" s="251"/>
      <c r="AH235" s="251"/>
      <c r="AI235" s="251"/>
      <c r="AJ235" s="251"/>
      <c r="AK235" s="251"/>
      <c r="AL235" s="251"/>
      <c r="AM235" s="251"/>
      <c r="AN235" s="251"/>
      <c r="AO235" s="251"/>
      <c r="AP235" s="251"/>
      <c r="AQ235" s="251"/>
      <c r="AR235" s="251"/>
      <c r="AS235" s="251"/>
      <c r="AT235" s="251"/>
      <c r="AU235" s="251"/>
      <c r="AV235" s="251"/>
      <c r="AW235" s="251"/>
      <c r="AX235" s="251"/>
      <c r="AY235" s="251"/>
      <c r="AZ235" s="251"/>
      <c r="BA235" s="251"/>
      <c r="BB235" s="251"/>
      <c r="BC235" s="251"/>
      <c r="BD235" s="251"/>
      <c r="BE235" s="251"/>
      <c r="BF235" s="251"/>
      <c r="BG235" s="251"/>
      <c r="BH235" s="251"/>
      <c r="BI235" s="251"/>
      <c r="BJ235" s="251"/>
      <c r="BK235" s="251"/>
      <c r="BL235" s="251"/>
      <c r="BM235" s="251"/>
      <c r="BN235" s="251"/>
      <c r="BO235" s="251"/>
      <c r="BP235" s="251"/>
      <c r="BQ235" s="251"/>
      <c r="BR235" s="251"/>
      <c r="BS235" s="251"/>
      <c r="BT235" s="251"/>
      <c r="BU235" s="251"/>
      <c r="BV235" s="251"/>
      <c r="BW235" s="251"/>
      <c r="BX235" s="251"/>
      <c r="BY235" s="251"/>
      <c r="BZ235" s="251"/>
      <c r="CA235" s="251"/>
      <c r="CB235" s="251"/>
      <c r="CC235" s="251"/>
      <c r="CD235" s="251"/>
      <c r="CE235" s="251"/>
      <c r="CF235" s="251"/>
      <c r="CG235" s="251"/>
      <c r="CH235" s="251"/>
      <c r="CI235" s="251"/>
      <c r="CJ235" s="251"/>
      <c r="CK235" s="251"/>
      <c r="CL235" s="251"/>
      <c r="CM235" s="251"/>
      <c r="CN235" s="251"/>
      <c r="CO235" s="251"/>
      <c r="CP235" s="251"/>
      <c r="CQ235" s="251"/>
      <c r="CR235" s="251"/>
      <c r="CS235" s="251"/>
      <c r="CT235" s="251"/>
      <c r="CU235" s="251"/>
      <c r="CV235" s="251"/>
      <c r="CW235" s="251"/>
      <c r="CX235" s="251"/>
      <c r="CY235" s="251"/>
      <c r="CZ235" s="251"/>
      <c r="DA235" s="251"/>
      <c r="DB235" s="251"/>
      <c r="DC235" s="251"/>
      <c r="DD235" s="251"/>
      <c r="DE235" s="251"/>
      <c r="DF235" s="251"/>
      <c r="DG235" s="251"/>
      <c r="DH235" s="251"/>
      <c r="DI235" s="251"/>
      <c r="DJ235" s="251"/>
      <c r="DK235" s="251"/>
      <c r="DL235" s="251"/>
      <c r="DM235" s="251"/>
      <c r="DN235" s="251"/>
      <c r="DO235" s="251"/>
      <c r="DP235" s="251"/>
      <c r="DQ235" s="251"/>
      <c r="DR235" s="251"/>
      <c r="DS235" s="251"/>
      <c r="DT235" s="251"/>
      <c r="DU235" s="251"/>
      <c r="DV235" s="251"/>
      <c r="DW235" s="251"/>
      <c r="DX235" s="251"/>
      <c r="DY235" s="251"/>
      <c r="DZ235" s="251"/>
      <c r="EA235" s="251"/>
      <c r="EB235" s="251"/>
      <c r="EC235" s="251"/>
      <c r="ED235" s="251"/>
      <c r="EE235" s="251"/>
      <c r="EF235" s="251"/>
      <c r="EG235" s="251"/>
      <c r="EH235" s="251"/>
      <c r="EI235" s="251"/>
      <c r="EJ235" s="251"/>
      <c r="EK235" s="251"/>
      <c r="EL235" s="251"/>
      <c r="EM235" s="251"/>
      <c r="EN235" s="251"/>
      <c r="EO235" s="251"/>
      <c r="EP235" s="251"/>
      <c r="EQ235" s="251"/>
      <c r="ER235" s="251"/>
      <c r="ES235" s="251"/>
      <c r="ET235" s="251"/>
      <c r="EU235" s="251"/>
      <c r="EV235" s="251"/>
      <c r="EW235" s="251"/>
      <c r="EX235" s="251"/>
      <c r="EY235" s="251"/>
      <c r="EZ235" s="251"/>
      <c r="FA235" s="251"/>
      <c r="FB235" s="251"/>
      <c r="FC235" s="251"/>
      <c r="FD235" s="251"/>
      <c r="FE235" s="251"/>
      <c r="FF235" s="251"/>
      <c r="FG235" s="251"/>
      <c r="FH235" s="251"/>
      <c r="FI235" s="251"/>
      <c r="FJ235" s="251"/>
      <c r="FK235" s="251"/>
      <c r="FL235" s="251"/>
      <c r="FM235" s="251"/>
      <c r="FN235" s="251"/>
      <c r="FO235" s="251"/>
      <c r="FP235" s="251"/>
      <c r="FQ235" s="251"/>
      <c r="FR235" s="251"/>
      <c r="FS235" s="251"/>
      <c r="FT235" s="251"/>
      <c r="FU235" s="251"/>
      <c r="FV235" s="251"/>
      <c r="FW235" s="251"/>
      <c r="FX235" s="251"/>
      <c r="FY235" s="251"/>
      <c r="FZ235" s="251"/>
      <c r="GA235" s="251"/>
      <c r="GB235" s="251"/>
      <c r="GC235" s="251"/>
      <c r="GD235" s="251"/>
      <c r="GE235" s="251"/>
      <c r="GF235" s="251"/>
      <c r="GG235" s="251"/>
      <c r="GH235" s="251"/>
      <c r="GI235" s="251"/>
      <c r="GJ235" s="251"/>
      <c r="GK235" s="251"/>
      <c r="GL235" s="251"/>
      <c r="GM235" s="251"/>
      <c r="GN235" s="251"/>
      <c r="GO235" s="251"/>
      <c r="GP235" s="251"/>
      <c r="GQ235" s="251"/>
      <c r="GR235" s="251"/>
      <c r="GS235" s="251"/>
      <c r="GT235" s="251"/>
    </row>
    <row r="236" spans="17:202" ht="18" customHeight="1">
      <c r="Q236" s="251"/>
      <c r="R236" s="251"/>
      <c r="S236" s="251"/>
      <c r="T236" s="251"/>
      <c r="U236" s="251"/>
      <c r="V236" s="251"/>
      <c r="W236" s="251"/>
      <c r="X236" s="251"/>
      <c r="Y236" s="251"/>
      <c r="Z236" s="251"/>
      <c r="AA236" s="251"/>
      <c r="AB236" s="251"/>
      <c r="AC236" s="251"/>
      <c r="AD236" s="251"/>
      <c r="AE236" s="251"/>
      <c r="AF236" s="251"/>
      <c r="AG236" s="251"/>
      <c r="AH236" s="251"/>
      <c r="AI236" s="251"/>
      <c r="AJ236" s="251"/>
      <c r="AK236" s="251"/>
      <c r="AL236" s="251"/>
      <c r="AM236" s="251"/>
      <c r="AN236" s="251"/>
      <c r="AO236" s="251"/>
      <c r="AP236" s="251"/>
      <c r="AQ236" s="251"/>
      <c r="AR236" s="251"/>
      <c r="AS236" s="251"/>
      <c r="AT236" s="251"/>
      <c r="AU236" s="251"/>
      <c r="AV236" s="251"/>
      <c r="AW236" s="251"/>
      <c r="AX236" s="251"/>
      <c r="AY236" s="251"/>
      <c r="AZ236" s="251"/>
      <c r="BA236" s="251"/>
      <c r="BB236" s="251"/>
      <c r="BC236" s="251"/>
      <c r="BD236" s="251"/>
      <c r="BE236" s="251"/>
      <c r="BF236" s="251"/>
      <c r="BG236" s="251"/>
      <c r="BH236" s="251"/>
      <c r="BI236" s="251"/>
      <c r="BJ236" s="251"/>
      <c r="BK236" s="251"/>
      <c r="BL236" s="251"/>
      <c r="BM236" s="251"/>
      <c r="BN236" s="251"/>
      <c r="BO236" s="251"/>
      <c r="BP236" s="251"/>
      <c r="BQ236" s="251"/>
      <c r="BR236" s="251"/>
      <c r="BS236" s="251"/>
      <c r="BT236" s="251"/>
      <c r="BU236" s="251"/>
      <c r="BV236" s="251"/>
      <c r="BW236" s="251"/>
      <c r="BX236" s="251"/>
      <c r="BY236" s="251"/>
      <c r="BZ236" s="251"/>
      <c r="CA236" s="251"/>
      <c r="CB236" s="251"/>
      <c r="CC236" s="251"/>
      <c r="CD236" s="251"/>
      <c r="CE236" s="251"/>
      <c r="CF236" s="251"/>
      <c r="CG236" s="251"/>
      <c r="CH236" s="251"/>
      <c r="CI236" s="251"/>
      <c r="CJ236" s="251"/>
      <c r="CK236" s="251"/>
      <c r="CL236" s="251"/>
      <c r="CM236" s="251"/>
      <c r="CN236" s="251"/>
      <c r="CO236" s="251"/>
      <c r="CP236" s="251"/>
      <c r="CQ236" s="251"/>
      <c r="CR236" s="251"/>
      <c r="CS236" s="251"/>
      <c r="CT236" s="251"/>
      <c r="CU236" s="251"/>
      <c r="CV236" s="251"/>
      <c r="CW236" s="251"/>
      <c r="CX236" s="251"/>
      <c r="CY236" s="251"/>
      <c r="CZ236" s="251"/>
      <c r="DA236" s="251"/>
      <c r="DB236" s="251"/>
      <c r="DC236" s="251"/>
      <c r="DD236" s="251"/>
      <c r="DE236" s="251"/>
      <c r="DF236" s="251"/>
      <c r="DG236" s="251"/>
      <c r="DH236" s="251"/>
      <c r="DI236" s="251"/>
      <c r="DJ236" s="251"/>
      <c r="DK236" s="251"/>
      <c r="DL236" s="251"/>
      <c r="DM236" s="251"/>
      <c r="DN236" s="251"/>
      <c r="DO236" s="251"/>
      <c r="DP236" s="251"/>
      <c r="DQ236" s="251"/>
      <c r="DR236" s="251"/>
      <c r="DS236" s="251"/>
      <c r="DT236" s="251"/>
      <c r="DU236" s="251"/>
      <c r="DV236" s="251"/>
      <c r="DW236" s="251"/>
      <c r="DX236" s="251"/>
      <c r="DY236" s="251"/>
      <c r="DZ236" s="251"/>
      <c r="EA236" s="251"/>
      <c r="EB236" s="251"/>
      <c r="EC236" s="251"/>
      <c r="ED236" s="251"/>
      <c r="EE236" s="251"/>
      <c r="EF236" s="251"/>
      <c r="EG236" s="251"/>
      <c r="EH236" s="251"/>
      <c r="EI236" s="251"/>
      <c r="EJ236" s="251"/>
      <c r="EK236" s="251"/>
      <c r="EL236" s="251"/>
      <c r="EM236" s="251"/>
      <c r="EN236" s="251"/>
      <c r="EO236" s="251"/>
      <c r="EP236" s="251"/>
      <c r="EQ236" s="251"/>
      <c r="ER236" s="251"/>
      <c r="ES236" s="251"/>
      <c r="ET236" s="251"/>
      <c r="EU236" s="251"/>
      <c r="EV236" s="251"/>
      <c r="EW236" s="251"/>
      <c r="EX236" s="251"/>
      <c r="EY236" s="251"/>
      <c r="EZ236" s="251"/>
      <c r="FA236" s="251"/>
      <c r="FB236" s="251"/>
      <c r="FC236" s="251"/>
      <c r="FD236" s="251"/>
      <c r="FE236" s="251"/>
      <c r="FF236" s="251"/>
      <c r="FG236" s="251"/>
      <c r="FH236" s="251"/>
      <c r="FI236" s="251"/>
      <c r="FJ236" s="251"/>
      <c r="FK236" s="251"/>
      <c r="FL236" s="251"/>
      <c r="FM236" s="251"/>
      <c r="FN236" s="251"/>
      <c r="FO236" s="251"/>
      <c r="FP236" s="251"/>
      <c r="FQ236" s="251"/>
      <c r="FR236" s="251"/>
      <c r="FS236" s="251"/>
      <c r="FT236" s="251"/>
      <c r="FU236" s="251"/>
      <c r="FV236" s="251"/>
      <c r="FW236" s="251"/>
      <c r="FX236" s="251"/>
      <c r="FY236" s="251"/>
      <c r="FZ236" s="251"/>
      <c r="GA236" s="251"/>
      <c r="GB236" s="251"/>
      <c r="GC236" s="251"/>
      <c r="GD236" s="251"/>
      <c r="GE236" s="251"/>
      <c r="GF236" s="251"/>
      <c r="GG236" s="251"/>
      <c r="GH236" s="251"/>
      <c r="GI236" s="251"/>
      <c r="GJ236" s="251"/>
      <c r="GK236" s="251"/>
      <c r="GL236" s="251"/>
      <c r="GM236" s="251"/>
      <c r="GN236" s="251"/>
      <c r="GO236" s="251"/>
      <c r="GP236" s="251"/>
      <c r="GQ236" s="251"/>
      <c r="GR236" s="251"/>
      <c r="GS236" s="251"/>
      <c r="GT236" s="251"/>
    </row>
    <row r="237" spans="17:202" ht="18" customHeight="1">
      <c r="Q237" s="251"/>
      <c r="R237" s="251"/>
      <c r="S237" s="251"/>
      <c r="T237" s="251"/>
      <c r="U237" s="251"/>
      <c r="V237" s="251"/>
      <c r="W237" s="251"/>
      <c r="X237" s="251"/>
      <c r="Y237" s="251"/>
      <c r="Z237" s="251"/>
      <c r="AA237" s="251"/>
      <c r="AB237" s="251"/>
      <c r="AC237" s="251"/>
      <c r="AD237" s="251"/>
      <c r="AE237" s="251"/>
      <c r="AF237" s="251"/>
      <c r="AG237" s="251"/>
      <c r="AH237" s="251"/>
      <c r="AI237" s="251"/>
      <c r="AJ237" s="251"/>
      <c r="AK237" s="251"/>
      <c r="AL237" s="251"/>
      <c r="AM237" s="251"/>
      <c r="AN237" s="251"/>
      <c r="AO237" s="251"/>
      <c r="AP237" s="251"/>
      <c r="AQ237" s="251"/>
      <c r="AR237" s="251"/>
      <c r="AS237" s="251"/>
      <c r="AT237" s="251"/>
      <c r="AU237" s="251"/>
      <c r="AV237" s="251"/>
      <c r="AW237" s="251"/>
      <c r="AX237" s="251"/>
      <c r="AY237" s="251"/>
      <c r="AZ237" s="251"/>
      <c r="BA237" s="251"/>
      <c r="BB237" s="251"/>
      <c r="BC237" s="251"/>
      <c r="BD237" s="251"/>
      <c r="BE237" s="251"/>
      <c r="BF237" s="251"/>
      <c r="BG237" s="251"/>
      <c r="BH237" s="251"/>
      <c r="BI237" s="251"/>
      <c r="BJ237" s="251"/>
      <c r="BK237" s="251"/>
      <c r="BL237" s="251"/>
      <c r="BM237" s="251"/>
      <c r="BN237" s="251"/>
      <c r="BO237" s="251"/>
      <c r="BP237" s="251"/>
      <c r="BQ237" s="251"/>
      <c r="BR237" s="251"/>
      <c r="BS237" s="251"/>
      <c r="BT237" s="251"/>
      <c r="BU237" s="251"/>
      <c r="BV237" s="251"/>
      <c r="BW237" s="251"/>
      <c r="BX237" s="251"/>
      <c r="BY237" s="251"/>
      <c r="BZ237" s="251"/>
      <c r="CA237" s="251"/>
      <c r="CB237" s="251"/>
      <c r="CC237" s="251"/>
      <c r="CD237" s="251"/>
      <c r="CE237" s="251"/>
      <c r="CF237" s="251"/>
      <c r="CG237" s="251"/>
      <c r="CH237" s="251"/>
      <c r="CI237" s="251"/>
      <c r="CJ237" s="251"/>
      <c r="CK237" s="251"/>
      <c r="CL237" s="251"/>
      <c r="CM237" s="251"/>
      <c r="CN237" s="251"/>
      <c r="CO237" s="251"/>
      <c r="CP237" s="251"/>
      <c r="CQ237" s="251"/>
      <c r="CR237" s="251"/>
      <c r="CS237" s="251"/>
      <c r="CT237" s="251"/>
      <c r="CU237" s="251"/>
      <c r="CV237" s="251"/>
      <c r="CW237" s="251"/>
      <c r="CX237" s="251"/>
      <c r="CY237" s="251"/>
      <c r="CZ237" s="251"/>
      <c r="DA237" s="251"/>
      <c r="DB237" s="251"/>
      <c r="DC237" s="251"/>
      <c r="DD237" s="251"/>
      <c r="DE237" s="251"/>
      <c r="DF237" s="251"/>
      <c r="DG237" s="251"/>
      <c r="DH237" s="251"/>
      <c r="DI237" s="251"/>
      <c r="DJ237" s="251"/>
      <c r="DK237" s="251"/>
      <c r="DL237" s="251"/>
      <c r="DM237" s="251"/>
      <c r="DN237" s="251"/>
      <c r="DO237" s="251"/>
      <c r="DP237" s="251"/>
      <c r="DQ237" s="251"/>
      <c r="DR237" s="251"/>
      <c r="DS237" s="251"/>
      <c r="DT237" s="251"/>
      <c r="DU237" s="251"/>
      <c r="DV237" s="251"/>
      <c r="DW237" s="251"/>
      <c r="DX237" s="251"/>
      <c r="DY237" s="251"/>
      <c r="DZ237" s="251"/>
      <c r="EA237" s="251"/>
      <c r="EB237" s="251"/>
      <c r="EC237" s="251"/>
      <c r="ED237" s="251"/>
      <c r="EE237" s="251"/>
      <c r="EF237" s="251"/>
      <c r="EG237" s="251"/>
      <c r="EH237" s="251"/>
      <c r="EI237" s="251"/>
      <c r="EJ237" s="251"/>
      <c r="EK237" s="251"/>
      <c r="EL237" s="251"/>
      <c r="EM237" s="251"/>
      <c r="EN237" s="251"/>
      <c r="EO237" s="251"/>
      <c r="EP237" s="251"/>
      <c r="EQ237" s="251"/>
      <c r="ER237" s="251"/>
      <c r="ES237" s="251"/>
      <c r="ET237" s="251"/>
      <c r="EU237" s="251"/>
      <c r="EV237" s="251"/>
      <c r="EW237" s="251"/>
      <c r="EX237" s="251"/>
      <c r="EY237" s="251"/>
      <c r="EZ237" s="251"/>
      <c r="FA237" s="251"/>
      <c r="FB237" s="251"/>
      <c r="FC237" s="251"/>
      <c r="FD237" s="251"/>
      <c r="FE237" s="251"/>
      <c r="FF237" s="251"/>
      <c r="FG237" s="251"/>
      <c r="FH237" s="251"/>
      <c r="FI237" s="251"/>
      <c r="FJ237" s="251"/>
      <c r="FK237" s="251"/>
      <c r="FL237" s="251"/>
      <c r="FM237" s="251"/>
      <c r="FN237" s="251"/>
      <c r="FO237" s="251"/>
      <c r="FP237" s="251"/>
      <c r="FQ237" s="251"/>
      <c r="FR237" s="251"/>
      <c r="FS237" s="251"/>
      <c r="FT237" s="251"/>
      <c r="FU237" s="251"/>
      <c r="FV237" s="251"/>
      <c r="FW237" s="251"/>
      <c r="FX237" s="251"/>
      <c r="FY237" s="251"/>
      <c r="FZ237" s="251"/>
      <c r="GA237" s="251"/>
      <c r="GB237" s="251"/>
      <c r="GC237" s="251"/>
      <c r="GD237" s="251"/>
      <c r="GE237" s="251"/>
      <c r="GF237" s="251"/>
      <c r="GG237" s="251"/>
      <c r="GH237" s="251"/>
      <c r="GI237" s="251"/>
      <c r="GJ237" s="251"/>
      <c r="GK237" s="251"/>
      <c r="GL237" s="251"/>
      <c r="GM237" s="251"/>
      <c r="GN237" s="251"/>
      <c r="GO237" s="251"/>
      <c r="GP237" s="251"/>
      <c r="GQ237" s="251"/>
      <c r="GR237" s="251"/>
      <c r="GS237" s="251"/>
      <c r="GT237" s="251"/>
    </row>
    <row r="238" spans="17:202" ht="18" customHeight="1">
      <c r="Q238" s="251"/>
      <c r="R238" s="251"/>
      <c r="S238" s="251"/>
      <c r="T238" s="251"/>
      <c r="U238" s="251"/>
      <c r="V238" s="251"/>
      <c r="W238" s="251"/>
      <c r="X238" s="251"/>
      <c r="Y238" s="251"/>
      <c r="Z238" s="251"/>
      <c r="AA238" s="251"/>
      <c r="AB238" s="251"/>
      <c r="AC238" s="251"/>
      <c r="AD238" s="251"/>
      <c r="AE238" s="251"/>
      <c r="AF238" s="251"/>
      <c r="AG238" s="251"/>
      <c r="AH238" s="251"/>
      <c r="AI238" s="251"/>
      <c r="AJ238" s="251"/>
      <c r="AK238" s="251"/>
      <c r="AL238" s="251"/>
      <c r="AM238" s="251"/>
      <c r="AN238" s="251"/>
      <c r="AO238" s="251"/>
      <c r="AP238" s="251"/>
      <c r="AQ238" s="251"/>
      <c r="AR238" s="251"/>
      <c r="AS238" s="251"/>
      <c r="AT238" s="251"/>
      <c r="AU238" s="251"/>
      <c r="AV238" s="251"/>
      <c r="AW238" s="251"/>
      <c r="AX238" s="251"/>
      <c r="AY238" s="251"/>
      <c r="AZ238" s="251"/>
      <c r="BA238" s="251"/>
      <c r="BB238" s="251"/>
      <c r="BC238" s="251"/>
      <c r="BD238" s="251"/>
      <c r="BE238" s="251"/>
      <c r="BF238" s="251"/>
      <c r="BG238" s="251"/>
      <c r="BH238" s="251"/>
      <c r="BI238" s="251"/>
      <c r="BJ238" s="251"/>
      <c r="BK238" s="251"/>
      <c r="BL238" s="251"/>
      <c r="BM238" s="251"/>
      <c r="BN238" s="251"/>
      <c r="BO238" s="251"/>
      <c r="BP238" s="251"/>
      <c r="BQ238" s="251"/>
      <c r="BR238" s="251"/>
      <c r="BS238" s="251"/>
      <c r="BT238" s="251"/>
      <c r="BU238" s="251"/>
      <c r="BV238" s="251"/>
      <c r="BW238" s="251"/>
      <c r="BX238" s="251"/>
      <c r="BY238" s="251"/>
      <c r="BZ238" s="251"/>
      <c r="CA238" s="251"/>
      <c r="CB238" s="251"/>
      <c r="CC238" s="251"/>
      <c r="CD238" s="251"/>
      <c r="CE238" s="251"/>
      <c r="CF238" s="251"/>
      <c r="CG238" s="251"/>
      <c r="CH238" s="251"/>
      <c r="CI238" s="251"/>
      <c r="CJ238" s="251"/>
      <c r="CK238" s="251"/>
      <c r="CL238" s="251"/>
      <c r="CM238" s="251"/>
      <c r="CN238" s="251"/>
      <c r="CO238" s="251"/>
      <c r="CP238" s="251"/>
      <c r="CQ238" s="251"/>
      <c r="CR238" s="251"/>
      <c r="CS238" s="251"/>
      <c r="CT238" s="251"/>
      <c r="CU238" s="251"/>
      <c r="CV238" s="251"/>
      <c r="CW238" s="251"/>
      <c r="CX238" s="251"/>
      <c r="CY238" s="251"/>
      <c r="CZ238" s="251"/>
      <c r="DA238" s="251"/>
      <c r="DB238" s="251"/>
      <c r="DC238" s="251"/>
      <c r="DD238" s="251"/>
      <c r="DE238" s="251"/>
      <c r="DF238" s="251"/>
      <c r="DG238" s="251"/>
      <c r="DH238" s="251"/>
      <c r="DI238" s="251"/>
      <c r="DJ238" s="251"/>
      <c r="DK238" s="251"/>
      <c r="DL238" s="251"/>
      <c r="DM238" s="251"/>
      <c r="DN238" s="251"/>
      <c r="DO238" s="251"/>
      <c r="DP238" s="251"/>
      <c r="DQ238" s="251"/>
      <c r="DR238" s="251"/>
      <c r="DS238" s="251"/>
      <c r="DT238" s="251"/>
      <c r="DU238" s="251"/>
      <c r="DV238" s="251"/>
      <c r="DW238" s="251"/>
      <c r="DX238" s="251"/>
      <c r="DY238" s="251"/>
      <c r="DZ238" s="251"/>
      <c r="EA238" s="251"/>
      <c r="EB238" s="251"/>
      <c r="EC238" s="251"/>
      <c r="ED238" s="251"/>
      <c r="EE238" s="251"/>
      <c r="EF238" s="251"/>
      <c r="EG238" s="251"/>
      <c r="EH238" s="251"/>
      <c r="EI238" s="251"/>
      <c r="EJ238" s="251"/>
      <c r="EK238" s="251"/>
      <c r="EL238" s="251"/>
      <c r="EM238" s="251"/>
      <c r="EN238" s="251"/>
      <c r="EO238" s="251"/>
      <c r="EP238" s="251"/>
      <c r="EQ238" s="251"/>
      <c r="ER238" s="251"/>
      <c r="ES238" s="251"/>
      <c r="ET238" s="251"/>
      <c r="EU238" s="251"/>
      <c r="EV238" s="251"/>
      <c r="EW238" s="251"/>
      <c r="EX238" s="251"/>
      <c r="EY238" s="251"/>
      <c r="EZ238" s="251"/>
      <c r="FA238" s="251"/>
      <c r="FB238" s="251"/>
      <c r="FC238" s="251"/>
      <c r="FD238" s="251"/>
      <c r="FE238" s="251"/>
      <c r="FF238" s="251"/>
      <c r="FG238" s="251"/>
      <c r="FH238" s="251"/>
      <c r="FI238" s="251"/>
      <c r="FJ238" s="251"/>
      <c r="FK238" s="251"/>
      <c r="FL238" s="251"/>
      <c r="FM238" s="251"/>
      <c r="FN238" s="251"/>
      <c r="FO238" s="251"/>
      <c r="FP238" s="251"/>
      <c r="FQ238" s="251"/>
      <c r="FR238" s="251"/>
      <c r="FS238" s="251"/>
      <c r="FT238" s="251"/>
      <c r="FU238" s="251"/>
      <c r="FV238" s="251"/>
      <c r="FW238" s="251"/>
      <c r="FX238" s="251"/>
      <c r="FY238" s="251"/>
      <c r="FZ238" s="251"/>
      <c r="GA238" s="251"/>
      <c r="GB238" s="251"/>
      <c r="GC238" s="251"/>
      <c r="GD238" s="251"/>
      <c r="GE238" s="251"/>
      <c r="GF238" s="251"/>
      <c r="GG238" s="251"/>
      <c r="GH238" s="251"/>
      <c r="GI238" s="251"/>
      <c r="GJ238" s="251"/>
      <c r="GK238" s="251"/>
      <c r="GL238" s="251"/>
      <c r="GM238" s="251"/>
      <c r="GN238" s="251"/>
      <c r="GO238" s="251"/>
      <c r="GP238" s="251"/>
      <c r="GQ238" s="251"/>
      <c r="GR238" s="251"/>
      <c r="GS238" s="251"/>
      <c r="GT238" s="251"/>
    </row>
    <row r="239" spans="17:202" ht="18" customHeight="1">
      <c r="Q239" s="251"/>
      <c r="R239" s="251"/>
      <c r="S239" s="251"/>
      <c r="T239" s="251"/>
      <c r="U239" s="251"/>
      <c r="V239" s="251"/>
      <c r="W239" s="251"/>
      <c r="X239" s="251"/>
      <c r="Y239" s="251"/>
      <c r="Z239" s="251"/>
      <c r="AA239" s="251"/>
      <c r="AB239" s="251"/>
      <c r="AC239" s="251"/>
      <c r="AD239" s="251"/>
      <c r="AE239" s="251"/>
      <c r="AF239" s="251"/>
      <c r="AG239" s="251"/>
      <c r="AH239" s="251"/>
      <c r="AI239" s="251"/>
      <c r="AJ239" s="251"/>
      <c r="AK239" s="251"/>
      <c r="AL239" s="251"/>
      <c r="AM239" s="251"/>
      <c r="AN239" s="251"/>
      <c r="AO239" s="251"/>
      <c r="AP239" s="251"/>
      <c r="AQ239" s="251"/>
      <c r="AR239" s="251"/>
      <c r="AS239" s="251"/>
      <c r="AT239" s="251"/>
      <c r="AU239" s="251"/>
      <c r="AV239" s="251"/>
      <c r="AW239" s="251"/>
      <c r="AX239" s="251"/>
      <c r="AY239" s="251"/>
      <c r="AZ239" s="251"/>
      <c r="BA239" s="251"/>
      <c r="BB239" s="251"/>
      <c r="BC239" s="251"/>
      <c r="BD239" s="251"/>
      <c r="BE239" s="251"/>
      <c r="BF239" s="251"/>
      <c r="BG239" s="251"/>
      <c r="BH239" s="251"/>
      <c r="BI239" s="251"/>
      <c r="BJ239" s="251"/>
      <c r="BK239" s="251"/>
      <c r="BL239" s="251"/>
      <c r="BM239" s="251"/>
      <c r="BN239" s="251"/>
      <c r="BO239" s="251"/>
      <c r="BP239" s="251"/>
      <c r="BQ239" s="251"/>
      <c r="BR239" s="251"/>
      <c r="BS239" s="251"/>
      <c r="BT239" s="251"/>
      <c r="BU239" s="251"/>
      <c r="BV239" s="251"/>
      <c r="BW239" s="251"/>
      <c r="BX239" s="251"/>
      <c r="BY239" s="251"/>
      <c r="BZ239" s="251"/>
      <c r="CA239" s="251"/>
      <c r="CB239" s="251"/>
      <c r="CC239" s="251"/>
      <c r="CD239" s="251"/>
      <c r="CE239" s="251"/>
      <c r="CF239" s="251"/>
      <c r="CG239" s="251"/>
      <c r="CH239" s="251"/>
      <c r="CI239" s="251"/>
      <c r="CJ239" s="251"/>
      <c r="CK239" s="251"/>
      <c r="CL239" s="251"/>
      <c r="CM239" s="251"/>
      <c r="CN239" s="251"/>
      <c r="CO239" s="251"/>
      <c r="CP239" s="251"/>
      <c r="CQ239" s="251"/>
      <c r="CR239" s="251"/>
      <c r="CS239" s="251"/>
      <c r="CT239" s="251"/>
      <c r="CU239" s="251"/>
      <c r="CV239" s="251"/>
      <c r="CW239" s="251"/>
      <c r="CX239" s="251"/>
      <c r="CY239" s="251"/>
      <c r="CZ239" s="251"/>
      <c r="DA239" s="251"/>
      <c r="DB239" s="251"/>
      <c r="DC239" s="251"/>
      <c r="DD239" s="251"/>
      <c r="DE239" s="251"/>
      <c r="DF239" s="251"/>
      <c r="DG239" s="251"/>
      <c r="DH239" s="251"/>
      <c r="DI239" s="251"/>
      <c r="DJ239" s="251"/>
      <c r="DK239" s="251"/>
      <c r="DL239" s="251"/>
      <c r="DM239" s="251"/>
      <c r="DN239" s="251"/>
      <c r="DO239" s="251"/>
      <c r="DP239" s="251"/>
      <c r="DQ239" s="251"/>
      <c r="DR239" s="251"/>
      <c r="DS239" s="251"/>
      <c r="DT239" s="251"/>
      <c r="DU239" s="251"/>
      <c r="DV239" s="251"/>
      <c r="DW239" s="251"/>
      <c r="DX239" s="251"/>
      <c r="DY239" s="251"/>
      <c r="DZ239" s="251"/>
      <c r="EA239" s="251"/>
      <c r="EB239" s="251"/>
      <c r="EC239" s="251"/>
      <c r="ED239" s="251"/>
      <c r="EE239" s="251"/>
      <c r="EF239" s="251"/>
      <c r="EG239" s="251"/>
      <c r="EH239" s="251"/>
      <c r="EI239" s="251"/>
      <c r="EJ239" s="251"/>
      <c r="EK239" s="251"/>
      <c r="EL239" s="251"/>
      <c r="EM239" s="251"/>
      <c r="EN239" s="251"/>
      <c r="EO239" s="251"/>
      <c r="EP239" s="251"/>
      <c r="EQ239" s="251"/>
      <c r="ER239" s="251"/>
      <c r="ES239" s="251"/>
      <c r="ET239" s="251"/>
      <c r="EU239" s="251"/>
      <c r="EV239" s="251"/>
      <c r="EW239" s="251"/>
      <c r="EX239" s="251"/>
      <c r="EY239" s="251"/>
      <c r="EZ239" s="251"/>
      <c r="FA239" s="251"/>
      <c r="FB239" s="251"/>
      <c r="FC239" s="251"/>
      <c r="FD239" s="251"/>
      <c r="FE239" s="251"/>
      <c r="FF239" s="251"/>
      <c r="FG239" s="251"/>
      <c r="FH239" s="251"/>
      <c r="FI239" s="251"/>
      <c r="FJ239" s="251"/>
      <c r="FK239" s="251"/>
      <c r="FL239" s="251"/>
      <c r="FM239" s="251"/>
      <c r="FN239" s="251"/>
      <c r="FO239" s="251"/>
      <c r="FP239" s="251"/>
      <c r="FQ239" s="251"/>
      <c r="FR239" s="251"/>
      <c r="FS239" s="251"/>
      <c r="FT239" s="251"/>
      <c r="FU239" s="251"/>
      <c r="FV239" s="251"/>
      <c r="FW239" s="251"/>
      <c r="FX239" s="251"/>
      <c r="FY239" s="251"/>
      <c r="FZ239" s="251"/>
      <c r="GA239" s="251"/>
      <c r="GB239" s="251"/>
      <c r="GC239" s="251"/>
      <c r="GD239" s="251"/>
      <c r="GE239" s="251"/>
      <c r="GF239" s="251"/>
      <c r="GG239" s="251"/>
      <c r="GH239" s="251"/>
      <c r="GI239" s="251"/>
      <c r="GJ239" s="251"/>
      <c r="GK239" s="251"/>
      <c r="GL239" s="251"/>
      <c r="GM239" s="251"/>
      <c r="GN239" s="251"/>
      <c r="GO239" s="251"/>
      <c r="GP239" s="251"/>
      <c r="GQ239" s="251"/>
      <c r="GR239" s="251"/>
      <c r="GS239" s="251"/>
      <c r="GT239" s="251"/>
    </row>
    <row r="240" spans="17:202" ht="18" customHeight="1">
      <c r="Q240" s="251"/>
      <c r="R240" s="251"/>
      <c r="S240" s="251"/>
      <c r="T240" s="251"/>
      <c r="U240" s="251"/>
      <c r="V240" s="251"/>
      <c r="W240" s="251"/>
      <c r="X240" s="251"/>
      <c r="Y240" s="251"/>
      <c r="Z240" s="251"/>
      <c r="AA240" s="251"/>
      <c r="AB240" s="251"/>
      <c r="AC240" s="251"/>
      <c r="AD240" s="251"/>
      <c r="AE240" s="251"/>
      <c r="AF240" s="251"/>
      <c r="AG240" s="251"/>
      <c r="AH240" s="251"/>
      <c r="AI240" s="251"/>
      <c r="AJ240" s="251"/>
      <c r="AK240" s="251"/>
      <c r="AL240" s="251"/>
      <c r="AM240" s="251"/>
      <c r="AN240" s="251"/>
      <c r="AO240" s="251"/>
      <c r="AP240" s="251"/>
      <c r="AQ240" s="251"/>
      <c r="AR240" s="251"/>
      <c r="AS240" s="251"/>
      <c r="AT240" s="251"/>
      <c r="AU240" s="251"/>
      <c r="AV240" s="251"/>
      <c r="AW240" s="251"/>
      <c r="AX240" s="251"/>
      <c r="AY240" s="251"/>
      <c r="AZ240" s="251"/>
      <c r="BA240" s="251"/>
      <c r="BB240" s="251"/>
      <c r="BC240" s="251"/>
      <c r="BD240" s="251"/>
      <c r="BE240" s="251"/>
      <c r="BF240" s="251"/>
      <c r="BG240" s="251"/>
      <c r="BH240" s="251"/>
      <c r="BI240" s="251"/>
      <c r="BJ240" s="251"/>
      <c r="BK240" s="251"/>
      <c r="BL240" s="251"/>
      <c r="BM240" s="251"/>
      <c r="BN240" s="251"/>
      <c r="BO240" s="251"/>
      <c r="BP240" s="251"/>
      <c r="BQ240" s="251"/>
      <c r="BR240" s="251"/>
      <c r="BS240" s="251"/>
      <c r="BT240" s="251"/>
      <c r="BU240" s="251"/>
      <c r="BV240" s="251"/>
      <c r="BW240" s="251"/>
      <c r="BX240" s="251"/>
      <c r="BY240" s="251"/>
      <c r="BZ240" s="251"/>
      <c r="CA240" s="251"/>
      <c r="CB240" s="251"/>
      <c r="CC240" s="251"/>
      <c r="CD240" s="251"/>
      <c r="CE240" s="251"/>
      <c r="CF240" s="251"/>
      <c r="CG240" s="251"/>
      <c r="CH240" s="251"/>
      <c r="CI240" s="251"/>
      <c r="CJ240" s="251"/>
      <c r="CK240" s="251"/>
      <c r="CL240" s="251"/>
      <c r="CM240" s="251"/>
      <c r="CN240" s="251"/>
      <c r="CO240" s="251"/>
      <c r="CP240" s="251"/>
      <c r="CQ240" s="251"/>
      <c r="CR240" s="251"/>
      <c r="CS240" s="251"/>
      <c r="CT240" s="251"/>
      <c r="CU240" s="251"/>
      <c r="CV240" s="251"/>
      <c r="CW240" s="251"/>
      <c r="CX240" s="251"/>
      <c r="CY240" s="251"/>
      <c r="CZ240" s="251"/>
      <c r="DA240" s="251"/>
      <c r="DB240" s="251"/>
      <c r="DC240" s="251"/>
      <c r="DD240" s="251"/>
      <c r="DE240" s="251"/>
      <c r="DF240" s="251"/>
      <c r="DG240" s="251"/>
      <c r="DH240" s="251"/>
      <c r="DI240" s="251"/>
      <c r="DJ240" s="251"/>
      <c r="DK240" s="251"/>
      <c r="DL240" s="251"/>
      <c r="DM240" s="251"/>
      <c r="DN240" s="251"/>
      <c r="DO240" s="251"/>
      <c r="DP240" s="251"/>
      <c r="DQ240" s="251"/>
      <c r="DR240" s="251"/>
      <c r="DS240" s="251"/>
      <c r="DT240" s="251"/>
      <c r="DU240" s="251"/>
      <c r="DV240" s="251"/>
      <c r="DW240" s="251"/>
      <c r="DX240" s="251"/>
      <c r="DY240" s="251"/>
      <c r="DZ240" s="251"/>
      <c r="EA240" s="251"/>
      <c r="EB240" s="251"/>
      <c r="EC240" s="251"/>
      <c r="ED240" s="251"/>
      <c r="EE240" s="251"/>
      <c r="EF240" s="251"/>
      <c r="EG240" s="251"/>
      <c r="EH240" s="251"/>
      <c r="EI240" s="251"/>
      <c r="EJ240" s="251"/>
      <c r="EK240" s="251"/>
      <c r="EL240" s="251"/>
      <c r="EM240" s="251"/>
      <c r="EN240" s="251"/>
      <c r="EO240" s="251"/>
      <c r="EP240" s="251"/>
      <c r="EQ240" s="251"/>
      <c r="ER240" s="251"/>
      <c r="ES240" s="251"/>
      <c r="ET240" s="251"/>
      <c r="EU240" s="251"/>
      <c r="EV240" s="251"/>
      <c r="EW240" s="251"/>
      <c r="EX240" s="251"/>
      <c r="EY240" s="251"/>
      <c r="EZ240" s="251"/>
      <c r="FA240" s="251"/>
      <c r="FB240" s="251"/>
      <c r="FC240" s="251"/>
      <c r="FD240" s="251"/>
      <c r="FE240" s="251"/>
      <c r="FF240" s="251"/>
      <c r="FG240" s="251"/>
      <c r="FH240" s="251"/>
      <c r="FI240" s="251"/>
      <c r="FJ240" s="251"/>
      <c r="FK240" s="251"/>
      <c r="FL240" s="251"/>
      <c r="FM240" s="251"/>
      <c r="FN240" s="251"/>
      <c r="FO240" s="251"/>
      <c r="FP240" s="251"/>
      <c r="FQ240" s="251"/>
      <c r="FR240" s="251"/>
      <c r="FS240" s="251"/>
      <c r="FT240" s="251"/>
      <c r="FU240" s="251"/>
      <c r="FV240" s="251"/>
      <c r="FW240" s="251"/>
      <c r="FX240" s="251"/>
      <c r="FY240" s="251"/>
      <c r="FZ240" s="251"/>
      <c r="GA240" s="251"/>
      <c r="GB240" s="251"/>
      <c r="GC240" s="251"/>
      <c r="GD240" s="251"/>
      <c r="GE240" s="251"/>
      <c r="GF240" s="251"/>
      <c r="GG240" s="251"/>
      <c r="GH240" s="251"/>
      <c r="GI240" s="251"/>
      <c r="GJ240" s="251"/>
      <c r="GK240" s="251"/>
      <c r="GL240" s="251"/>
      <c r="GM240" s="251"/>
      <c r="GN240" s="251"/>
      <c r="GO240" s="251"/>
      <c r="GP240" s="251"/>
      <c r="GQ240" s="251"/>
      <c r="GR240" s="251"/>
      <c r="GS240" s="251"/>
      <c r="GT240" s="251"/>
    </row>
    <row r="241" spans="17:202" ht="18" customHeight="1">
      <c r="Q241" s="251"/>
      <c r="R241" s="251"/>
      <c r="S241" s="251"/>
      <c r="T241" s="251"/>
      <c r="U241" s="251"/>
      <c r="V241" s="251"/>
      <c r="W241" s="251"/>
      <c r="X241" s="251"/>
      <c r="Y241" s="251"/>
      <c r="Z241" s="251"/>
      <c r="AA241" s="251"/>
      <c r="AB241" s="251"/>
      <c r="AC241" s="251"/>
      <c r="AD241" s="251"/>
      <c r="AE241" s="251"/>
      <c r="AF241" s="251"/>
      <c r="AG241" s="251"/>
      <c r="AH241" s="251"/>
      <c r="AI241" s="251"/>
      <c r="AJ241" s="251"/>
      <c r="AK241" s="251"/>
      <c r="AL241" s="251"/>
      <c r="AM241" s="251"/>
      <c r="AN241" s="251"/>
      <c r="AO241" s="251"/>
      <c r="AP241" s="251"/>
      <c r="AQ241" s="251"/>
      <c r="AR241" s="251"/>
      <c r="AS241" s="251"/>
      <c r="AT241" s="251"/>
      <c r="AU241" s="251"/>
      <c r="AV241" s="251"/>
      <c r="AW241" s="251"/>
      <c r="AX241" s="251"/>
      <c r="AY241" s="251"/>
      <c r="AZ241" s="251"/>
      <c r="BA241" s="251"/>
      <c r="BB241" s="251"/>
      <c r="BC241" s="251"/>
      <c r="BD241" s="251"/>
      <c r="BE241" s="251"/>
      <c r="BF241" s="251"/>
      <c r="BG241" s="251"/>
      <c r="BH241" s="251"/>
      <c r="BI241" s="251"/>
      <c r="BJ241" s="251"/>
      <c r="BK241" s="251"/>
      <c r="BL241" s="251"/>
      <c r="BM241" s="251"/>
      <c r="BN241" s="251"/>
      <c r="BO241" s="251"/>
      <c r="BP241" s="251"/>
      <c r="BQ241" s="251"/>
      <c r="BR241" s="251"/>
      <c r="BS241" s="251"/>
      <c r="BT241" s="251"/>
      <c r="BU241" s="251"/>
      <c r="BV241" s="251"/>
      <c r="BW241" s="251"/>
      <c r="BX241" s="251"/>
      <c r="BY241" s="251"/>
      <c r="BZ241" s="251"/>
      <c r="CA241" s="251"/>
      <c r="CB241" s="251"/>
      <c r="CC241" s="251"/>
      <c r="CD241" s="251"/>
      <c r="CE241" s="251"/>
      <c r="CF241" s="251"/>
      <c r="CG241" s="251"/>
      <c r="CH241" s="251"/>
      <c r="CI241" s="251"/>
      <c r="CJ241" s="251"/>
      <c r="CK241" s="251"/>
      <c r="CL241" s="251"/>
      <c r="CM241" s="251"/>
      <c r="CN241" s="251"/>
      <c r="CO241" s="251"/>
      <c r="CP241" s="251"/>
      <c r="CQ241" s="251"/>
      <c r="CR241" s="251"/>
      <c r="CS241" s="251"/>
      <c r="CT241" s="251"/>
      <c r="CU241" s="251"/>
      <c r="CV241" s="251"/>
      <c r="CW241" s="251"/>
      <c r="CX241" s="251"/>
      <c r="CY241" s="251"/>
      <c r="CZ241" s="251"/>
      <c r="DA241" s="251"/>
      <c r="DB241" s="251"/>
      <c r="DC241" s="251"/>
      <c r="DD241" s="251"/>
      <c r="DE241" s="251"/>
      <c r="DF241" s="251"/>
      <c r="DG241" s="251"/>
      <c r="DH241" s="251"/>
      <c r="DI241" s="251"/>
      <c r="DJ241" s="251"/>
      <c r="DK241" s="251"/>
      <c r="DL241" s="251"/>
      <c r="DM241" s="251"/>
      <c r="DN241" s="251"/>
      <c r="DO241" s="251"/>
      <c r="DP241" s="251"/>
      <c r="DQ241" s="251"/>
      <c r="DR241" s="251"/>
      <c r="DS241" s="251"/>
      <c r="DT241" s="251"/>
      <c r="DU241" s="251"/>
      <c r="DV241" s="251"/>
      <c r="DW241" s="251"/>
      <c r="DX241" s="251"/>
      <c r="DY241" s="251"/>
      <c r="DZ241" s="251"/>
      <c r="EA241" s="251"/>
      <c r="EB241" s="251"/>
      <c r="EC241" s="251"/>
      <c r="ED241" s="251"/>
      <c r="EE241" s="251"/>
      <c r="EF241" s="251"/>
      <c r="EG241" s="251"/>
      <c r="EH241" s="251"/>
      <c r="EI241" s="251"/>
      <c r="EJ241" s="251"/>
      <c r="EK241" s="251"/>
      <c r="EL241" s="251"/>
      <c r="EM241" s="251"/>
      <c r="EN241" s="251"/>
      <c r="EO241" s="251"/>
      <c r="EP241" s="251"/>
      <c r="EQ241" s="251"/>
      <c r="ER241" s="251"/>
      <c r="ES241" s="251"/>
      <c r="ET241" s="251"/>
      <c r="EU241" s="251"/>
      <c r="EV241" s="251"/>
      <c r="EW241" s="251"/>
      <c r="EX241" s="251"/>
      <c r="EY241" s="251"/>
      <c r="EZ241" s="251"/>
      <c r="FA241" s="251"/>
      <c r="FB241" s="251"/>
      <c r="FC241" s="251"/>
      <c r="FD241" s="251"/>
      <c r="FE241" s="251"/>
      <c r="FF241" s="251"/>
      <c r="FG241" s="251"/>
      <c r="FH241" s="251"/>
      <c r="FI241" s="251"/>
      <c r="FJ241" s="251"/>
      <c r="FK241" s="251"/>
      <c r="FL241" s="251"/>
      <c r="FM241" s="251"/>
      <c r="FN241" s="251"/>
      <c r="FO241" s="251"/>
      <c r="FP241" s="251"/>
      <c r="FQ241" s="251"/>
      <c r="FR241" s="251"/>
      <c r="FS241" s="251"/>
      <c r="FT241" s="251"/>
      <c r="FU241" s="251"/>
      <c r="FV241" s="251"/>
      <c r="FW241" s="251"/>
      <c r="FX241" s="251"/>
      <c r="FY241" s="251"/>
      <c r="FZ241" s="251"/>
      <c r="GA241" s="251"/>
      <c r="GB241" s="251"/>
      <c r="GC241" s="251"/>
      <c r="GD241" s="251"/>
      <c r="GE241" s="251"/>
      <c r="GF241" s="251"/>
      <c r="GG241" s="251"/>
      <c r="GH241" s="251"/>
      <c r="GI241" s="251"/>
      <c r="GJ241" s="251"/>
      <c r="GK241" s="251"/>
      <c r="GL241" s="251"/>
      <c r="GM241" s="251"/>
      <c r="GN241" s="251"/>
      <c r="GO241" s="251"/>
      <c r="GP241" s="251"/>
      <c r="GQ241" s="251"/>
      <c r="GR241" s="251"/>
      <c r="GS241" s="251"/>
      <c r="GT241" s="251"/>
    </row>
    <row r="242" spans="17:202" ht="18" customHeight="1">
      <c r="Q242" s="251"/>
      <c r="R242" s="251"/>
      <c r="S242" s="251"/>
      <c r="T242" s="251"/>
      <c r="U242" s="251"/>
      <c r="V242" s="251"/>
      <c r="W242" s="251"/>
      <c r="X242" s="251"/>
      <c r="Y242" s="251"/>
      <c r="Z242" s="251"/>
      <c r="AA242" s="251"/>
      <c r="AB242" s="251"/>
      <c r="AC242" s="251"/>
      <c r="AD242" s="251"/>
      <c r="AE242" s="251"/>
      <c r="AF242" s="251"/>
      <c r="AG242" s="251"/>
      <c r="AH242" s="251"/>
      <c r="AI242" s="251"/>
      <c r="AJ242" s="251"/>
      <c r="AK242" s="251"/>
      <c r="AL242" s="251"/>
      <c r="AM242" s="251"/>
      <c r="AN242" s="251"/>
      <c r="AO242" s="251"/>
      <c r="AP242" s="251"/>
      <c r="AQ242" s="251"/>
      <c r="AR242" s="251"/>
      <c r="AS242" s="251"/>
      <c r="AT242" s="251"/>
      <c r="AU242" s="251"/>
      <c r="AV242" s="251"/>
      <c r="AW242" s="251"/>
      <c r="AX242" s="251"/>
      <c r="AY242" s="251"/>
      <c r="AZ242" s="251"/>
      <c r="BA242" s="251"/>
      <c r="BB242" s="251"/>
      <c r="BC242" s="251"/>
      <c r="BD242" s="251"/>
      <c r="BE242" s="251"/>
      <c r="BF242" s="251"/>
      <c r="BG242" s="251"/>
      <c r="BH242" s="251"/>
      <c r="BI242" s="251"/>
      <c r="BJ242" s="251"/>
      <c r="BK242" s="251"/>
      <c r="BL242" s="251"/>
      <c r="BM242" s="251"/>
      <c r="BN242" s="251"/>
      <c r="BO242" s="251"/>
      <c r="BP242" s="251"/>
      <c r="BQ242" s="251"/>
      <c r="BR242" s="251"/>
      <c r="BS242" s="251"/>
      <c r="BT242" s="251"/>
      <c r="BU242" s="251"/>
      <c r="BV242" s="251"/>
      <c r="BW242" s="251"/>
      <c r="BX242" s="251"/>
      <c r="BY242" s="251"/>
      <c r="BZ242" s="251"/>
      <c r="CA242" s="251"/>
      <c r="CB242" s="251"/>
      <c r="CC242" s="251"/>
      <c r="CD242" s="251"/>
      <c r="CE242" s="251"/>
      <c r="CF242" s="251"/>
      <c r="CG242" s="251"/>
      <c r="CH242" s="251"/>
      <c r="CI242" s="251"/>
      <c r="CJ242" s="251"/>
      <c r="CK242" s="251"/>
      <c r="CL242" s="251"/>
      <c r="CM242" s="251"/>
      <c r="CN242" s="251"/>
      <c r="CO242" s="251"/>
      <c r="CP242" s="251"/>
      <c r="CQ242" s="251"/>
      <c r="CR242" s="251"/>
      <c r="CS242" s="251"/>
      <c r="CT242" s="251"/>
      <c r="CU242" s="251"/>
      <c r="CV242" s="251"/>
      <c r="CW242" s="251"/>
      <c r="CX242" s="251"/>
      <c r="CY242" s="251"/>
      <c r="CZ242" s="251"/>
      <c r="DA242" s="251"/>
      <c r="DB242" s="251"/>
      <c r="DC242" s="251"/>
      <c r="DD242" s="251"/>
      <c r="DE242" s="251"/>
      <c r="DF242" s="251"/>
      <c r="DG242" s="251"/>
      <c r="DH242" s="251"/>
      <c r="DI242" s="251"/>
      <c r="DJ242" s="251"/>
      <c r="DK242" s="251"/>
      <c r="DL242" s="251"/>
      <c r="DM242" s="251"/>
      <c r="DN242" s="251"/>
      <c r="DO242" s="251"/>
      <c r="DP242" s="251"/>
      <c r="DQ242" s="251"/>
      <c r="DR242" s="251"/>
      <c r="DS242" s="251"/>
      <c r="DT242" s="251"/>
      <c r="DU242" s="251"/>
      <c r="DV242" s="251"/>
      <c r="DW242" s="251"/>
      <c r="DX242" s="251"/>
      <c r="DY242" s="251"/>
      <c r="DZ242" s="251"/>
      <c r="EA242" s="251"/>
      <c r="EB242" s="251"/>
      <c r="EC242" s="251"/>
      <c r="ED242" s="251"/>
      <c r="EE242" s="251"/>
      <c r="EF242" s="251"/>
      <c r="EG242" s="251"/>
      <c r="EH242" s="251"/>
      <c r="EI242" s="251"/>
      <c r="EJ242" s="251"/>
      <c r="EK242" s="251"/>
      <c r="EL242" s="251"/>
      <c r="EM242" s="251"/>
      <c r="EN242" s="251"/>
      <c r="EO242" s="251"/>
      <c r="EP242" s="251"/>
      <c r="EQ242" s="251"/>
      <c r="ER242" s="251"/>
      <c r="ES242" s="251"/>
      <c r="ET242" s="251"/>
      <c r="EU242" s="251"/>
      <c r="EV242" s="251"/>
      <c r="EW242" s="251"/>
      <c r="EX242" s="251"/>
      <c r="EY242" s="251"/>
      <c r="EZ242" s="251"/>
      <c r="FA242" s="251"/>
      <c r="FB242" s="251"/>
      <c r="FC242" s="251"/>
      <c r="FD242" s="251"/>
      <c r="FE242" s="251"/>
      <c r="FF242" s="251"/>
      <c r="FG242" s="251"/>
      <c r="FH242" s="251"/>
      <c r="FI242" s="251"/>
      <c r="FJ242" s="251"/>
      <c r="FK242" s="251"/>
      <c r="FL242" s="251"/>
      <c r="FM242" s="251"/>
      <c r="FN242" s="251"/>
      <c r="FO242" s="251"/>
      <c r="FP242" s="251"/>
      <c r="FQ242" s="251"/>
      <c r="FR242" s="251"/>
      <c r="FS242" s="251"/>
      <c r="FT242" s="251"/>
      <c r="FU242" s="251"/>
      <c r="FV242" s="251"/>
      <c r="FW242" s="251"/>
      <c r="FX242" s="251"/>
      <c r="FY242" s="251"/>
      <c r="FZ242" s="251"/>
      <c r="GA242" s="251"/>
      <c r="GB242" s="251"/>
      <c r="GC242" s="251"/>
      <c r="GD242" s="251"/>
      <c r="GE242" s="251"/>
      <c r="GF242" s="251"/>
      <c r="GG242" s="251"/>
      <c r="GH242" s="251"/>
      <c r="GI242" s="251"/>
      <c r="GJ242" s="251"/>
      <c r="GK242" s="251"/>
      <c r="GL242" s="251"/>
      <c r="GM242" s="251"/>
      <c r="GN242" s="251"/>
      <c r="GO242" s="251"/>
      <c r="GP242" s="251"/>
      <c r="GQ242" s="251"/>
      <c r="GR242" s="251"/>
      <c r="GS242" s="251"/>
      <c r="GT242" s="251"/>
    </row>
    <row r="243" spans="17:202" ht="18" customHeight="1">
      <c r="Q243" s="251"/>
      <c r="R243" s="251"/>
      <c r="S243" s="251"/>
      <c r="T243" s="251"/>
      <c r="U243" s="251"/>
      <c r="V243" s="251"/>
      <c r="W243" s="251"/>
      <c r="X243" s="251"/>
      <c r="Y243" s="251"/>
      <c r="Z243" s="251"/>
      <c r="AA243" s="251"/>
      <c r="AB243" s="251"/>
      <c r="AC243" s="251"/>
      <c r="AD243" s="251"/>
      <c r="AE243" s="251"/>
      <c r="AF243" s="251"/>
      <c r="AG243" s="251"/>
      <c r="AH243" s="251"/>
      <c r="AI243" s="251"/>
      <c r="AJ243" s="251"/>
      <c r="AK243" s="251"/>
      <c r="AL243" s="251"/>
      <c r="AM243" s="251"/>
      <c r="AN243" s="251"/>
      <c r="AO243" s="251"/>
      <c r="AP243" s="251"/>
      <c r="AQ243" s="251"/>
      <c r="AR243" s="251"/>
      <c r="AS243" s="251"/>
      <c r="AT243" s="251"/>
      <c r="AU243" s="251"/>
      <c r="AV243" s="251"/>
      <c r="AW243" s="251"/>
      <c r="AX243" s="251"/>
      <c r="AY243" s="251"/>
      <c r="AZ243" s="251"/>
      <c r="BA243" s="251"/>
      <c r="BB243" s="251"/>
      <c r="BC243" s="251"/>
      <c r="BD243" s="251"/>
      <c r="BE243" s="251"/>
      <c r="BF243" s="251"/>
      <c r="BG243" s="251"/>
      <c r="BH243" s="251"/>
      <c r="BI243" s="251"/>
      <c r="BJ243" s="251"/>
      <c r="BK243" s="251"/>
      <c r="BL243" s="251"/>
      <c r="BM243" s="251"/>
      <c r="BN243" s="251"/>
      <c r="BO243" s="251"/>
      <c r="BP243" s="251"/>
      <c r="BQ243" s="251"/>
      <c r="BR243" s="251"/>
      <c r="BS243" s="251"/>
      <c r="BT243" s="251"/>
      <c r="BU243" s="251"/>
      <c r="BV243" s="251"/>
      <c r="BW243" s="251"/>
      <c r="BX243" s="251"/>
      <c r="BY243" s="251"/>
      <c r="BZ243" s="251"/>
      <c r="CA243" s="251"/>
      <c r="CB243" s="251"/>
      <c r="CC243" s="251"/>
      <c r="CD243" s="251"/>
      <c r="CE243" s="251"/>
      <c r="CF243" s="251"/>
      <c r="CG243" s="251"/>
      <c r="CH243" s="251"/>
      <c r="CI243" s="251"/>
      <c r="CJ243" s="251"/>
      <c r="CK243" s="251"/>
      <c r="CL243" s="251"/>
      <c r="CM243" s="251"/>
      <c r="CN243" s="251"/>
      <c r="CO243" s="251"/>
      <c r="CP243" s="251"/>
      <c r="CQ243" s="251"/>
      <c r="CR243" s="251"/>
      <c r="CS243" s="251"/>
      <c r="CT243" s="251"/>
      <c r="CU243" s="251"/>
      <c r="CV243" s="251"/>
      <c r="CW243" s="251"/>
      <c r="CX243" s="251"/>
      <c r="CY243" s="251"/>
      <c r="CZ243" s="251"/>
      <c r="DA243" s="251"/>
      <c r="DB243" s="251"/>
      <c r="DC243" s="251"/>
      <c r="DD243" s="251"/>
      <c r="DE243" s="251"/>
      <c r="DF243" s="251"/>
      <c r="DG243" s="251"/>
      <c r="DH243" s="251"/>
      <c r="DI243" s="251"/>
      <c r="DJ243" s="251"/>
      <c r="DK243" s="251"/>
      <c r="DL243" s="251"/>
      <c r="DM243" s="251"/>
      <c r="DN243" s="251"/>
      <c r="DO243" s="251"/>
      <c r="DP243" s="251"/>
      <c r="DQ243" s="251"/>
      <c r="DR243" s="251"/>
      <c r="DS243" s="251"/>
      <c r="DT243" s="251"/>
      <c r="DU243" s="251"/>
      <c r="DV243" s="251"/>
      <c r="DW243" s="251"/>
      <c r="DX243" s="251"/>
      <c r="DY243" s="251"/>
      <c r="DZ243" s="251"/>
      <c r="EA243" s="251"/>
      <c r="EB243" s="251"/>
      <c r="EC243" s="251"/>
      <c r="ED243" s="251"/>
      <c r="EE243" s="251"/>
      <c r="EF243" s="251"/>
      <c r="EG243" s="251"/>
      <c r="EH243" s="251"/>
      <c r="EI243" s="251"/>
      <c r="EJ243" s="251"/>
      <c r="EK243" s="251"/>
      <c r="EL243" s="251"/>
      <c r="EM243" s="251"/>
      <c r="EN243" s="251"/>
      <c r="EO243" s="251"/>
      <c r="EP243" s="251"/>
      <c r="EQ243" s="251"/>
      <c r="ER243" s="251"/>
      <c r="ES243" s="251"/>
      <c r="ET243" s="251"/>
      <c r="EU243" s="251"/>
      <c r="EV243" s="251"/>
      <c r="EW243" s="251"/>
      <c r="EX243" s="251"/>
      <c r="EY243" s="251"/>
      <c r="EZ243" s="251"/>
      <c r="FA243" s="251"/>
      <c r="FB243" s="251"/>
      <c r="FC243" s="251"/>
      <c r="FD243" s="251"/>
      <c r="FE243" s="251"/>
      <c r="FF243" s="251"/>
      <c r="FG243" s="251"/>
      <c r="FH243" s="251"/>
      <c r="FI243" s="251"/>
      <c r="FJ243" s="251"/>
      <c r="FK243" s="251"/>
      <c r="FL243" s="251"/>
      <c r="FM243" s="251"/>
      <c r="FN243" s="251"/>
      <c r="FO243" s="251"/>
      <c r="FP243" s="251"/>
      <c r="FQ243" s="251"/>
      <c r="FR243" s="251"/>
      <c r="FS243" s="251"/>
      <c r="FT243" s="251"/>
      <c r="FU243" s="251"/>
      <c r="FV243" s="251"/>
      <c r="FW243" s="251"/>
      <c r="FX243" s="251"/>
      <c r="FY243" s="251"/>
      <c r="FZ243" s="251"/>
      <c r="GA243" s="251"/>
      <c r="GB243" s="251"/>
      <c r="GC243" s="251"/>
      <c r="GD243" s="251"/>
      <c r="GE243" s="251"/>
      <c r="GF243" s="251"/>
      <c r="GG243" s="251"/>
      <c r="GH243" s="251"/>
      <c r="GI243" s="251"/>
      <c r="GJ243" s="251"/>
      <c r="GK243" s="251"/>
      <c r="GL243" s="251"/>
      <c r="GM243" s="251"/>
      <c r="GN243" s="251"/>
      <c r="GO243" s="251"/>
      <c r="GP243" s="251"/>
      <c r="GQ243" s="251"/>
      <c r="GR243" s="251"/>
      <c r="GS243" s="251"/>
      <c r="GT243" s="251"/>
    </row>
    <row r="244" spans="17:202" ht="18" customHeight="1">
      <c r="Q244" s="251"/>
      <c r="R244" s="251"/>
      <c r="S244" s="251"/>
      <c r="T244" s="251"/>
      <c r="U244" s="251"/>
      <c r="V244" s="251"/>
      <c r="W244" s="251"/>
      <c r="X244" s="251"/>
      <c r="Y244" s="251"/>
      <c r="Z244" s="251"/>
      <c r="AA244" s="251"/>
      <c r="AB244" s="251"/>
      <c r="AC244" s="251"/>
      <c r="AD244" s="251"/>
      <c r="AE244" s="251"/>
      <c r="AF244" s="251"/>
      <c r="AG244" s="251"/>
      <c r="AH244" s="251"/>
      <c r="AI244" s="251"/>
      <c r="AJ244" s="251"/>
      <c r="AK244" s="251"/>
      <c r="AL244" s="251"/>
      <c r="AM244" s="251"/>
      <c r="AN244" s="251"/>
      <c r="AO244" s="251"/>
      <c r="AP244" s="251"/>
      <c r="AQ244" s="251"/>
      <c r="AR244" s="251"/>
      <c r="AS244" s="251"/>
      <c r="AT244" s="251"/>
      <c r="AU244" s="251"/>
      <c r="AV244" s="251"/>
      <c r="AW244" s="251"/>
      <c r="AX244" s="251"/>
      <c r="AY244" s="251"/>
      <c r="AZ244" s="251"/>
      <c r="BA244" s="251"/>
      <c r="BB244" s="251"/>
      <c r="BC244" s="251"/>
      <c r="BD244" s="251"/>
      <c r="BE244" s="251"/>
      <c r="BF244" s="251"/>
      <c r="BG244" s="251"/>
      <c r="BH244" s="251"/>
      <c r="BI244" s="251"/>
      <c r="BJ244" s="251"/>
      <c r="BK244" s="251"/>
      <c r="BL244" s="251"/>
      <c r="BM244" s="251"/>
      <c r="BN244" s="251"/>
      <c r="BO244" s="251"/>
      <c r="BP244" s="251"/>
      <c r="BQ244" s="251"/>
      <c r="BR244" s="251"/>
      <c r="BS244" s="251"/>
      <c r="BT244" s="251"/>
      <c r="BU244" s="251"/>
      <c r="BV244" s="251"/>
      <c r="BW244" s="251"/>
      <c r="BX244" s="251"/>
      <c r="BY244" s="251"/>
      <c r="BZ244" s="251"/>
      <c r="CA244" s="251"/>
      <c r="CB244" s="251"/>
      <c r="CC244" s="251"/>
      <c r="CD244" s="251"/>
      <c r="CE244" s="251"/>
      <c r="CF244" s="251"/>
      <c r="CG244" s="251"/>
      <c r="CH244" s="251"/>
      <c r="CI244" s="251"/>
      <c r="CJ244" s="251"/>
      <c r="CK244" s="251"/>
      <c r="CL244" s="251"/>
      <c r="CM244" s="251"/>
      <c r="CN244" s="251"/>
      <c r="CO244" s="251"/>
      <c r="CP244" s="251"/>
      <c r="CQ244" s="251"/>
      <c r="CR244" s="251"/>
      <c r="CS244" s="251"/>
      <c r="CT244" s="251"/>
      <c r="CU244" s="251"/>
      <c r="CV244" s="251"/>
      <c r="CW244" s="251"/>
      <c r="CX244" s="251"/>
      <c r="CY244" s="251"/>
      <c r="CZ244" s="251"/>
      <c r="DA244" s="251"/>
      <c r="DB244" s="251"/>
      <c r="DC244" s="251"/>
      <c r="DD244" s="251"/>
      <c r="DE244" s="251"/>
      <c r="DF244" s="251"/>
      <c r="DG244" s="251"/>
      <c r="DH244" s="251"/>
      <c r="DI244" s="251"/>
      <c r="DJ244" s="251"/>
      <c r="DK244" s="251"/>
      <c r="DL244" s="251"/>
      <c r="DM244" s="251"/>
      <c r="DN244" s="251"/>
      <c r="DO244" s="251"/>
      <c r="DP244" s="251"/>
      <c r="DQ244" s="251"/>
      <c r="DR244" s="251"/>
      <c r="DS244" s="251"/>
      <c r="DT244" s="251"/>
      <c r="DU244" s="251"/>
      <c r="DV244" s="251"/>
      <c r="DW244" s="251"/>
      <c r="DX244" s="251"/>
      <c r="DY244" s="251"/>
      <c r="DZ244" s="251"/>
      <c r="EA244" s="251"/>
      <c r="EB244" s="251"/>
      <c r="EC244" s="251"/>
      <c r="ED244" s="251"/>
      <c r="EE244" s="251"/>
      <c r="EF244" s="251"/>
      <c r="EG244" s="251"/>
      <c r="EH244" s="251"/>
      <c r="EI244" s="251"/>
      <c r="EJ244" s="251"/>
      <c r="EK244" s="251"/>
      <c r="EL244" s="251"/>
      <c r="EM244" s="251"/>
      <c r="EN244" s="251"/>
      <c r="EO244" s="251"/>
      <c r="EP244" s="251"/>
      <c r="EQ244" s="251"/>
      <c r="ER244" s="251"/>
      <c r="ES244" s="251"/>
      <c r="ET244" s="251"/>
      <c r="EU244" s="251"/>
      <c r="EV244" s="251"/>
      <c r="EW244" s="251"/>
      <c r="EX244" s="251"/>
      <c r="EY244" s="251"/>
      <c r="EZ244" s="251"/>
      <c r="FA244" s="251"/>
      <c r="FB244" s="251"/>
      <c r="FC244" s="251"/>
      <c r="FD244" s="251"/>
      <c r="FE244" s="251"/>
      <c r="FF244" s="251"/>
      <c r="FG244" s="251"/>
      <c r="FH244" s="251"/>
      <c r="FI244" s="251"/>
      <c r="FJ244" s="251"/>
      <c r="FK244" s="251"/>
      <c r="FL244" s="251"/>
      <c r="FM244" s="251"/>
      <c r="FN244" s="251"/>
      <c r="FO244" s="251"/>
      <c r="FP244" s="251"/>
      <c r="FQ244" s="251"/>
      <c r="FR244" s="251"/>
      <c r="FS244" s="251"/>
      <c r="FT244" s="251"/>
      <c r="FU244" s="251"/>
      <c r="FV244" s="251"/>
      <c r="FW244" s="251"/>
      <c r="FX244" s="251"/>
      <c r="FY244" s="251"/>
      <c r="FZ244" s="251"/>
      <c r="GA244" s="251"/>
      <c r="GB244" s="251"/>
      <c r="GC244" s="251"/>
      <c r="GD244" s="251"/>
      <c r="GE244" s="251"/>
      <c r="GF244" s="251"/>
      <c r="GG244" s="251"/>
      <c r="GH244" s="251"/>
      <c r="GI244" s="251"/>
      <c r="GJ244" s="251"/>
      <c r="GK244" s="251"/>
      <c r="GL244" s="251"/>
      <c r="GM244" s="251"/>
      <c r="GN244" s="251"/>
      <c r="GO244" s="251"/>
      <c r="GP244" s="251"/>
      <c r="GQ244" s="251"/>
      <c r="GR244" s="251"/>
      <c r="GS244" s="251"/>
      <c r="GT244" s="251"/>
    </row>
    <row r="245" spans="17:202" ht="18" customHeight="1">
      <c r="Q245" s="251"/>
      <c r="R245" s="251"/>
      <c r="S245" s="251"/>
      <c r="T245" s="251"/>
      <c r="U245" s="251"/>
      <c r="V245" s="251"/>
      <c r="W245" s="251"/>
      <c r="X245" s="251"/>
      <c r="Y245" s="251"/>
      <c r="Z245" s="251"/>
      <c r="AA245" s="251"/>
      <c r="AB245" s="251"/>
      <c r="AC245" s="251"/>
      <c r="AD245" s="251"/>
      <c r="AE245" s="251"/>
      <c r="AF245" s="251"/>
      <c r="AG245" s="251"/>
      <c r="AH245" s="251"/>
      <c r="AI245" s="251"/>
      <c r="AJ245" s="251"/>
      <c r="AK245" s="251"/>
      <c r="AL245" s="251"/>
      <c r="AM245" s="251"/>
      <c r="AN245" s="251"/>
      <c r="AO245" s="251"/>
      <c r="AP245" s="251"/>
      <c r="AQ245" s="251"/>
      <c r="AR245" s="251"/>
      <c r="AS245" s="251"/>
      <c r="AT245" s="251"/>
      <c r="AU245" s="251"/>
      <c r="AV245" s="251"/>
      <c r="AW245" s="251"/>
      <c r="AX245" s="251"/>
      <c r="AY245" s="251"/>
      <c r="AZ245" s="251"/>
      <c r="BA245" s="251"/>
      <c r="BB245" s="251"/>
      <c r="BC245" s="251"/>
      <c r="BD245" s="251"/>
      <c r="BE245" s="251"/>
      <c r="BF245" s="251"/>
      <c r="BG245" s="251"/>
      <c r="BH245" s="251"/>
      <c r="BI245" s="251"/>
      <c r="BJ245" s="251"/>
      <c r="BK245" s="251"/>
      <c r="BL245" s="251"/>
      <c r="BM245" s="251"/>
      <c r="BN245" s="251"/>
      <c r="BO245" s="251"/>
      <c r="BP245" s="251"/>
      <c r="BQ245" s="251"/>
      <c r="BR245" s="251"/>
      <c r="BS245" s="251"/>
      <c r="BT245" s="251"/>
      <c r="BU245" s="251"/>
      <c r="BV245" s="251"/>
      <c r="BW245" s="251"/>
      <c r="BX245" s="251"/>
      <c r="BY245" s="251"/>
      <c r="BZ245" s="251"/>
      <c r="CA245" s="251"/>
      <c r="CB245" s="251"/>
      <c r="CC245" s="251"/>
      <c r="CD245" s="251"/>
      <c r="CE245" s="251"/>
      <c r="CF245" s="251"/>
      <c r="CG245" s="251"/>
      <c r="CH245" s="251"/>
      <c r="CI245" s="251"/>
      <c r="CJ245" s="251"/>
      <c r="CK245" s="251"/>
      <c r="CL245" s="251"/>
      <c r="CM245" s="251"/>
      <c r="CN245" s="251"/>
      <c r="CO245" s="251"/>
      <c r="CP245" s="251"/>
      <c r="CQ245" s="251"/>
      <c r="CR245" s="251"/>
      <c r="CS245" s="251"/>
      <c r="CT245" s="251"/>
      <c r="CU245" s="251"/>
      <c r="CV245" s="251"/>
      <c r="CW245" s="251"/>
      <c r="CX245" s="251"/>
      <c r="CY245" s="251"/>
      <c r="CZ245" s="251"/>
      <c r="DA245" s="251"/>
      <c r="DB245" s="251"/>
      <c r="DC245" s="251"/>
      <c r="DD245" s="251"/>
      <c r="DE245" s="251"/>
      <c r="DF245" s="251"/>
      <c r="DG245" s="251"/>
      <c r="DH245" s="251"/>
      <c r="DI245" s="251"/>
      <c r="DJ245" s="251"/>
      <c r="DK245" s="251"/>
      <c r="DL245" s="251"/>
      <c r="DM245" s="251"/>
      <c r="DN245" s="251"/>
      <c r="DO245" s="251"/>
      <c r="DP245" s="251"/>
      <c r="DQ245" s="251"/>
      <c r="DR245" s="251"/>
      <c r="DS245" s="251"/>
      <c r="DT245" s="251"/>
      <c r="DU245" s="251"/>
      <c r="DV245" s="251"/>
      <c r="DW245" s="251"/>
      <c r="DX245" s="251"/>
      <c r="DY245" s="251"/>
      <c r="DZ245" s="251"/>
      <c r="EA245" s="251"/>
      <c r="EB245" s="251"/>
      <c r="EC245" s="251"/>
      <c r="ED245" s="251"/>
      <c r="EE245" s="251"/>
      <c r="EF245" s="251"/>
      <c r="EG245" s="251"/>
      <c r="EH245" s="251"/>
      <c r="EI245" s="251"/>
      <c r="EJ245" s="251"/>
      <c r="EK245" s="251"/>
      <c r="EL245" s="251"/>
      <c r="EM245" s="251"/>
      <c r="EN245" s="251"/>
      <c r="EO245" s="251"/>
      <c r="EP245" s="251"/>
      <c r="EQ245" s="251"/>
      <c r="ER245" s="251"/>
      <c r="ES245" s="251"/>
      <c r="ET245" s="251"/>
      <c r="EU245" s="251"/>
      <c r="EV245" s="251"/>
      <c r="EW245" s="251"/>
      <c r="EX245" s="251"/>
      <c r="EY245" s="251"/>
      <c r="EZ245" s="251"/>
      <c r="FA245" s="251"/>
      <c r="FB245" s="251"/>
      <c r="FC245" s="251"/>
      <c r="FD245" s="251"/>
      <c r="FE245" s="251"/>
      <c r="FF245" s="251"/>
      <c r="FG245" s="251"/>
      <c r="FH245" s="251"/>
      <c r="FI245" s="251"/>
      <c r="FJ245" s="251"/>
      <c r="FK245" s="251"/>
      <c r="FL245" s="251"/>
      <c r="FM245" s="251"/>
      <c r="FN245" s="251"/>
      <c r="FO245" s="251"/>
      <c r="FP245" s="251"/>
      <c r="FQ245" s="251"/>
      <c r="FR245" s="251"/>
      <c r="FS245" s="251"/>
      <c r="FT245" s="251"/>
      <c r="FU245" s="251"/>
      <c r="FV245" s="251"/>
      <c r="FW245" s="251"/>
      <c r="FX245" s="251"/>
      <c r="FY245" s="251"/>
      <c r="FZ245" s="251"/>
      <c r="GA245" s="251"/>
      <c r="GB245" s="251"/>
      <c r="GC245" s="251"/>
      <c r="GD245" s="251"/>
      <c r="GE245" s="251"/>
      <c r="GF245" s="251"/>
      <c r="GG245" s="251"/>
      <c r="GH245" s="251"/>
      <c r="GI245" s="251"/>
      <c r="GJ245" s="251"/>
      <c r="GK245" s="251"/>
      <c r="GL245" s="251"/>
      <c r="GM245" s="251"/>
      <c r="GN245" s="251"/>
      <c r="GO245" s="251"/>
      <c r="GP245" s="251"/>
      <c r="GQ245" s="251"/>
      <c r="GR245" s="251"/>
      <c r="GS245" s="251"/>
      <c r="GT245" s="251"/>
    </row>
    <row r="246" spans="17:202" ht="18" customHeight="1">
      <c r="Q246" s="251"/>
      <c r="R246" s="251"/>
      <c r="S246" s="251"/>
      <c r="T246" s="251"/>
      <c r="U246" s="251"/>
      <c r="V246" s="251"/>
      <c r="W246" s="251"/>
      <c r="X246" s="251"/>
      <c r="Y246" s="251"/>
      <c r="Z246" s="251"/>
      <c r="AA246" s="251"/>
      <c r="AB246" s="251"/>
      <c r="AC246" s="251"/>
      <c r="AD246" s="251"/>
      <c r="AE246" s="251"/>
      <c r="AF246" s="251"/>
      <c r="AG246" s="251"/>
      <c r="AH246" s="251"/>
      <c r="AI246" s="251"/>
      <c r="AJ246" s="251"/>
      <c r="AK246" s="251"/>
      <c r="AL246" s="251"/>
      <c r="AM246" s="251"/>
      <c r="AN246" s="251"/>
      <c r="AO246" s="251"/>
      <c r="AP246" s="251"/>
      <c r="AQ246" s="251"/>
      <c r="AR246" s="251"/>
      <c r="AS246" s="251"/>
      <c r="AT246" s="251"/>
      <c r="AU246" s="251"/>
      <c r="AV246" s="251"/>
      <c r="AW246" s="251"/>
      <c r="AX246" s="251"/>
      <c r="AY246" s="251"/>
      <c r="AZ246" s="251"/>
      <c r="BA246" s="251"/>
      <c r="BB246" s="251"/>
      <c r="BC246" s="251"/>
      <c r="BD246" s="251"/>
      <c r="BE246" s="251"/>
      <c r="BF246" s="251"/>
      <c r="BG246" s="251"/>
      <c r="BH246" s="251"/>
      <c r="BI246" s="251"/>
      <c r="BJ246" s="251"/>
      <c r="BK246" s="251"/>
      <c r="BL246" s="251"/>
      <c r="BM246" s="251"/>
      <c r="BN246" s="251"/>
      <c r="BO246" s="251"/>
      <c r="BP246" s="251"/>
      <c r="BQ246" s="251"/>
      <c r="BR246" s="251"/>
      <c r="BS246" s="251"/>
      <c r="BT246" s="251"/>
      <c r="BU246" s="251"/>
      <c r="BV246" s="251"/>
      <c r="BW246" s="251"/>
      <c r="BX246" s="251"/>
      <c r="BY246" s="251"/>
      <c r="BZ246" s="251"/>
      <c r="CA246" s="251"/>
      <c r="CB246" s="251"/>
      <c r="CC246" s="251"/>
      <c r="CD246" s="251"/>
      <c r="CE246" s="251"/>
      <c r="CF246" s="251"/>
      <c r="CG246" s="251"/>
      <c r="CH246" s="251"/>
      <c r="CI246" s="251"/>
      <c r="CJ246" s="251"/>
      <c r="CK246" s="251"/>
      <c r="CL246" s="251"/>
      <c r="CM246" s="251"/>
      <c r="CN246" s="251"/>
      <c r="CO246" s="251"/>
      <c r="CP246" s="251"/>
      <c r="CQ246" s="251"/>
      <c r="CR246" s="251"/>
      <c r="CS246" s="251"/>
      <c r="CT246" s="251"/>
      <c r="CU246" s="251"/>
      <c r="CV246" s="251"/>
      <c r="CW246" s="251"/>
      <c r="CX246" s="251"/>
      <c r="CY246" s="251"/>
      <c r="CZ246" s="251"/>
      <c r="DA246" s="251"/>
      <c r="DB246" s="251"/>
      <c r="DC246" s="251"/>
      <c r="DD246" s="251"/>
      <c r="DE246" s="251"/>
      <c r="DF246" s="251"/>
      <c r="DG246" s="251"/>
      <c r="DH246" s="251"/>
      <c r="DI246" s="251"/>
      <c r="DJ246" s="251"/>
      <c r="DK246" s="251"/>
      <c r="DL246" s="251"/>
      <c r="DM246" s="251"/>
      <c r="DN246" s="251"/>
      <c r="DO246" s="251"/>
      <c r="DP246" s="251"/>
      <c r="DQ246" s="251"/>
      <c r="DR246" s="251"/>
      <c r="DS246" s="251"/>
      <c r="DT246" s="251"/>
      <c r="DU246" s="251"/>
      <c r="DV246" s="251"/>
      <c r="DW246" s="251"/>
      <c r="DX246" s="251"/>
      <c r="DY246" s="251"/>
      <c r="DZ246" s="251"/>
      <c r="EA246" s="251"/>
      <c r="EB246" s="251"/>
      <c r="EC246" s="251"/>
      <c r="ED246" s="251"/>
      <c r="EE246" s="251"/>
      <c r="EF246" s="251"/>
      <c r="EG246" s="251"/>
      <c r="EH246" s="251"/>
      <c r="EI246" s="251"/>
      <c r="EJ246" s="251"/>
      <c r="EK246" s="251"/>
      <c r="EL246" s="251"/>
      <c r="EM246" s="251"/>
      <c r="EN246" s="251"/>
      <c r="EO246" s="251"/>
      <c r="EP246" s="251"/>
      <c r="EQ246" s="251"/>
      <c r="ER246" s="251"/>
      <c r="ES246" s="251"/>
      <c r="ET246" s="251"/>
      <c r="EU246" s="251"/>
      <c r="EV246" s="251"/>
      <c r="EW246" s="251"/>
      <c r="EX246" s="251"/>
      <c r="EY246" s="251"/>
      <c r="EZ246" s="251"/>
      <c r="FA246" s="251"/>
      <c r="FB246" s="251"/>
      <c r="FC246" s="251"/>
      <c r="FD246" s="251"/>
      <c r="FE246" s="251"/>
      <c r="FF246" s="251"/>
      <c r="FG246" s="251"/>
      <c r="FH246" s="251"/>
      <c r="FI246" s="251"/>
      <c r="FJ246" s="251"/>
      <c r="FK246" s="251"/>
      <c r="FL246" s="251"/>
      <c r="FM246" s="251"/>
      <c r="FN246" s="251"/>
      <c r="FO246" s="251"/>
      <c r="FP246" s="251"/>
      <c r="FQ246" s="251"/>
      <c r="FR246" s="251"/>
      <c r="FS246" s="251"/>
      <c r="FT246" s="251"/>
      <c r="FU246" s="251"/>
      <c r="FV246" s="251"/>
      <c r="FW246" s="251"/>
      <c r="FX246" s="251"/>
      <c r="FY246" s="251"/>
      <c r="FZ246" s="251"/>
      <c r="GA246" s="251"/>
      <c r="GB246" s="251"/>
      <c r="GC246" s="251"/>
      <c r="GD246" s="251"/>
      <c r="GE246" s="251"/>
      <c r="GF246" s="251"/>
      <c r="GG246" s="251"/>
      <c r="GH246" s="251"/>
      <c r="GI246" s="251"/>
      <c r="GJ246" s="251"/>
      <c r="GK246" s="251"/>
      <c r="GL246" s="251"/>
      <c r="GM246" s="251"/>
      <c r="GN246" s="251"/>
      <c r="GO246" s="251"/>
      <c r="GP246" s="251"/>
      <c r="GQ246" s="251"/>
      <c r="GR246" s="251"/>
      <c r="GS246" s="251"/>
      <c r="GT246" s="251"/>
    </row>
    <row r="247" spans="17:202" ht="18" customHeight="1">
      <c r="Q247" s="251"/>
      <c r="R247" s="251"/>
      <c r="S247" s="251"/>
      <c r="T247" s="251"/>
      <c r="U247" s="251"/>
      <c r="V247" s="251"/>
      <c r="W247" s="251"/>
      <c r="X247" s="251"/>
      <c r="Y247" s="251"/>
      <c r="Z247" s="251"/>
      <c r="AA247" s="251"/>
      <c r="AB247" s="251"/>
      <c r="AC247" s="251"/>
      <c r="AD247" s="251"/>
      <c r="AE247" s="251"/>
      <c r="AF247" s="251"/>
      <c r="AG247" s="251"/>
      <c r="AH247" s="251"/>
      <c r="AI247" s="251"/>
      <c r="AJ247" s="251"/>
      <c r="AK247" s="251"/>
      <c r="AL247" s="251"/>
      <c r="AM247" s="251"/>
      <c r="AN247" s="251"/>
      <c r="AO247" s="251"/>
      <c r="AP247" s="251"/>
      <c r="AQ247" s="251"/>
      <c r="AR247" s="251"/>
      <c r="AS247" s="251"/>
      <c r="AT247" s="251"/>
      <c r="AU247" s="251"/>
      <c r="AV247" s="251"/>
      <c r="AW247" s="251"/>
      <c r="AX247" s="251"/>
      <c r="AY247" s="251"/>
      <c r="AZ247" s="251"/>
      <c r="BA247" s="251"/>
      <c r="BB247" s="251"/>
      <c r="BC247" s="251"/>
      <c r="BD247" s="251"/>
      <c r="BE247" s="251"/>
      <c r="BF247" s="251"/>
      <c r="BG247" s="251"/>
      <c r="BH247" s="251"/>
      <c r="BI247" s="251"/>
      <c r="BJ247" s="251"/>
      <c r="BK247" s="251"/>
      <c r="BL247" s="251"/>
      <c r="BM247" s="251"/>
      <c r="BN247" s="251"/>
      <c r="BO247" s="251"/>
      <c r="BP247" s="251"/>
      <c r="BQ247" s="251"/>
      <c r="BR247" s="251"/>
      <c r="BS247" s="251"/>
      <c r="BT247" s="251"/>
      <c r="BU247" s="251"/>
      <c r="BV247" s="251"/>
      <c r="BW247" s="251"/>
      <c r="BX247" s="251"/>
      <c r="BY247" s="251"/>
      <c r="BZ247" s="251"/>
      <c r="CA247" s="251"/>
      <c r="CB247" s="251"/>
      <c r="CC247" s="251"/>
      <c r="CD247" s="251"/>
      <c r="CE247" s="251"/>
      <c r="CF247" s="251"/>
      <c r="CG247" s="251"/>
      <c r="CH247" s="251"/>
      <c r="CI247" s="251"/>
      <c r="CJ247" s="251"/>
      <c r="CK247" s="251"/>
      <c r="CL247" s="251"/>
      <c r="CM247" s="251"/>
      <c r="CN247" s="251"/>
      <c r="CO247" s="251"/>
      <c r="CP247" s="251"/>
      <c r="CQ247" s="251"/>
      <c r="CR247" s="251"/>
      <c r="CS247" s="251"/>
      <c r="CT247" s="251"/>
      <c r="CU247" s="251"/>
      <c r="CV247" s="251"/>
      <c r="CW247" s="251"/>
      <c r="CX247" s="251"/>
      <c r="CY247" s="251"/>
      <c r="CZ247" s="251"/>
      <c r="DA247" s="251"/>
      <c r="DB247" s="251"/>
      <c r="DC247" s="251"/>
      <c r="DD247" s="251"/>
      <c r="DE247" s="251"/>
      <c r="DF247" s="251"/>
      <c r="DG247" s="251"/>
      <c r="DH247" s="251"/>
      <c r="DI247" s="251"/>
      <c r="DJ247" s="251"/>
      <c r="DK247" s="251"/>
      <c r="DL247" s="251"/>
      <c r="DM247" s="251"/>
      <c r="DN247" s="251"/>
      <c r="DO247" s="251"/>
      <c r="DP247" s="251"/>
      <c r="DQ247" s="251"/>
      <c r="DR247" s="251"/>
      <c r="DS247" s="251"/>
      <c r="DT247" s="251"/>
      <c r="DU247" s="251"/>
      <c r="DV247" s="251"/>
      <c r="DW247" s="251"/>
      <c r="DX247" s="251"/>
      <c r="DY247" s="251"/>
      <c r="DZ247" s="251"/>
      <c r="EA247" s="251"/>
      <c r="EB247" s="251"/>
      <c r="EC247" s="251"/>
      <c r="ED247" s="251"/>
      <c r="EE247" s="251"/>
      <c r="EF247" s="251"/>
      <c r="EG247" s="251"/>
      <c r="EH247" s="251"/>
      <c r="EI247" s="251"/>
      <c r="EJ247" s="251"/>
      <c r="EK247" s="251"/>
      <c r="EL247" s="251"/>
      <c r="EM247" s="251"/>
      <c r="EN247" s="251"/>
      <c r="EO247" s="251"/>
      <c r="EP247" s="251"/>
      <c r="EQ247" s="251"/>
      <c r="ER247" s="251"/>
      <c r="ES247" s="251"/>
      <c r="ET247" s="251"/>
      <c r="EU247" s="251"/>
      <c r="EV247" s="251"/>
      <c r="EW247" s="251"/>
      <c r="EX247" s="251"/>
      <c r="EY247" s="251"/>
      <c r="EZ247" s="251"/>
      <c r="FA247" s="251"/>
      <c r="FB247" s="251"/>
      <c r="FC247" s="251"/>
      <c r="FD247" s="251"/>
      <c r="FE247" s="251"/>
      <c r="FF247" s="251"/>
      <c r="FG247" s="251"/>
      <c r="FH247" s="251"/>
      <c r="FI247" s="251"/>
      <c r="FJ247" s="251"/>
      <c r="FK247" s="251"/>
      <c r="FL247" s="251"/>
      <c r="FM247" s="251"/>
      <c r="FN247" s="251"/>
      <c r="FO247" s="251"/>
      <c r="FP247" s="251"/>
      <c r="FQ247" s="251"/>
      <c r="FR247" s="251"/>
      <c r="FS247" s="251"/>
      <c r="FT247" s="251"/>
      <c r="FU247" s="251"/>
      <c r="FV247" s="251"/>
      <c r="FW247" s="251"/>
      <c r="FX247" s="251"/>
      <c r="FY247" s="251"/>
      <c r="FZ247" s="251"/>
      <c r="GA247" s="251"/>
      <c r="GB247" s="251"/>
      <c r="GC247" s="251"/>
      <c r="GD247" s="251"/>
      <c r="GE247" s="251"/>
      <c r="GF247" s="251"/>
      <c r="GG247" s="251"/>
      <c r="GH247" s="251"/>
      <c r="GI247" s="251"/>
      <c r="GJ247" s="251"/>
      <c r="GK247" s="251"/>
      <c r="GL247" s="251"/>
      <c r="GM247" s="251"/>
      <c r="GN247" s="251"/>
      <c r="GO247" s="251"/>
      <c r="GP247" s="251"/>
      <c r="GQ247" s="251"/>
      <c r="GR247" s="251"/>
      <c r="GS247" s="251"/>
      <c r="GT247" s="251"/>
    </row>
    <row r="248" spans="17:202" ht="18" customHeight="1">
      <c r="Q248" s="251"/>
      <c r="R248" s="251"/>
      <c r="S248" s="251"/>
      <c r="T248" s="251"/>
      <c r="U248" s="251"/>
      <c r="V248" s="251"/>
      <c r="W248" s="251"/>
      <c r="X248" s="251"/>
      <c r="Y248" s="251"/>
      <c r="Z248" s="251"/>
      <c r="AA248" s="251"/>
      <c r="AB248" s="251"/>
      <c r="AC248" s="251"/>
      <c r="AD248" s="251"/>
      <c r="AE248" s="251"/>
      <c r="AF248" s="251"/>
      <c r="AG248" s="251"/>
      <c r="AH248" s="251"/>
      <c r="AI248" s="251"/>
      <c r="AJ248" s="251"/>
      <c r="AK248" s="251"/>
      <c r="AL248" s="251"/>
      <c r="AM248" s="251"/>
      <c r="AN248" s="251"/>
      <c r="AO248" s="251"/>
      <c r="AP248" s="251"/>
      <c r="AQ248" s="251"/>
      <c r="AR248" s="251"/>
      <c r="AS248" s="251"/>
      <c r="AT248" s="251"/>
      <c r="AU248" s="251"/>
      <c r="AV248" s="251"/>
      <c r="AW248" s="251"/>
      <c r="AX248" s="251"/>
      <c r="AY248" s="251"/>
      <c r="AZ248" s="251"/>
      <c r="BA248" s="251"/>
      <c r="BB248" s="251"/>
      <c r="BC248" s="251"/>
      <c r="BD248" s="251"/>
      <c r="BE248" s="251"/>
      <c r="BF248" s="251"/>
      <c r="BG248" s="251"/>
      <c r="BH248" s="251"/>
      <c r="BI248" s="251"/>
      <c r="BJ248" s="251"/>
      <c r="BK248" s="251"/>
      <c r="BL248" s="251"/>
      <c r="BM248" s="251"/>
      <c r="BN248" s="251"/>
      <c r="BO248" s="251"/>
      <c r="BP248" s="251"/>
      <c r="BQ248" s="251"/>
      <c r="BR248" s="251"/>
      <c r="BS248" s="251"/>
      <c r="BT248" s="251"/>
      <c r="BU248" s="251"/>
      <c r="BV248" s="251"/>
      <c r="BW248" s="251"/>
      <c r="BX248" s="251"/>
      <c r="BY248" s="251"/>
      <c r="BZ248" s="251"/>
      <c r="CA248" s="251"/>
      <c r="CB248" s="251"/>
      <c r="CC248" s="251"/>
      <c r="CD248" s="251"/>
      <c r="CE248" s="251"/>
      <c r="CF248" s="251"/>
      <c r="CG248" s="251"/>
      <c r="CH248" s="251"/>
      <c r="CI248" s="251"/>
      <c r="CJ248" s="251"/>
      <c r="CK248" s="251"/>
      <c r="CL248" s="251"/>
      <c r="CM248" s="251"/>
      <c r="CN248" s="251"/>
      <c r="CO248" s="251"/>
      <c r="CP248" s="251"/>
      <c r="CQ248" s="251"/>
      <c r="CR248" s="251"/>
      <c r="CS248" s="251"/>
      <c r="CT248" s="251"/>
      <c r="CU248" s="251"/>
      <c r="CV248" s="251"/>
      <c r="CW248" s="251"/>
      <c r="CX248" s="251"/>
      <c r="CY248" s="251"/>
      <c r="CZ248" s="251"/>
      <c r="DA248" s="251"/>
      <c r="DB248" s="251"/>
      <c r="DC248" s="251"/>
      <c r="DD248" s="251"/>
      <c r="DE248" s="251"/>
      <c r="DF248" s="251"/>
      <c r="DG248" s="251"/>
      <c r="DH248" s="251"/>
      <c r="DI248" s="251"/>
      <c r="DJ248" s="251"/>
      <c r="DK248" s="251"/>
      <c r="DL248" s="251"/>
      <c r="DM248" s="251"/>
      <c r="DN248" s="251"/>
      <c r="DO248" s="251"/>
      <c r="DP248" s="251"/>
      <c r="DQ248" s="251"/>
      <c r="DR248" s="251"/>
      <c r="DS248" s="251"/>
      <c r="DT248" s="251"/>
      <c r="DU248" s="251"/>
      <c r="DV248" s="251"/>
      <c r="DW248" s="251"/>
      <c r="DX248" s="251"/>
      <c r="DY248" s="251"/>
      <c r="DZ248" s="251"/>
      <c r="EA248" s="251"/>
      <c r="EB248" s="251"/>
      <c r="EC248" s="251"/>
      <c r="ED248" s="251"/>
      <c r="EE248" s="251"/>
      <c r="EF248" s="251"/>
      <c r="EG248" s="251"/>
      <c r="EH248" s="251"/>
      <c r="EI248" s="251"/>
      <c r="EJ248" s="251"/>
      <c r="EK248" s="251"/>
      <c r="EL248" s="251"/>
      <c r="EM248" s="251"/>
      <c r="EN248" s="251"/>
      <c r="EO248" s="251"/>
      <c r="EP248" s="251"/>
      <c r="EQ248" s="251"/>
      <c r="ER248" s="251"/>
      <c r="ES248" s="251"/>
      <c r="ET248" s="251"/>
      <c r="EU248" s="251"/>
      <c r="EV248" s="251"/>
      <c r="EW248" s="251"/>
      <c r="EX248" s="251"/>
      <c r="EY248" s="251"/>
      <c r="EZ248" s="251"/>
      <c r="FA248" s="251"/>
      <c r="FB248" s="251"/>
      <c r="FC248" s="251"/>
      <c r="FD248" s="251"/>
      <c r="FE248" s="251"/>
      <c r="FF248" s="251"/>
      <c r="FG248" s="251"/>
      <c r="FH248" s="251"/>
      <c r="FI248" s="251"/>
      <c r="FJ248" s="251"/>
      <c r="FK248" s="251"/>
      <c r="FL248" s="251"/>
      <c r="FM248" s="251"/>
      <c r="FN248" s="251"/>
      <c r="FO248" s="251"/>
      <c r="FP248" s="251"/>
      <c r="FQ248" s="251"/>
      <c r="FR248" s="251"/>
      <c r="FS248" s="251"/>
      <c r="FT248" s="251"/>
      <c r="FU248" s="251"/>
      <c r="FV248" s="251"/>
      <c r="FW248" s="251"/>
      <c r="FX248" s="251"/>
      <c r="FY248" s="251"/>
      <c r="FZ248" s="251"/>
      <c r="GA248" s="251"/>
      <c r="GB248" s="251"/>
      <c r="GC248" s="251"/>
      <c r="GD248" s="251"/>
      <c r="GE248" s="251"/>
      <c r="GF248" s="251"/>
      <c r="GG248" s="251"/>
      <c r="GH248" s="251"/>
      <c r="GI248" s="251"/>
      <c r="GJ248" s="251"/>
      <c r="GK248" s="251"/>
      <c r="GL248" s="251"/>
      <c r="GM248" s="251"/>
      <c r="GN248" s="251"/>
      <c r="GO248" s="251"/>
      <c r="GP248" s="251"/>
      <c r="GQ248" s="251"/>
      <c r="GR248" s="251"/>
      <c r="GS248" s="251"/>
      <c r="GT248" s="251"/>
    </row>
    <row r="249" spans="17:202" ht="15" customHeight="1">
      <c r="Q249" s="251"/>
      <c r="R249" s="251"/>
      <c r="S249" s="251"/>
      <c r="T249" s="251"/>
      <c r="U249" s="251"/>
      <c r="V249" s="251"/>
      <c r="W249" s="251"/>
      <c r="X249" s="251"/>
      <c r="Y249" s="251"/>
      <c r="Z249" s="251"/>
      <c r="AA249" s="251"/>
      <c r="AB249" s="251"/>
      <c r="AC249" s="251"/>
      <c r="AD249" s="251"/>
      <c r="AE249" s="251"/>
      <c r="AF249" s="251"/>
      <c r="AG249" s="251"/>
      <c r="AH249" s="251"/>
      <c r="AI249" s="251"/>
      <c r="AJ249" s="251"/>
      <c r="AK249" s="251"/>
      <c r="AL249" s="251"/>
      <c r="AM249" s="251"/>
      <c r="AN249" s="251"/>
      <c r="AO249" s="251"/>
      <c r="AP249" s="251"/>
      <c r="AQ249" s="251"/>
      <c r="AR249" s="251"/>
      <c r="AS249" s="251"/>
      <c r="AT249" s="251"/>
      <c r="AU249" s="251"/>
      <c r="AV249" s="251"/>
      <c r="AW249" s="251"/>
      <c r="AX249" s="251"/>
      <c r="AY249" s="251"/>
      <c r="AZ249" s="251"/>
      <c r="BA249" s="251"/>
      <c r="BB249" s="251"/>
      <c r="BC249" s="251"/>
      <c r="BD249" s="251"/>
      <c r="BE249" s="251"/>
      <c r="BF249" s="251"/>
      <c r="BG249" s="251"/>
      <c r="BH249" s="251"/>
      <c r="BI249" s="251"/>
      <c r="BJ249" s="251"/>
      <c r="BK249" s="251"/>
      <c r="BL249" s="251"/>
      <c r="BM249" s="251"/>
      <c r="BN249" s="251"/>
      <c r="BO249" s="251"/>
      <c r="BP249" s="251"/>
      <c r="BQ249" s="251"/>
      <c r="BR249" s="251"/>
      <c r="BS249" s="251"/>
      <c r="BT249" s="251"/>
      <c r="BU249" s="251"/>
      <c r="BV249" s="251"/>
      <c r="BW249" s="251"/>
      <c r="BX249" s="251"/>
      <c r="BY249" s="251"/>
      <c r="BZ249" s="251"/>
      <c r="CA249" s="251"/>
      <c r="CB249" s="251"/>
      <c r="CC249" s="251"/>
      <c r="CD249" s="251"/>
      <c r="CE249" s="251"/>
      <c r="CF249" s="251"/>
      <c r="CG249" s="251"/>
      <c r="CH249" s="251"/>
      <c r="CI249" s="251"/>
      <c r="CJ249" s="251"/>
      <c r="CK249" s="251"/>
      <c r="CL249" s="251"/>
      <c r="CM249" s="251"/>
      <c r="CN249" s="251"/>
      <c r="CO249" s="251"/>
      <c r="CP249" s="251"/>
      <c r="CQ249" s="251"/>
      <c r="CR249" s="251"/>
      <c r="CS249" s="251"/>
      <c r="CT249" s="251"/>
      <c r="CU249" s="251"/>
      <c r="CV249" s="251"/>
      <c r="CW249" s="251"/>
      <c r="CX249" s="251"/>
      <c r="CY249" s="251"/>
      <c r="CZ249" s="251"/>
      <c r="DA249" s="251"/>
      <c r="DB249" s="251"/>
      <c r="DC249" s="251"/>
      <c r="DD249" s="251"/>
      <c r="DE249" s="251"/>
      <c r="DF249" s="251"/>
      <c r="DG249" s="251"/>
      <c r="DH249" s="251"/>
      <c r="DI249" s="251"/>
      <c r="DJ249" s="251"/>
      <c r="DK249" s="251"/>
      <c r="DL249" s="251"/>
      <c r="DM249" s="251"/>
      <c r="DN249" s="251"/>
      <c r="DO249" s="251"/>
      <c r="DP249" s="251"/>
      <c r="DQ249" s="251"/>
      <c r="DR249" s="251"/>
      <c r="DS249" s="251"/>
      <c r="DT249" s="251"/>
      <c r="DU249" s="251"/>
      <c r="DV249" s="251"/>
      <c r="DW249" s="251"/>
      <c r="DX249" s="251"/>
      <c r="DY249" s="251"/>
      <c r="DZ249" s="251"/>
      <c r="EA249" s="251"/>
      <c r="EB249" s="251"/>
      <c r="EC249" s="251"/>
      <c r="ED249" s="251"/>
      <c r="EE249" s="251"/>
      <c r="EF249" s="251"/>
      <c r="EG249" s="251"/>
      <c r="EH249" s="251"/>
      <c r="EI249" s="251"/>
      <c r="EJ249" s="251"/>
      <c r="EK249" s="251"/>
      <c r="EL249" s="251"/>
      <c r="EM249" s="251"/>
      <c r="EN249" s="251"/>
      <c r="EO249" s="251"/>
      <c r="EP249" s="251"/>
      <c r="EQ249" s="251"/>
      <c r="ER249" s="251"/>
      <c r="ES249" s="251"/>
      <c r="ET249" s="251"/>
      <c r="EU249" s="251"/>
      <c r="EV249" s="251"/>
      <c r="EW249" s="251"/>
      <c r="EX249" s="251"/>
      <c r="EY249" s="251"/>
      <c r="EZ249" s="251"/>
      <c r="FA249" s="251"/>
      <c r="FB249" s="251"/>
      <c r="FC249" s="251"/>
      <c r="FD249" s="251"/>
      <c r="FE249" s="251"/>
      <c r="FF249" s="251"/>
      <c r="FG249" s="251"/>
      <c r="FH249" s="251"/>
      <c r="FI249" s="251"/>
      <c r="FJ249" s="251"/>
      <c r="FK249" s="251"/>
      <c r="FL249" s="251"/>
      <c r="FM249" s="251"/>
      <c r="FN249" s="251"/>
      <c r="FO249" s="251"/>
      <c r="FP249" s="251"/>
      <c r="FQ249" s="251"/>
      <c r="FR249" s="251"/>
      <c r="FS249" s="251"/>
      <c r="FT249" s="251"/>
      <c r="FU249" s="251"/>
      <c r="FV249" s="251"/>
      <c r="FW249" s="251"/>
      <c r="FX249" s="251"/>
      <c r="FY249" s="251"/>
      <c r="FZ249" s="251"/>
      <c r="GA249" s="251"/>
      <c r="GB249" s="251"/>
      <c r="GC249" s="251"/>
      <c r="GD249" s="251"/>
      <c r="GE249" s="251"/>
      <c r="GF249" s="251"/>
      <c r="GG249" s="251"/>
      <c r="GH249" s="251"/>
      <c r="GI249" s="251"/>
      <c r="GJ249" s="251"/>
      <c r="GK249" s="251"/>
      <c r="GL249" s="251"/>
      <c r="GM249" s="251"/>
      <c r="GN249" s="251"/>
      <c r="GO249" s="251"/>
      <c r="GP249" s="251"/>
      <c r="GQ249" s="251"/>
      <c r="GR249" s="251"/>
      <c r="GS249" s="251"/>
      <c r="GT249" s="251"/>
    </row>
    <row r="250" spans="17:202" ht="15" customHeight="1">
      <c r="Q250" s="251"/>
      <c r="R250" s="251"/>
      <c r="S250" s="251"/>
      <c r="T250" s="251"/>
      <c r="U250" s="251"/>
      <c r="V250" s="251"/>
      <c r="W250" s="251"/>
      <c r="X250" s="251"/>
      <c r="Y250" s="251"/>
      <c r="Z250" s="251"/>
      <c r="AA250" s="251"/>
      <c r="AB250" s="251"/>
      <c r="AC250" s="251"/>
      <c r="AD250" s="251"/>
      <c r="AE250" s="251"/>
      <c r="AF250" s="251"/>
      <c r="AG250" s="251"/>
      <c r="AH250" s="251"/>
      <c r="AI250" s="251"/>
      <c r="AJ250" s="251"/>
      <c r="AK250" s="251"/>
      <c r="AL250" s="251"/>
      <c r="AM250" s="251"/>
      <c r="AN250" s="251"/>
      <c r="AO250" s="251"/>
      <c r="AP250" s="251"/>
      <c r="AQ250" s="251"/>
      <c r="AR250" s="251"/>
      <c r="AS250" s="251"/>
      <c r="AT250" s="251"/>
      <c r="AU250" s="251"/>
      <c r="AV250" s="251"/>
      <c r="AW250" s="251"/>
      <c r="AX250" s="251"/>
      <c r="AY250" s="251"/>
      <c r="AZ250" s="251"/>
      <c r="BA250" s="251"/>
      <c r="BB250" s="251"/>
      <c r="BC250" s="251"/>
      <c r="BD250" s="251"/>
      <c r="BE250" s="251"/>
      <c r="BF250" s="251"/>
      <c r="BG250" s="251"/>
      <c r="BH250" s="251"/>
      <c r="BI250" s="251"/>
      <c r="BJ250" s="251"/>
      <c r="BK250" s="251"/>
      <c r="BL250" s="251"/>
      <c r="BM250" s="251"/>
      <c r="BN250" s="251"/>
      <c r="BO250" s="251"/>
      <c r="BP250" s="251"/>
      <c r="BQ250" s="251"/>
      <c r="BR250" s="251"/>
      <c r="BS250" s="251"/>
      <c r="BT250" s="251"/>
      <c r="BU250" s="251"/>
      <c r="BV250" s="251"/>
      <c r="BW250" s="251"/>
      <c r="BX250" s="251"/>
      <c r="BY250" s="251"/>
      <c r="BZ250" s="251"/>
      <c r="CA250" s="251"/>
      <c r="CB250" s="251"/>
      <c r="CC250" s="251"/>
      <c r="CD250" s="251"/>
      <c r="CE250" s="251"/>
      <c r="CF250" s="251"/>
      <c r="CG250" s="251"/>
      <c r="CH250" s="251"/>
      <c r="CI250" s="251"/>
      <c r="CJ250" s="251"/>
      <c r="CK250" s="251"/>
      <c r="CL250" s="251"/>
      <c r="CM250" s="251"/>
      <c r="CN250" s="251"/>
      <c r="CO250" s="251"/>
      <c r="CP250" s="251"/>
      <c r="CQ250" s="251"/>
      <c r="CR250" s="251"/>
      <c r="CS250" s="251"/>
      <c r="CT250" s="251"/>
      <c r="CU250" s="251"/>
      <c r="CV250" s="251"/>
      <c r="CW250" s="251"/>
      <c r="CX250" s="251"/>
      <c r="CY250" s="251"/>
      <c r="CZ250" s="251"/>
      <c r="DA250" s="251"/>
      <c r="DB250" s="251"/>
      <c r="DC250" s="251"/>
      <c r="DD250" s="251"/>
      <c r="DE250" s="251"/>
      <c r="DF250" s="251"/>
      <c r="DG250" s="251"/>
      <c r="DH250" s="251"/>
      <c r="DI250" s="251"/>
      <c r="DJ250" s="251"/>
      <c r="DK250" s="251"/>
      <c r="DL250" s="251"/>
      <c r="DM250" s="251"/>
      <c r="DN250" s="251"/>
      <c r="DO250" s="251"/>
      <c r="DP250" s="251"/>
      <c r="DQ250" s="251"/>
      <c r="DR250" s="251"/>
      <c r="DS250" s="251"/>
      <c r="DT250" s="251"/>
      <c r="DU250" s="251"/>
      <c r="DV250" s="251"/>
      <c r="DW250" s="251"/>
      <c r="DX250" s="251"/>
      <c r="DY250" s="251"/>
      <c r="DZ250" s="251"/>
      <c r="EA250" s="251"/>
      <c r="EB250" s="251"/>
      <c r="EC250" s="251"/>
      <c r="ED250" s="251"/>
      <c r="EE250" s="251"/>
      <c r="EF250" s="251"/>
      <c r="EG250" s="251"/>
      <c r="EH250" s="251"/>
      <c r="EI250" s="251"/>
      <c r="EJ250" s="251"/>
      <c r="EK250" s="251"/>
      <c r="EL250" s="251"/>
      <c r="EM250" s="251"/>
      <c r="EN250" s="251"/>
      <c r="EO250" s="251"/>
      <c r="EP250" s="251"/>
      <c r="EQ250" s="251"/>
      <c r="ER250" s="251"/>
      <c r="ES250" s="251"/>
      <c r="ET250" s="251"/>
      <c r="EU250" s="251"/>
      <c r="EV250" s="251"/>
      <c r="EW250" s="251"/>
      <c r="EX250" s="251"/>
      <c r="EY250" s="251"/>
      <c r="EZ250" s="251"/>
      <c r="FA250" s="251"/>
      <c r="FB250" s="251"/>
      <c r="FC250" s="251"/>
      <c r="FD250" s="251"/>
      <c r="FE250" s="251"/>
      <c r="FF250" s="251"/>
      <c r="FG250" s="251"/>
      <c r="FH250" s="251"/>
      <c r="FI250" s="251"/>
      <c r="FJ250" s="251"/>
      <c r="FK250" s="251"/>
      <c r="FL250" s="251"/>
      <c r="FM250" s="251"/>
      <c r="FN250" s="251"/>
      <c r="FO250" s="251"/>
      <c r="FP250" s="251"/>
      <c r="FQ250" s="251"/>
      <c r="FR250" s="251"/>
      <c r="FS250" s="251"/>
      <c r="FT250" s="251"/>
      <c r="FU250" s="251"/>
      <c r="FV250" s="251"/>
      <c r="FW250" s="251"/>
      <c r="FX250" s="251"/>
      <c r="FY250" s="251"/>
      <c r="FZ250" s="251"/>
      <c r="GA250" s="251"/>
      <c r="GB250" s="251"/>
      <c r="GC250" s="251"/>
      <c r="GD250" s="251"/>
      <c r="GE250" s="251"/>
      <c r="GF250" s="251"/>
      <c r="GG250" s="251"/>
      <c r="GH250" s="251"/>
      <c r="GI250" s="251"/>
      <c r="GJ250" s="251"/>
      <c r="GK250" s="251"/>
      <c r="GL250" s="251"/>
      <c r="GM250" s="251"/>
      <c r="GN250" s="251"/>
      <c r="GO250" s="251"/>
      <c r="GP250" s="251"/>
      <c r="GQ250" s="251"/>
      <c r="GR250" s="251"/>
      <c r="GS250" s="251"/>
      <c r="GT250" s="251"/>
    </row>
    <row r="251" spans="17:202" ht="15" customHeight="1">
      <c r="Q251" s="251"/>
      <c r="R251" s="251"/>
      <c r="S251" s="251"/>
      <c r="T251" s="251"/>
      <c r="U251" s="251"/>
      <c r="V251" s="251"/>
      <c r="W251" s="251"/>
      <c r="X251" s="251"/>
      <c r="Y251" s="251"/>
      <c r="Z251" s="251"/>
      <c r="AA251" s="251"/>
      <c r="AB251" s="251"/>
      <c r="AC251" s="251"/>
      <c r="AD251" s="251"/>
      <c r="AE251" s="251"/>
      <c r="AF251" s="251"/>
      <c r="AG251" s="251"/>
      <c r="AH251" s="251"/>
      <c r="AI251" s="251"/>
      <c r="AJ251" s="251"/>
      <c r="AK251" s="251"/>
      <c r="AL251" s="251"/>
      <c r="AM251" s="251"/>
      <c r="AN251" s="251"/>
      <c r="AO251" s="251"/>
      <c r="AP251" s="251"/>
      <c r="AQ251" s="251"/>
      <c r="AR251" s="251"/>
      <c r="AS251" s="251"/>
      <c r="AT251" s="251"/>
      <c r="AU251" s="251"/>
      <c r="AV251" s="251"/>
      <c r="AW251" s="251"/>
      <c r="AX251" s="251"/>
      <c r="AY251" s="251"/>
      <c r="AZ251" s="251"/>
      <c r="BA251" s="251"/>
      <c r="BB251" s="251"/>
      <c r="BC251" s="251"/>
      <c r="BD251" s="251"/>
      <c r="BE251" s="251"/>
      <c r="BF251" s="251"/>
      <c r="BG251" s="251"/>
      <c r="BH251" s="251"/>
      <c r="BI251" s="251"/>
      <c r="BJ251" s="251"/>
      <c r="BK251" s="251"/>
      <c r="BL251" s="251"/>
      <c r="BM251" s="251"/>
      <c r="BN251" s="251"/>
      <c r="BO251" s="251"/>
      <c r="BP251" s="251"/>
      <c r="BQ251" s="251"/>
      <c r="BR251" s="251"/>
      <c r="BS251" s="251"/>
      <c r="BT251" s="251"/>
      <c r="BU251" s="251"/>
      <c r="BV251" s="251"/>
      <c r="BW251" s="251"/>
      <c r="BX251" s="251"/>
      <c r="BY251" s="251"/>
      <c r="BZ251" s="251"/>
      <c r="CA251" s="251"/>
      <c r="CB251" s="251"/>
      <c r="CC251" s="251"/>
      <c r="CD251" s="251"/>
      <c r="CE251" s="251"/>
      <c r="CF251" s="251"/>
      <c r="CG251" s="251"/>
      <c r="CH251" s="251"/>
      <c r="CI251" s="251"/>
      <c r="CJ251" s="251"/>
      <c r="CK251" s="251"/>
      <c r="CL251" s="251"/>
      <c r="CM251" s="251"/>
      <c r="CN251" s="251"/>
      <c r="CO251" s="251"/>
      <c r="CP251" s="251"/>
      <c r="CQ251" s="251"/>
      <c r="CR251" s="251"/>
      <c r="CS251" s="251"/>
      <c r="CT251" s="251"/>
      <c r="CU251" s="251"/>
      <c r="CV251" s="251"/>
      <c r="CW251" s="251"/>
      <c r="CX251" s="251"/>
      <c r="CY251" s="251"/>
      <c r="CZ251" s="251"/>
      <c r="DA251" s="251"/>
      <c r="DB251" s="251"/>
      <c r="DC251" s="251"/>
      <c r="DD251" s="251"/>
      <c r="DE251" s="251"/>
      <c r="DF251" s="251"/>
      <c r="DG251" s="251"/>
      <c r="DH251" s="251"/>
      <c r="DI251" s="251"/>
      <c r="DJ251" s="251"/>
      <c r="DK251" s="251"/>
      <c r="DL251" s="251"/>
      <c r="DM251" s="251"/>
      <c r="DN251" s="251"/>
      <c r="DO251" s="251"/>
      <c r="DP251" s="251"/>
      <c r="DQ251" s="251"/>
      <c r="DR251" s="251"/>
      <c r="DS251" s="251"/>
      <c r="DT251" s="251"/>
      <c r="DU251" s="251"/>
      <c r="DV251" s="251"/>
      <c r="DW251" s="251"/>
      <c r="DX251" s="251"/>
      <c r="DY251" s="251"/>
      <c r="DZ251" s="251"/>
      <c r="EA251" s="251"/>
      <c r="EB251" s="251"/>
      <c r="EC251" s="251"/>
      <c r="ED251" s="251"/>
      <c r="EE251" s="251"/>
      <c r="EF251" s="251"/>
      <c r="EG251" s="251"/>
      <c r="EH251" s="251"/>
      <c r="EI251" s="251"/>
      <c r="EJ251" s="251"/>
      <c r="EK251" s="251"/>
      <c r="EL251" s="251"/>
      <c r="EM251" s="251"/>
      <c r="EN251" s="251"/>
      <c r="EO251" s="251"/>
      <c r="EP251" s="251"/>
      <c r="EQ251" s="251"/>
      <c r="ER251" s="251"/>
      <c r="ES251" s="251"/>
      <c r="ET251" s="251"/>
      <c r="EU251" s="251"/>
      <c r="EV251" s="251"/>
      <c r="EW251" s="251"/>
      <c r="EX251" s="251"/>
      <c r="EY251" s="251"/>
      <c r="EZ251" s="251"/>
      <c r="FA251" s="251"/>
      <c r="FB251" s="251"/>
      <c r="FC251" s="251"/>
      <c r="FD251" s="251"/>
      <c r="FE251" s="251"/>
      <c r="FF251" s="251"/>
      <c r="FG251" s="251"/>
      <c r="FH251" s="251"/>
      <c r="FI251" s="251"/>
      <c r="FJ251" s="251"/>
      <c r="FK251" s="251"/>
      <c r="FL251" s="251"/>
      <c r="FM251" s="251"/>
      <c r="FN251" s="251"/>
      <c r="FO251" s="251"/>
      <c r="FP251" s="251"/>
      <c r="FQ251" s="251"/>
      <c r="FR251" s="251"/>
      <c r="FS251" s="251"/>
      <c r="FT251" s="251"/>
      <c r="FU251" s="251"/>
      <c r="FV251" s="251"/>
      <c r="FW251" s="251"/>
      <c r="FX251" s="251"/>
      <c r="FY251" s="251"/>
      <c r="FZ251" s="251"/>
      <c r="GA251" s="251"/>
      <c r="GB251" s="251"/>
      <c r="GC251" s="251"/>
      <c r="GD251" s="251"/>
      <c r="GE251" s="251"/>
      <c r="GF251" s="251"/>
      <c r="GG251" s="251"/>
      <c r="GH251" s="251"/>
      <c r="GI251" s="251"/>
      <c r="GJ251" s="251"/>
      <c r="GK251" s="251"/>
      <c r="GL251" s="251"/>
      <c r="GM251" s="251"/>
      <c r="GN251" s="251"/>
      <c r="GO251" s="251"/>
      <c r="GP251" s="251"/>
      <c r="GQ251" s="251"/>
      <c r="GR251" s="251"/>
      <c r="GS251" s="251"/>
      <c r="GT251" s="251"/>
    </row>
    <row r="252" spans="17:202">
      <c r="Q252" s="251"/>
      <c r="R252" s="251"/>
      <c r="S252" s="251"/>
      <c r="T252" s="251"/>
      <c r="U252" s="251"/>
      <c r="V252" s="251"/>
      <c r="W252" s="251"/>
      <c r="X252" s="251"/>
      <c r="Y252" s="251"/>
      <c r="Z252" s="251"/>
      <c r="AA252" s="251"/>
      <c r="AB252" s="251"/>
      <c r="AC252" s="251"/>
      <c r="AD252" s="251"/>
      <c r="AE252" s="251"/>
      <c r="AF252" s="251"/>
      <c r="AG252" s="251"/>
      <c r="AH252" s="251"/>
      <c r="AI252" s="251"/>
      <c r="AJ252" s="251"/>
      <c r="AK252" s="251"/>
      <c r="AL252" s="251"/>
      <c r="AM252" s="251"/>
      <c r="AN252" s="251"/>
      <c r="AO252" s="251"/>
      <c r="AP252" s="251"/>
      <c r="AQ252" s="251"/>
      <c r="AR252" s="251"/>
      <c r="AS252" s="251"/>
      <c r="AT252" s="251"/>
      <c r="AU252" s="251"/>
      <c r="AV252" s="251"/>
      <c r="AW252" s="251"/>
      <c r="AX252" s="251"/>
      <c r="AY252" s="251"/>
      <c r="AZ252" s="251"/>
      <c r="BA252" s="251"/>
      <c r="BB252" s="251"/>
      <c r="BC252" s="251"/>
      <c r="BD252" s="251"/>
      <c r="BE252" s="251"/>
      <c r="BF252" s="251"/>
      <c r="BG252" s="251"/>
      <c r="BH252" s="251"/>
      <c r="BI252" s="251"/>
      <c r="BJ252" s="251"/>
      <c r="BK252" s="251"/>
      <c r="BL252" s="251"/>
      <c r="BM252" s="251"/>
      <c r="BN252" s="251"/>
      <c r="BO252" s="251"/>
      <c r="BP252" s="251"/>
      <c r="BQ252" s="251"/>
      <c r="BR252" s="251"/>
      <c r="BS252" s="251"/>
      <c r="BT252" s="251"/>
      <c r="BU252" s="251"/>
      <c r="BV252" s="251"/>
      <c r="BW252" s="251"/>
      <c r="BX252" s="251"/>
      <c r="BY252" s="251"/>
      <c r="BZ252" s="251"/>
      <c r="CA252" s="251"/>
      <c r="CB252" s="251"/>
      <c r="CC252" s="251"/>
      <c r="CD252" s="251"/>
      <c r="CE252" s="251"/>
      <c r="CF252" s="251"/>
      <c r="CG252" s="251"/>
      <c r="CH252" s="251"/>
      <c r="CI252" s="251"/>
      <c r="CJ252" s="251"/>
      <c r="CK252" s="251"/>
      <c r="CL252" s="251"/>
      <c r="CM252" s="251"/>
      <c r="CN252" s="251"/>
      <c r="CO252" s="251"/>
      <c r="CP252" s="251"/>
      <c r="CQ252" s="251"/>
      <c r="CR252" s="251"/>
      <c r="CS252" s="251"/>
      <c r="CT252" s="251"/>
      <c r="CU252" s="251"/>
      <c r="CV252" s="251"/>
      <c r="CW252" s="251"/>
      <c r="CX252" s="251"/>
      <c r="CY252" s="251"/>
      <c r="CZ252" s="251"/>
      <c r="DA252" s="251"/>
      <c r="DB252" s="251"/>
      <c r="DC252" s="251"/>
      <c r="DD252" s="251"/>
      <c r="DE252" s="251"/>
      <c r="DF252" s="251"/>
      <c r="DG252" s="251"/>
      <c r="DH252" s="251"/>
      <c r="DI252" s="251"/>
      <c r="DJ252" s="251"/>
      <c r="DK252" s="251"/>
      <c r="DL252" s="251"/>
      <c r="DM252" s="251"/>
      <c r="DN252" s="251"/>
      <c r="DO252" s="251"/>
      <c r="DP252" s="251"/>
      <c r="DQ252" s="251"/>
      <c r="DR252" s="251"/>
      <c r="DS252" s="251"/>
      <c r="DT252" s="251"/>
      <c r="DU252" s="251"/>
      <c r="DV252" s="251"/>
      <c r="DW252" s="251"/>
      <c r="DX252" s="251"/>
      <c r="DY252" s="251"/>
      <c r="DZ252" s="251"/>
      <c r="EA252" s="251"/>
      <c r="EB252" s="251"/>
      <c r="EC252" s="251"/>
      <c r="ED252" s="251"/>
      <c r="EE252" s="251"/>
      <c r="EF252" s="251"/>
      <c r="EG252" s="251"/>
      <c r="EH252" s="251"/>
      <c r="EI252" s="251"/>
      <c r="EJ252" s="251"/>
      <c r="EK252" s="251"/>
      <c r="EL252" s="251"/>
      <c r="EM252" s="251"/>
      <c r="EN252" s="251"/>
      <c r="EO252" s="251"/>
      <c r="EP252" s="251"/>
      <c r="EQ252" s="251"/>
      <c r="ER252" s="251"/>
      <c r="ES252" s="251"/>
      <c r="ET252" s="251"/>
      <c r="EU252" s="251"/>
      <c r="EV252" s="251"/>
      <c r="EW252" s="251"/>
      <c r="EX252" s="251"/>
      <c r="EY252" s="251"/>
      <c r="EZ252" s="251"/>
      <c r="FA252" s="251"/>
      <c r="FB252" s="251"/>
      <c r="FC252" s="251"/>
      <c r="FD252" s="251"/>
      <c r="FE252" s="251"/>
      <c r="FF252" s="251"/>
      <c r="FG252" s="251"/>
      <c r="FH252" s="251"/>
      <c r="FI252" s="251"/>
      <c r="FJ252" s="251"/>
      <c r="FK252" s="251"/>
      <c r="FL252" s="251"/>
      <c r="FM252" s="251"/>
      <c r="FN252" s="251"/>
      <c r="FO252" s="251"/>
      <c r="FP252" s="251"/>
      <c r="FQ252" s="251"/>
      <c r="FR252" s="251"/>
      <c r="FS252" s="251"/>
      <c r="FT252" s="251"/>
      <c r="FU252" s="251"/>
      <c r="FV252" s="251"/>
      <c r="FW252" s="251"/>
      <c r="FX252" s="251"/>
      <c r="FY252" s="251"/>
      <c r="FZ252" s="251"/>
      <c r="GA252" s="251"/>
      <c r="GB252" s="251"/>
      <c r="GC252" s="251"/>
      <c r="GD252" s="251"/>
      <c r="GE252" s="251"/>
      <c r="GF252" s="251"/>
      <c r="GG252" s="251"/>
      <c r="GH252" s="251"/>
      <c r="GI252" s="251"/>
      <c r="GJ252" s="251"/>
      <c r="GK252" s="251"/>
      <c r="GL252" s="251"/>
      <c r="GM252" s="251"/>
      <c r="GN252" s="251"/>
      <c r="GO252" s="251"/>
      <c r="GP252" s="251"/>
      <c r="GQ252" s="251"/>
      <c r="GR252" s="251"/>
      <c r="GS252" s="251"/>
      <c r="GT252" s="251"/>
    </row>
    <row r="253" spans="17:202">
      <c r="Q253" s="251"/>
      <c r="R253" s="251"/>
      <c r="S253" s="251"/>
      <c r="T253" s="251"/>
      <c r="U253" s="251"/>
      <c r="V253" s="251"/>
      <c r="W253" s="251"/>
      <c r="X253" s="251"/>
      <c r="Y253" s="251"/>
      <c r="Z253" s="251"/>
      <c r="AA253" s="251"/>
      <c r="AB253" s="251"/>
      <c r="AC253" s="251"/>
      <c r="AD253" s="251"/>
      <c r="AE253" s="251"/>
      <c r="AF253" s="251"/>
      <c r="AG253" s="251"/>
      <c r="AH253" s="251"/>
      <c r="AI253" s="251"/>
      <c r="AJ253" s="251"/>
      <c r="AK253" s="251"/>
      <c r="AL253" s="251"/>
      <c r="AM253" s="251"/>
      <c r="AN253" s="251"/>
      <c r="AO253" s="251"/>
      <c r="AP253" s="251"/>
      <c r="AQ253" s="251"/>
      <c r="AR253" s="251"/>
      <c r="AS253" s="251"/>
      <c r="AT253" s="251"/>
      <c r="AU253" s="251"/>
      <c r="AV253" s="251"/>
      <c r="AW253" s="251"/>
      <c r="AX253" s="251"/>
      <c r="AY253" s="251"/>
      <c r="AZ253" s="251"/>
      <c r="BA253" s="251"/>
      <c r="BB253" s="251"/>
      <c r="BC253" s="251"/>
      <c r="BD253" s="251"/>
      <c r="BE253" s="251"/>
      <c r="BF253" s="251"/>
      <c r="BG253" s="251"/>
      <c r="BH253" s="251"/>
      <c r="BI253" s="251"/>
      <c r="BJ253" s="251"/>
      <c r="BK253" s="251"/>
      <c r="BL253" s="251"/>
      <c r="BM253" s="251"/>
      <c r="BN253" s="251"/>
      <c r="BO253" s="251"/>
      <c r="BP253" s="251"/>
      <c r="BQ253" s="251"/>
      <c r="BR253" s="251"/>
      <c r="BS253" s="251"/>
      <c r="BT253" s="251"/>
      <c r="BU253" s="251"/>
      <c r="BV253" s="251"/>
      <c r="BW253" s="251"/>
      <c r="BX253" s="251"/>
      <c r="BY253" s="251"/>
      <c r="BZ253" s="251"/>
      <c r="CA253" s="251"/>
      <c r="CB253" s="251"/>
      <c r="CC253" s="251"/>
      <c r="CD253" s="251"/>
      <c r="CE253" s="251"/>
      <c r="CF253" s="251"/>
      <c r="CG253" s="251"/>
      <c r="CH253" s="251"/>
      <c r="CI253" s="251"/>
      <c r="CJ253" s="251"/>
      <c r="CK253" s="251"/>
      <c r="CL253" s="251"/>
      <c r="CM253" s="251"/>
      <c r="CN253" s="251"/>
      <c r="CO253" s="251"/>
      <c r="CP253" s="251"/>
      <c r="CQ253" s="251"/>
      <c r="CR253" s="251"/>
      <c r="CS253" s="251"/>
      <c r="CT253" s="251"/>
      <c r="CU253" s="251"/>
      <c r="CV253" s="251"/>
      <c r="CW253" s="251"/>
      <c r="CX253" s="251"/>
      <c r="CY253" s="251"/>
      <c r="CZ253" s="251"/>
      <c r="DA253" s="251"/>
      <c r="DB253" s="251"/>
      <c r="DC253" s="251"/>
      <c r="DD253" s="251"/>
      <c r="DE253" s="251"/>
      <c r="DF253" s="251"/>
      <c r="DG253" s="251"/>
      <c r="DH253" s="251"/>
      <c r="DI253" s="251"/>
      <c r="DJ253" s="251"/>
      <c r="DK253" s="251"/>
      <c r="DL253" s="251"/>
      <c r="DM253" s="251"/>
      <c r="DN253" s="251"/>
      <c r="DO253" s="251"/>
      <c r="DP253" s="251"/>
      <c r="DQ253" s="251"/>
      <c r="DR253" s="251"/>
      <c r="DS253" s="251"/>
      <c r="DT253" s="251"/>
      <c r="DU253" s="251"/>
      <c r="DV253" s="251"/>
      <c r="DW253" s="251"/>
      <c r="DX253" s="251"/>
      <c r="DY253" s="251"/>
      <c r="DZ253" s="251"/>
      <c r="EA253" s="251"/>
      <c r="EB253" s="251"/>
      <c r="EC253" s="251"/>
      <c r="ED253" s="251"/>
      <c r="EE253" s="251"/>
      <c r="EF253" s="251"/>
      <c r="EG253" s="251"/>
      <c r="EH253" s="251"/>
      <c r="EI253" s="251"/>
      <c r="EJ253" s="251"/>
      <c r="EK253" s="251"/>
      <c r="EL253" s="251"/>
      <c r="EM253" s="251"/>
      <c r="EN253" s="251"/>
      <c r="EO253" s="251"/>
      <c r="EP253" s="251"/>
      <c r="EQ253" s="251"/>
      <c r="ER253" s="251"/>
      <c r="ES253" s="251"/>
      <c r="ET253" s="251"/>
      <c r="EU253" s="251"/>
      <c r="EV253" s="251"/>
      <c r="EW253" s="251"/>
      <c r="EX253" s="251"/>
      <c r="EY253" s="251"/>
      <c r="EZ253" s="251"/>
      <c r="FA253" s="251"/>
      <c r="FB253" s="251"/>
      <c r="FC253" s="251"/>
      <c r="FD253" s="251"/>
      <c r="FE253" s="251"/>
      <c r="FF253" s="251"/>
      <c r="FG253" s="251"/>
      <c r="FH253" s="251"/>
      <c r="FI253" s="251"/>
      <c r="FJ253" s="251"/>
      <c r="FK253" s="251"/>
      <c r="FL253" s="251"/>
      <c r="FM253" s="251"/>
      <c r="FN253" s="251"/>
      <c r="FO253" s="251"/>
      <c r="FP253" s="251"/>
      <c r="FQ253" s="251"/>
      <c r="FR253" s="251"/>
      <c r="FS253" s="251"/>
      <c r="FT253" s="251"/>
      <c r="FU253" s="251"/>
      <c r="FV253" s="251"/>
      <c r="FW253" s="251"/>
      <c r="FX253" s="251"/>
      <c r="FY253" s="251"/>
      <c r="FZ253" s="251"/>
      <c r="GA253" s="251"/>
      <c r="GB253" s="251"/>
      <c r="GC253" s="251"/>
      <c r="GD253" s="251"/>
      <c r="GE253" s="251"/>
      <c r="GF253" s="251"/>
      <c r="GG253" s="251"/>
      <c r="GH253" s="251"/>
      <c r="GI253" s="251"/>
      <c r="GJ253" s="251"/>
      <c r="GK253" s="251"/>
      <c r="GL253" s="251"/>
      <c r="GM253" s="251"/>
      <c r="GN253" s="251"/>
      <c r="GO253" s="251"/>
      <c r="GP253" s="251"/>
      <c r="GQ253" s="251"/>
      <c r="GR253" s="251"/>
      <c r="GS253" s="251"/>
      <c r="GT253" s="251"/>
    </row>
    <row r="254" spans="17:202">
      <c r="Q254" s="251"/>
      <c r="R254" s="251"/>
      <c r="S254" s="251"/>
      <c r="T254" s="251"/>
      <c r="U254" s="251"/>
      <c r="V254" s="251"/>
      <c r="W254" s="251"/>
      <c r="X254" s="251"/>
      <c r="Y254" s="251"/>
      <c r="Z254" s="251"/>
      <c r="AA254" s="251"/>
      <c r="AB254" s="251"/>
      <c r="AC254" s="251"/>
      <c r="AD254" s="251"/>
      <c r="AE254" s="251"/>
      <c r="AF254" s="251"/>
      <c r="AG254" s="251"/>
      <c r="AH254" s="251"/>
      <c r="AI254" s="251"/>
      <c r="AJ254" s="251"/>
      <c r="AK254" s="251"/>
      <c r="AL254" s="251"/>
      <c r="AM254" s="251"/>
      <c r="AN254" s="251"/>
      <c r="AO254" s="251"/>
      <c r="AP254" s="251"/>
      <c r="AQ254" s="251"/>
      <c r="AR254" s="251"/>
      <c r="AS254" s="251"/>
      <c r="AT254" s="251"/>
      <c r="AU254" s="251"/>
      <c r="AV254" s="251"/>
      <c r="AW254" s="251"/>
      <c r="AX254" s="251"/>
      <c r="AY254" s="251"/>
      <c r="AZ254" s="251"/>
      <c r="BA254" s="251"/>
      <c r="BB254" s="251"/>
      <c r="BC254" s="251"/>
      <c r="BD254" s="251"/>
      <c r="BE254" s="251"/>
      <c r="BF254" s="251"/>
      <c r="BG254" s="251"/>
      <c r="BH254" s="251"/>
      <c r="BI254" s="251"/>
      <c r="BJ254" s="251"/>
      <c r="BK254" s="251"/>
      <c r="BL254" s="251"/>
      <c r="BM254" s="251"/>
      <c r="BN254" s="251"/>
      <c r="BO254" s="251"/>
      <c r="BP254" s="251"/>
      <c r="BQ254" s="251"/>
      <c r="BR254" s="251"/>
      <c r="BS254" s="251"/>
      <c r="BT254" s="251"/>
      <c r="BU254" s="251"/>
      <c r="BV254" s="251"/>
      <c r="BW254" s="251"/>
      <c r="BX254" s="251"/>
      <c r="BY254" s="251"/>
      <c r="BZ254" s="251"/>
      <c r="CA254" s="251"/>
      <c r="CB254" s="251"/>
      <c r="CC254" s="251"/>
      <c r="CD254" s="251"/>
      <c r="CE254" s="251"/>
      <c r="CF254" s="251"/>
      <c r="CG254" s="251"/>
      <c r="CH254" s="251"/>
      <c r="CI254" s="251"/>
      <c r="CJ254" s="251"/>
      <c r="CK254" s="251"/>
      <c r="CL254" s="251"/>
      <c r="CM254" s="251"/>
      <c r="CN254" s="251"/>
      <c r="CO254" s="251"/>
      <c r="CP254" s="251"/>
      <c r="CQ254" s="251"/>
      <c r="CR254" s="251"/>
      <c r="CS254" s="251"/>
      <c r="CT254" s="251"/>
      <c r="CU254" s="251"/>
      <c r="CV254" s="251"/>
      <c r="CW254" s="251"/>
      <c r="CX254" s="251"/>
      <c r="CY254" s="251"/>
      <c r="CZ254" s="251"/>
      <c r="DA254" s="251"/>
      <c r="DB254" s="251"/>
      <c r="DC254" s="251"/>
      <c r="DD254" s="251"/>
      <c r="DE254" s="251"/>
      <c r="DF254" s="251"/>
      <c r="DG254" s="251"/>
      <c r="DH254" s="251"/>
      <c r="DI254" s="251"/>
      <c r="DJ254" s="251"/>
      <c r="DK254" s="251"/>
      <c r="DL254" s="251"/>
      <c r="DM254" s="251"/>
      <c r="DN254" s="251"/>
      <c r="DO254" s="251"/>
      <c r="DP254" s="251"/>
      <c r="DQ254" s="251"/>
      <c r="DR254" s="251"/>
      <c r="DS254" s="251"/>
      <c r="DT254" s="251"/>
      <c r="DU254" s="251"/>
      <c r="DV254" s="251"/>
      <c r="DW254" s="251"/>
      <c r="DX254" s="251"/>
      <c r="DY254" s="251"/>
      <c r="DZ254" s="251"/>
      <c r="EA254" s="251"/>
      <c r="EB254" s="251"/>
      <c r="EC254" s="251"/>
      <c r="ED254" s="251"/>
      <c r="EE254" s="251"/>
      <c r="EF254" s="251"/>
      <c r="EG254" s="251"/>
      <c r="EH254" s="251"/>
      <c r="EI254" s="251"/>
      <c r="EJ254" s="251"/>
      <c r="EK254" s="251"/>
      <c r="EL254" s="251"/>
      <c r="EM254" s="251"/>
      <c r="EN254" s="251"/>
      <c r="EO254" s="251"/>
      <c r="EP254" s="251"/>
      <c r="EQ254" s="251"/>
      <c r="ER254" s="251"/>
      <c r="ES254" s="251"/>
      <c r="ET254" s="251"/>
      <c r="EU254" s="251"/>
      <c r="EV254" s="251"/>
      <c r="EW254" s="251"/>
      <c r="EX254" s="251"/>
      <c r="EY254" s="251"/>
      <c r="EZ254" s="251"/>
      <c r="FA254" s="251"/>
      <c r="FB254" s="251"/>
      <c r="FC254" s="251"/>
      <c r="FD254" s="251"/>
      <c r="FE254" s="251"/>
      <c r="FF254" s="251"/>
      <c r="FG254" s="251"/>
      <c r="FH254" s="251"/>
      <c r="FI254" s="251"/>
      <c r="FJ254" s="251"/>
      <c r="FK254" s="251"/>
      <c r="FL254" s="251"/>
      <c r="FM254" s="251"/>
      <c r="FN254" s="251"/>
      <c r="FO254" s="251"/>
      <c r="FP254" s="251"/>
      <c r="FQ254" s="251"/>
      <c r="FR254" s="251"/>
      <c r="FS254" s="251"/>
      <c r="FT254" s="251"/>
      <c r="FU254" s="251"/>
      <c r="FV254" s="251"/>
      <c r="FW254" s="251"/>
      <c r="FX254" s="251"/>
      <c r="FY254" s="251"/>
      <c r="FZ254" s="251"/>
      <c r="GA254" s="251"/>
      <c r="GB254" s="251"/>
      <c r="GC254" s="251"/>
      <c r="GD254" s="251"/>
      <c r="GE254" s="251"/>
      <c r="GF254" s="251"/>
      <c r="GG254" s="251"/>
      <c r="GH254" s="251"/>
      <c r="GI254" s="251"/>
      <c r="GJ254" s="251"/>
      <c r="GK254" s="251"/>
      <c r="GL254" s="251"/>
      <c r="GM254" s="251"/>
      <c r="GN254" s="251"/>
      <c r="GO254" s="251"/>
      <c r="GP254" s="251"/>
      <c r="GQ254" s="251"/>
      <c r="GR254" s="251"/>
      <c r="GS254" s="251"/>
      <c r="GT254" s="251"/>
    </row>
    <row r="255" spans="17:202">
      <c r="Q255" s="251"/>
      <c r="R255" s="251"/>
      <c r="S255" s="251"/>
      <c r="T255" s="251"/>
      <c r="U255" s="251"/>
      <c r="V255" s="251"/>
      <c r="W255" s="251"/>
      <c r="X255" s="251"/>
      <c r="Y255" s="251"/>
      <c r="Z255" s="251"/>
      <c r="AA255" s="251"/>
      <c r="AB255" s="251"/>
      <c r="AC255" s="251"/>
      <c r="AD255" s="251"/>
      <c r="AE255" s="251"/>
      <c r="AF255" s="251"/>
      <c r="AG255" s="251"/>
      <c r="AH255" s="251"/>
      <c r="AI255" s="251"/>
      <c r="AJ255" s="251"/>
      <c r="AK255" s="251"/>
      <c r="AL255" s="251"/>
      <c r="AM255" s="251"/>
      <c r="AN255" s="251"/>
      <c r="AO255" s="251"/>
      <c r="AP255" s="251"/>
      <c r="AQ255" s="251"/>
      <c r="AR255" s="251"/>
      <c r="AS255" s="251"/>
      <c r="AT255" s="251"/>
      <c r="AU255" s="251"/>
      <c r="AV255" s="251"/>
      <c r="AW255" s="251"/>
      <c r="AX255" s="251"/>
      <c r="AY255" s="251"/>
      <c r="AZ255" s="251"/>
      <c r="BA255" s="251"/>
      <c r="BB255" s="251"/>
      <c r="BC255" s="251"/>
      <c r="BD255" s="251"/>
      <c r="BE255" s="251"/>
      <c r="BF255" s="251"/>
      <c r="BG255" s="251"/>
      <c r="BH255" s="251"/>
      <c r="BI255" s="251"/>
      <c r="BJ255" s="251"/>
      <c r="BK255" s="251"/>
      <c r="BL255" s="251"/>
      <c r="BM255" s="251"/>
      <c r="BN255" s="251"/>
      <c r="BO255" s="251"/>
      <c r="BP255" s="251"/>
      <c r="BQ255" s="251"/>
      <c r="BR255" s="251"/>
      <c r="BS255" s="251"/>
      <c r="BT255" s="251"/>
      <c r="BU255" s="251"/>
      <c r="BV255" s="251"/>
      <c r="BW255" s="251"/>
      <c r="BX255" s="251"/>
      <c r="BY255" s="251"/>
      <c r="BZ255" s="251"/>
      <c r="CA255" s="251"/>
      <c r="CB255" s="251"/>
      <c r="CC255" s="251"/>
      <c r="CD255" s="251"/>
      <c r="CE255" s="251"/>
      <c r="CF255" s="251"/>
      <c r="CG255" s="251"/>
      <c r="CH255" s="251"/>
      <c r="CI255" s="251"/>
      <c r="CJ255" s="251"/>
      <c r="CK255" s="251"/>
      <c r="CL255" s="251"/>
      <c r="CM255" s="251"/>
      <c r="CN255" s="251"/>
      <c r="CO255" s="251"/>
      <c r="CP255" s="251"/>
      <c r="CQ255" s="251"/>
      <c r="CR255" s="251"/>
      <c r="CS255" s="251"/>
      <c r="CT255" s="251"/>
      <c r="CU255" s="251"/>
      <c r="CV255" s="251"/>
      <c r="CW255" s="251"/>
      <c r="CX255" s="251"/>
      <c r="CY255" s="251"/>
      <c r="CZ255" s="251"/>
      <c r="DA255" s="251"/>
      <c r="DB255" s="251"/>
      <c r="DC255" s="251"/>
      <c r="DD255" s="251"/>
      <c r="DE255" s="251"/>
      <c r="DF255" s="251"/>
      <c r="DG255" s="251"/>
      <c r="DH255" s="251"/>
      <c r="DI255" s="251"/>
      <c r="DJ255" s="251"/>
      <c r="DK255" s="251"/>
      <c r="DL255" s="251"/>
      <c r="DM255" s="251"/>
      <c r="DN255" s="251"/>
      <c r="DO255" s="251"/>
      <c r="DP255" s="251"/>
      <c r="DQ255" s="251"/>
      <c r="DR255" s="251"/>
      <c r="DS255" s="251"/>
      <c r="DT255" s="251"/>
      <c r="DU255" s="251"/>
      <c r="DV255" s="251"/>
      <c r="DW255" s="251"/>
      <c r="DX255" s="251"/>
      <c r="DY255" s="251"/>
      <c r="DZ255" s="251"/>
      <c r="EA255" s="251"/>
      <c r="EB255" s="251"/>
      <c r="EC255" s="251"/>
      <c r="ED255" s="251"/>
      <c r="EE255" s="251"/>
      <c r="EF255" s="251"/>
      <c r="EG255" s="251"/>
      <c r="EH255" s="251"/>
      <c r="EI255" s="251"/>
      <c r="EJ255" s="251"/>
      <c r="EK255" s="251"/>
      <c r="EL255" s="251"/>
      <c r="EM255" s="251"/>
      <c r="EN255" s="251"/>
      <c r="EO255" s="251"/>
      <c r="EP255" s="251"/>
      <c r="EQ255" s="251"/>
      <c r="ER255" s="251"/>
      <c r="ES255" s="251"/>
      <c r="ET255" s="251"/>
      <c r="EU255" s="251"/>
      <c r="EV255" s="251"/>
      <c r="EW255" s="251"/>
      <c r="EX255" s="251"/>
      <c r="EY255" s="251"/>
      <c r="EZ255" s="251"/>
      <c r="FA255" s="251"/>
      <c r="FB255" s="251"/>
      <c r="FC255" s="251"/>
      <c r="FD255" s="251"/>
      <c r="FE255" s="251"/>
      <c r="FF255" s="251"/>
      <c r="FG255" s="251"/>
      <c r="FH255" s="251"/>
      <c r="FI255" s="251"/>
      <c r="FJ255" s="251"/>
      <c r="FK255" s="251"/>
      <c r="FL255" s="251"/>
      <c r="FM255" s="251"/>
      <c r="FN255" s="251"/>
      <c r="FO255" s="251"/>
      <c r="FP255" s="251"/>
      <c r="FQ255" s="251"/>
      <c r="FR255" s="251"/>
      <c r="FS255" s="251"/>
      <c r="FT255" s="251"/>
      <c r="FU255" s="251"/>
      <c r="FV255" s="251"/>
      <c r="FW255" s="251"/>
      <c r="FX255" s="251"/>
      <c r="FY255" s="251"/>
      <c r="FZ255" s="251"/>
      <c r="GA255" s="251"/>
      <c r="GB255" s="251"/>
      <c r="GC255" s="251"/>
      <c r="GD255" s="251"/>
      <c r="GE255" s="251"/>
      <c r="GF255" s="251"/>
      <c r="GG255" s="251"/>
      <c r="GH255" s="251"/>
      <c r="GI255" s="251"/>
      <c r="GJ255" s="251"/>
      <c r="GK255" s="251"/>
      <c r="GL255" s="251"/>
      <c r="GM255" s="251"/>
      <c r="GN255" s="251"/>
      <c r="GO255" s="251"/>
      <c r="GP255" s="251"/>
      <c r="GQ255" s="251"/>
      <c r="GR255" s="251"/>
      <c r="GS255" s="251"/>
      <c r="GT255" s="251"/>
    </row>
    <row r="256" spans="17:202">
      <c r="Q256" s="251"/>
      <c r="R256" s="251"/>
      <c r="S256" s="251"/>
      <c r="T256" s="251"/>
      <c r="U256" s="251"/>
      <c r="V256" s="251"/>
      <c r="W256" s="251"/>
      <c r="X256" s="251"/>
      <c r="Y256" s="251"/>
      <c r="Z256" s="251"/>
      <c r="AA256" s="251"/>
      <c r="AB256" s="251"/>
      <c r="AC256" s="251"/>
      <c r="AD256" s="251"/>
      <c r="AE256" s="251"/>
      <c r="AF256" s="251"/>
      <c r="AG256" s="251"/>
      <c r="AH256" s="251"/>
      <c r="AI256" s="251"/>
      <c r="AJ256" s="251"/>
      <c r="AK256" s="251"/>
      <c r="AL256" s="251"/>
      <c r="AM256" s="251"/>
      <c r="AN256" s="251"/>
      <c r="AO256" s="251"/>
      <c r="AP256" s="251"/>
      <c r="AQ256" s="251"/>
      <c r="AR256" s="251"/>
      <c r="AS256" s="251"/>
      <c r="AT256" s="251"/>
      <c r="AU256" s="251"/>
      <c r="AV256" s="251"/>
      <c r="AW256" s="251"/>
      <c r="AX256" s="251"/>
      <c r="AY256" s="251"/>
      <c r="AZ256" s="251"/>
      <c r="BA256" s="251"/>
      <c r="BB256" s="251"/>
      <c r="BC256" s="251"/>
      <c r="BD256" s="251"/>
      <c r="BE256" s="251"/>
      <c r="BF256" s="251"/>
      <c r="BG256" s="251"/>
      <c r="BH256" s="251"/>
      <c r="BI256" s="251"/>
      <c r="BJ256" s="251"/>
      <c r="BK256" s="251"/>
      <c r="BL256" s="251"/>
      <c r="BM256" s="251"/>
      <c r="BN256" s="251"/>
      <c r="BO256" s="251"/>
      <c r="BP256" s="251"/>
      <c r="BQ256" s="251"/>
      <c r="BR256" s="251"/>
      <c r="BS256" s="251"/>
      <c r="BT256" s="251"/>
      <c r="BU256" s="251"/>
      <c r="BV256" s="251"/>
      <c r="BW256" s="251"/>
      <c r="BX256" s="251"/>
      <c r="BY256" s="251"/>
      <c r="BZ256" s="251"/>
      <c r="CA256" s="251"/>
      <c r="CB256" s="251"/>
      <c r="CC256" s="251"/>
      <c r="CD256" s="251"/>
      <c r="CE256" s="251"/>
      <c r="CF256" s="251"/>
      <c r="CG256" s="251"/>
      <c r="CH256" s="251"/>
      <c r="CI256" s="251"/>
      <c r="CJ256" s="251"/>
      <c r="CK256" s="251"/>
      <c r="CL256" s="251"/>
      <c r="CM256" s="251"/>
      <c r="CN256" s="251"/>
      <c r="CO256" s="251"/>
      <c r="CP256" s="251"/>
      <c r="CQ256" s="251"/>
      <c r="CR256" s="251"/>
      <c r="CS256" s="251"/>
      <c r="CT256" s="251"/>
      <c r="CU256" s="251"/>
      <c r="CV256" s="251"/>
      <c r="CW256" s="251"/>
      <c r="CX256" s="251"/>
      <c r="CY256" s="251"/>
      <c r="CZ256" s="251"/>
      <c r="DA256" s="251"/>
      <c r="DB256" s="251"/>
      <c r="DC256" s="251"/>
      <c r="DD256" s="251"/>
      <c r="DE256" s="251"/>
      <c r="DF256" s="251"/>
      <c r="DG256" s="251"/>
      <c r="DH256" s="251"/>
      <c r="DI256" s="251"/>
      <c r="DJ256" s="251"/>
      <c r="DK256" s="251"/>
      <c r="DL256" s="251"/>
      <c r="DM256" s="251"/>
      <c r="DN256" s="251"/>
      <c r="DO256" s="251"/>
      <c r="DP256" s="251"/>
      <c r="DQ256" s="251"/>
      <c r="DR256" s="251"/>
      <c r="DS256" s="251"/>
      <c r="DT256" s="251"/>
      <c r="DU256" s="251"/>
      <c r="DV256" s="251"/>
      <c r="DW256" s="251"/>
      <c r="DX256" s="251"/>
      <c r="DY256" s="251"/>
      <c r="DZ256" s="251"/>
      <c r="EA256" s="251"/>
      <c r="EB256" s="251"/>
      <c r="EC256" s="251"/>
      <c r="ED256" s="251"/>
      <c r="EE256" s="251"/>
      <c r="EF256" s="251"/>
      <c r="EG256" s="251"/>
      <c r="EH256" s="251"/>
      <c r="EI256" s="251"/>
      <c r="EJ256" s="251"/>
      <c r="EK256" s="251"/>
      <c r="EL256" s="251"/>
      <c r="EM256" s="251"/>
      <c r="EN256" s="251"/>
      <c r="EO256" s="251"/>
      <c r="EP256" s="251"/>
      <c r="EQ256" s="251"/>
      <c r="ER256" s="251"/>
      <c r="ES256" s="251"/>
      <c r="ET256" s="251"/>
      <c r="EU256" s="251"/>
      <c r="EV256" s="251"/>
      <c r="EW256" s="251"/>
      <c r="EX256" s="251"/>
      <c r="EY256" s="251"/>
      <c r="EZ256" s="251"/>
      <c r="FA256" s="251"/>
      <c r="FB256" s="251"/>
      <c r="FC256" s="251"/>
      <c r="FD256" s="251"/>
      <c r="FE256" s="251"/>
      <c r="FF256" s="251"/>
      <c r="FG256" s="251"/>
      <c r="FH256" s="251"/>
      <c r="FI256" s="251"/>
      <c r="FJ256" s="251"/>
      <c r="FK256" s="251"/>
      <c r="FL256" s="251"/>
      <c r="FM256" s="251"/>
      <c r="FN256" s="251"/>
      <c r="FO256" s="251"/>
      <c r="FP256" s="251"/>
      <c r="FQ256" s="251"/>
      <c r="FR256" s="251"/>
      <c r="FS256" s="251"/>
      <c r="FT256" s="251"/>
      <c r="FU256" s="251"/>
      <c r="FV256" s="251"/>
      <c r="FW256" s="251"/>
      <c r="FX256" s="251"/>
      <c r="FY256" s="251"/>
      <c r="FZ256" s="251"/>
      <c r="GA256" s="251"/>
      <c r="GB256" s="251"/>
      <c r="GC256" s="251"/>
      <c r="GD256" s="251"/>
      <c r="GE256" s="251"/>
      <c r="GF256" s="251"/>
      <c r="GG256" s="251"/>
      <c r="GH256" s="251"/>
      <c r="GI256" s="251"/>
      <c r="GJ256" s="251"/>
      <c r="GK256" s="251"/>
      <c r="GL256" s="251"/>
      <c r="GM256" s="251"/>
      <c r="GN256" s="251"/>
      <c r="GO256" s="251"/>
      <c r="GP256" s="251"/>
      <c r="GQ256" s="251"/>
      <c r="GR256" s="251"/>
      <c r="GS256" s="251"/>
      <c r="GT256" s="251"/>
    </row>
    <row r="257" spans="17:202">
      <c r="Q257" s="251"/>
      <c r="R257" s="251"/>
      <c r="S257" s="251"/>
      <c r="T257" s="251"/>
      <c r="U257" s="251"/>
      <c r="V257" s="251"/>
      <c r="W257" s="251"/>
      <c r="X257" s="251"/>
      <c r="Y257" s="251"/>
      <c r="Z257" s="251"/>
      <c r="AA257" s="251"/>
      <c r="AB257" s="251"/>
      <c r="AC257" s="251"/>
      <c r="AD257" s="251"/>
      <c r="AE257" s="251"/>
      <c r="AF257" s="251"/>
      <c r="AG257" s="251"/>
      <c r="AH257" s="251"/>
      <c r="AI257" s="251"/>
      <c r="AJ257" s="251"/>
      <c r="AK257" s="251"/>
      <c r="AL257" s="251"/>
      <c r="AM257" s="251"/>
      <c r="AN257" s="251"/>
      <c r="AO257" s="251"/>
      <c r="AP257" s="251"/>
      <c r="AQ257" s="251"/>
      <c r="AR257" s="251"/>
      <c r="AS257" s="251"/>
      <c r="AT257" s="251"/>
      <c r="AU257" s="251"/>
      <c r="AV257" s="251"/>
      <c r="AW257" s="251"/>
      <c r="AX257" s="251"/>
      <c r="AY257" s="251"/>
      <c r="AZ257" s="251"/>
      <c r="BA257" s="251"/>
      <c r="BB257" s="251"/>
      <c r="BC257" s="251"/>
      <c r="BD257" s="251"/>
      <c r="BE257" s="251"/>
      <c r="BF257" s="251"/>
      <c r="BG257" s="251"/>
      <c r="BH257" s="251"/>
      <c r="BI257" s="251"/>
      <c r="BJ257" s="251"/>
      <c r="BK257" s="251"/>
      <c r="BL257" s="251"/>
      <c r="BM257" s="251"/>
      <c r="BN257" s="251"/>
      <c r="BO257" s="251"/>
      <c r="BP257" s="251"/>
      <c r="BQ257" s="251"/>
      <c r="BR257" s="251"/>
      <c r="BS257" s="251"/>
      <c r="BT257" s="251"/>
      <c r="BU257" s="251"/>
      <c r="BV257" s="251"/>
      <c r="BW257" s="251"/>
      <c r="BX257" s="251"/>
      <c r="BY257" s="251"/>
      <c r="BZ257" s="251"/>
      <c r="CA257" s="251"/>
      <c r="CB257" s="251"/>
      <c r="CC257" s="251"/>
      <c r="CD257" s="251"/>
      <c r="CE257" s="251"/>
      <c r="CF257" s="251"/>
      <c r="CG257" s="251"/>
      <c r="CH257" s="251"/>
      <c r="CI257" s="251"/>
      <c r="CJ257" s="251"/>
      <c r="CK257" s="251"/>
      <c r="CL257" s="251"/>
      <c r="CM257" s="251"/>
      <c r="CN257" s="251"/>
      <c r="CO257" s="251"/>
      <c r="CP257" s="251"/>
      <c r="CQ257" s="251"/>
      <c r="CR257" s="251"/>
      <c r="CS257" s="251"/>
      <c r="CT257" s="251"/>
      <c r="CU257" s="251"/>
      <c r="CV257" s="251"/>
      <c r="CW257" s="251"/>
      <c r="CX257" s="251"/>
      <c r="CY257" s="251"/>
      <c r="CZ257" s="251"/>
      <c r="DA257" s="251"/>
      <c r="DB257" s="251"/>
      <c r="DC257" s="251"/>
      <c r="DD257" s="251"/>
      <c r="DE257" s="251"/>
      <c r="DF257" s="251"/>
      <c r="DG257" s="251"/>
      <c r="DH257" s="251"/>
      <c r="DI257" s="251"/>
      <c r="DJ257" s="251"/>
      <c r="DK257" s="251"/>
      <c r="DL257" s="251"/>
      <c r="DM257" s="251"/>
      <c r="DN257" s="251"/>
      <c r="DO257" s="251"/>
      <c r="DP257" s="251"/>
      <c r="DQ257" s="251"/>
      <c r="DR257" s="251"/>
      <c r="DS257" s="251"/>
      <c r="DT257" s="251"/>
      <c r="DU257" s="251"/>
      <c r="DV257" s="251"/>
      <c r="DW257" s="251"/>
      <c r="DX257" s="251"/>
      <c r="DY257" s="251"/>
      <c r="DZ257" s="251"/>
      <c r="EA257" s="251"/>
      <c r="EB257" s="251"/>
      <c r="EC257" s="251"/>
      <c r="ED257" s="251"/>
      <c r="EE257" s="251"/>
      <c r="EF257" s="251"/>
      <c r="EG257" s="251"/>
      <c r="EH257" s="251"/>
      <c r="EI257" s="251"/>
      <c r="EJ257" s="251"/>
      <c r="EK257" s="251"/>
      <c r="EL257" s="251"/>
      <c r="EM257" s="251"/>
      <c r="EN257" s="251"/>
      <c r="EO257" s="251"/>
      <c r="EP257" s="251"/>
      <c r="EQ257" s="251"/>
      <c r="ER257" s="251"/>
      <c r="ES257" s="251"/>
      <c r="ET257" s="251"/>
      <c r="EU257" s="251"/>
      <c r="EV257" s="251"/>
      <c r="EW257" s="251"/>
      <c r="EX257" s="251"/>
      <c r="EY257" s="251"/>
      <c r="EZ257" s="251"/>
      <c r="FA257" s="251"/>
      <c r="FB257" s="251"/>
      <c r="FC257" s="251"/>
      <c r="FD257" s="251"/>
      <c r="FE257" s="251"/>
      <c r="FF257" s="251"/>
      <c r="FG257" s="251"/>
      <c r="FH257" s="251"/>
      <c r="FI257" s="251"/>
      <c r="FJ257" s="251"/>
      <c r="FK257" s="251"/>
      <c r="FL257" s="251"/>
      <c r="FM257" s="251"/>
      <c r="FN257" s="251"/>
      <c r="FO257" s="251"/>
      <c r="FP257" s="251"/>
      <c r="FQ257" s="251"/>
      <c r="FR257" s="251"/>
      <c r="FS257" s="251"/>
      <c r="FT257" s="251"/>
      <c r="FU257" s="251"/>
      <c r="FV257" s="251"/>
      <c r="FW257" s="251"/>
      <c r="FX257" s="251"/>
      <c r="FY257" s="251"/>
      <c r="FZ257" s="251"/>
      <c r="GA257" s="251"/>
      <c r="GB257" s="251"/>
      <c r="GC257" s="251"/>
      <c r="GD257" s="251"/>
      <c r="GE257" s="251"/>
      <c r="GF257" s="251"/>
      <c r="GG257" s="251"/>
      <c r="GH257" s="251"/>
      <c r="GI257" s="251"/>
      <c r="GJ257" s="251"/>
      <c r="GK257" s="251"/>
      <c r="GL257" s="251"/>
      <c r="GM257" s="251"/>
      <c r="GN257" s="251"/>
      <c r="GO257" s="251"/>
      <c r="GP257" s="251"/>
      <c r="GQ257" s="251"/>
      <c r="GR257" s="251"/>
      <c r="GS257" s="251"/>
      <c r="GT257" s="251"/>
    </row>
    <row r="258" spans="17:202">
      <c r="Q258" s="251"/>
      <c r="R258" s="251"/>
      <c r="S258" s="251"/>
      <c r="T258" s="251"/>
      <c r="U258" s="251"/>
      <c r="V258" s="251"/>
      <c r="W258" s="251"/>
      <c r="X258" s="251"/>
      <c r="Y258" s="251"/>
      <c r="Z258" s="251"/>
      <c r="AA258" s="251"/>
      <c r="AB258" s="251"/>
      <c r="AC258" s="251"/>
      <c r="AD258" s="251"/>
      <c r="AE258" s="251"/>
      <c r="AF258" s="251"/>
      <c r="AG258" s="251"/>
      <c r="AH258" s="251"/>
      <c r="AI258" s="251"/>
      <c r="AJ258" s="251"/>
      <c r="AK258" s="251"/>
      <c r="AL258" s="251"/>
      <c r="AM258" s="251"/>
      <c r="AN258" s="251"/>
      <c r="AO258" s="251"/>
      <c r="AP258" s="251"/>
      <c r="AQ258" s="251"/>
      <c r="AR258" s="251"/>
      <c r="AS258" s="251"/>
      <c r="AT258" s="251"/>
      <c r="AU258" s="251"/>
      <c r="AV258" s="251"/>
      <c r="AW258" s="251"/>
      <c r="AX258" s="251"/>
      <c r="AY258" s="251"/>
      <c r="AZ258" s="251"/>
      <c r="BA258" s="251"/>
      <c r="BB258" s="251"/>
      <c r="BC258" s="251"/>
      <c r="BD258" s="251"/>
      <c r="BE258" s="251"/>
      <c r="BF258" s="251"/>
      <c r="BG258" s="251"/>
      <c r="BH258" s="251"/>
      <c r="BI258" s="251"/>
      <c r="BJ258" s="251"/>
      <c r="BK258" s="251"/>
      <c r="BL258" s="251"/>
      <c r="BM258" s="251"/>
      <c r="BN258" s="251"/>
      <c r="BO258" s="251"/>
      <c r="BP258" s="251"/>
      <c r="BQ258" s="251"/>
      <c r="BR258" s="251"/>
      <c r="BS258" s="251"/>
      <c r="BT258" s="251"/>
      <c r="BU258" s="251"/>
      <c r="BV258" s="251"/>
      <c r="BW258" s="251"/>
      <c r="BX258" s="251"/>
      <c r="BY258" s="251"/>
      <c r="BZ258" s="251"/>
      <c r="CA258" s="251"/>
      <c r="CB258" s="251"/>
      <c r="CC258" s="251"/>
      <c r="CD258" s="251"/>
      <c r="CE258" s="251"/>
      <c r="CF258" s="251"/>
      <c r="CG258" s="251"/>
      <c r="CH258" s="251"/>
      <c r="CI258" s="251"/>
      <c r="CJ258" s="251"/>
      <c r="CK258" s="251"/>
      <c r="CL258" s="251"/>
      <c r="CM258" s="251"/>
      <c r="CN258" s="251"/>
      <c r="CO258" s="251"/>
      <c r="CP258" s="251"/>
      <c r="CQ258" s="251"/>
      <c r="CR258" s="251"/>
      <c r="CS258" s="251"/>
      <c r="CT258" s="251"/>
      <c r="CU258" s="251"/>
      <c r="CV258" s="251"/>
      <c r="CW258" s="251"/>
      <c r="CX258" s="251"/>
      <c r="CY258" s="251"/>
      <c r="CZ258" s="251"/>
      <c r="DA258" s="251"/>
      <c r="DB258" s="251"/>
      <c r="DC258" s="251"/>
      <c r="DD258" s="251"/>
      <c r="DE258" s="251"/>
      <c r="DF258" s="251"/>
      <c r="DG258" s="251"/>
      <c r="DH258" s="251"/>
      <c r="DI258" s="251"/>
      <c r="DJ258" s="251"/>
      <c r="DK258" s="251"/>
      <c r="DL258" s="251"/>
      <c r="DM258" s="251"/>
      <c r="DN258" s="251"/>
      <c r="DO258" s="251"/>
      <c r="DP258" s="251"/>
      <c r="DQ258" s="251"/>
      <c r="DR258" s="251"/>
      <c r="DS258" s="251"/>
      <c r="DT258" s="251"/>
      <c r="DU258" s="251"/>
      <c r="DV258" s="251"/>
      <c r="DW258" s="251"/>
      <c r="DX258" s="251"/>
      <c r="DY258" s="251"/>
      <c r="DZ258" s="251"/>
      <c r="EA258" s="251"/>
      <c r="EB258" s="251"/>
      <c r="EC258" s="251"/>
      <c r="ED258" s="251"/>
      <c r="EE258" s="251"/>
      <c r="EF258" s="251"/>
      <c r="EG258" s="251"/>
      <c r="EH258" s="251"/>
      <c r="EI258" s="251"/>
      <c r="EJ258" s="251"/>
      <c r="EK258" s="251"/>
      <c r="EL258" s="251"/>
      <c r="EM258" s="251"/>
      <c r="EN258" s="251"/>
      <c r="EO258" s="251"/>
      <c r="EP258" s="251"/>
      <c r="EQ258" s="251"/>
      <c r="ER258" s="251"/>
      <c r="ES258" s="251"/>
      <c r="ET258" s="251"/>
      <c r="EU258" s="251"/>
      <c r="EV258" s="251"/>
      <c r="EW258" s="251"/>
      <c r="EX258" s="251"/>
      <c r="EY258" s="251"/>
      <c r="EZ258" s="251"/>
      <c r="FA258" s="251"/>
      <c r="FB258" s="251"/>
      <c r="FC258" s="251"/>
      <c r="FD258" s="251"/>
      <c r="FE258" s="251"/>
      <c r="FF258" s="251"/>
      <c r="FG258" s="251"/>
      <c r="FH258" s="251"/>
      <c r="FI258" s="251"/>
      <c r="FJ258" s="251"/>
      <c r="FK258" s="251"/>
      <c r="FL258" s="251"/>
      <c r="FM258" s="251"/>
      <c r="FN258" s="251"/>
      <c r="FO258" s="251"/>
      <c r="FP258" s="251"/>
      <c r="FQ258" s="251"/>
      <c r="FR258" s="251"/>
      <c r="FS258" s="251"/>
      <c r="FT258" s="251"/>
      <c r="FU258" s="251"/>
      <c r="FV258" s="251"/>
      <c r="FW258" s="251"/>
      <c r="FX258" s="251"/>
      <c r="FY258" s="251"/>
      <c r="FZ258" s="251"/>
      <c r="GA258" s="251"/>
      <c r="GB258" s="251"/>
      <c r="GC258" s="251"/>
      <c r="GD258" s="251"/>
      <c r="GE258" s="251"/>
      <c r="GF258" s="251"/>
      <c r="GG258" s="251"/>
      <c r="GH258" s="251"/>
      <c r="GI258" s="251"/>
      <c r="GJ258" s="251"/>
      <c r="GK258" s="251"/>
      <c r="GL258" s="251"/>
      <c r="GM258" s="251"/>
      <c r="GN258" s="251"/>
      <c r="GO258" s="251"/>
      <c r="GP258" s="251"/>
      <c r="GQ258" s="251"/>
      <c r="GR258" s="251"/>
      <c r="GS258" s="251"/>
      <c r="GT258" s="251"/>
    </row>
    <row r="259" spans="17:202">
      <c r="Q259" s="251"/>
      <c r="R259" s="251"/>
      <c r="S259" s="251"/>
      <c r="T259" s="251"/>
      <c r="U259" s="251"/>
      <c r="V259" s="251"/>
      <c r="W259" s="251"/>
      <c r="X259" s="251"/>
      <c r="Y259" s="251"/>
      <c r="Z259" s="251"/>
      <c r="AA259" s="251"/>
      <c r="AB259" s="251"/>
      <c r="AC259" s="251"/>
      <c r="AD259" s="251"/>
      <c r="AE259" s="251"/>
      <c r="AF259" s="251"/>
      <c r="AG259" s="251"/>
      <c r="AH259" s="251"/>
      <c r="AI259" s="251"/>
      <c r="AJ259" s="251"/>
      <c r="AK259" s="251"/>
      <c r="AL259" s="251"/>
      <c r="AM259" s="251"/>
      <c r="AN259" s="251"/>
      <c r="AO259" s="251"/>
      <c r="AP259" s="251"/>
      <c r="AQ259" s="251"/>
      <c r="AR259" s="251"/>
      <c r="AS259" s="251"/>
      <c r="AT259" s="251"/>
      <c r="AU259" s="251"/>
      <c r="AV259" s="251"/>
      <c r="AW259" s="251"/>
      <c r="AX259" s="251"/>
      <c r="AY259" s="251"/>
      <c r="AZ259" s="251"/>
      <c r="BA259" s="251"/>
      <c r="BB259" s="251"/>
      <c r="BC259" s="251"/>
      <c r="BD259" s="251"/>
      <c r="BE259" s="251"/>
      <c r="BF259" s="251"/>
      <c r="BG259" s="251"/>
      <c r="BH259" s="251"/>
      <c r="BI259" s="251"/>
      <c r="BJ259" s="251"/>
      <c r="BK259" s="251"/>
      <c r="BL259" s="251"/>
      <c r="BM259" s="251"/>
      <c r="BN259" s="251"/>
      <c r="BO259" s="251"/>
      <c r="BP259" s="251"/>
      <c r="BQ259" s="251"/>
      <c r="BR259" s="251"/>
      <c r="BS259" s="251"/>
      <c r="BT259" s="251"/>
      <c r="BU259" s="251"/>
      <c r="BV259" s="251"/>
      <c r="BW259" s="251"/>
      <c r="BX259" s="251"/>
      <c r="BY259" s="251"/>
      <c r="BZ259" s="251"/>
      <c r="CA259" s="251"/>
      <c r="CB259" s="251"/>
      <c r="CC259" s="251"/>
      <c r="CD259" s="251"/>
      <c r="CE259" s="251"/>
      <c r="CF259" s="251"/>
      <c r="CG259" s="251"/>
      <c r="CH259" s="251"/>
      <c r="CI259" s="251"/>
      <c r="CJ259" s="251"/>
      <c r="CK259" s="251"/>
      <c r="CL259" s="251"/>
      <c r="CM259" s="251"/>
      <c r="CN259" s="251"/>
      <c r="CO259" s="251"/>
      <c r="CP259" s="251"/>
      <c r="CQ259" s="251"/>
      <c r="CR259" s="251"/>
      <c r="CS259" s="251"/>
      <c r="CT259" s="251"/>
      <c r="CU259" s="251"/>
      <c r="CV259" s="251"/>
      <c r="CW259" s="251"/>
      <c r="CX259" s="251"/>
      <c r="CY259" s="251"/>
      <c r="CZ259" s="251"/>
      <c r="DA259" s="251"/>
      <c r="DB259" s="251"/>
      <c r="DC259" s="251"/>
      <c r="DD259" s="251"/>
      <c r="DE259" s="251"/>
      <c r="DF259" s="251"/>
      <c r="DG259" s="251"/>
      <c r="DH259" s="251"/>
      <c r="DI259" s="251"/>
      <c r="DJ259" s="251"/>
      <c r="DK259" s="251"/>
      <c r="DL259" s="251"/>
      <c r="DM259" s="251"/>
      <c r="DN259" s="251"/>
      <c r="DO259" s="251"/>
      <c r="DP259" s="251"/>
      <c r="DQ259" s="251"/>
      <c r="DR259" s="251"/>
      <c r="DS259" s="251"/>
      <c r="DT259" s="251"/>
      <c r="DU259" s="251"/>
      <c r="DV259" s="251"/>
      <c r="DW259" s="251"/>
      <c r="DX259" s="251"/>
      <c r="DY259" s="251"/>
      <c r="DZ259" s="251"/>
      <c r="EA259" s="251"/>
      <c r="EB259" s="251"/>
      <c r="EC259" s="251"/>
      <c r="ED259" s="251"/>
      <c r="EE259" s="251"/>
      <c r="EF259" s="251"/>
      <c r="EG259" s="251"/>
      <c r="EH259" s="251"/>
      <c r="EI259" s="251"/>
      <c r="EJ259" s="251"/>
      <c r="EK259" s="251"/>
      <c r="EL259" s="251"/>
      <c r="EM259" s="251"/>
      <c r="EN259" s="251"/>
      <c r="EO259" s="251"/>
      <c r="EP259" s="251"/>
      <c r="EQ259" s="251"/>
      <c r="ER259" s="251"/>
      <c r="ES259" s="251"/>
      <c r="ET259" s="251"/>
      <c r="EU259" s="251"/>
      <c r="EV259" s="251"/>
      <c r="EW259" s="251"/>
      <c r="EX259" s="251"/>
      <c r="EY259" s="251"/>
      <c r="EZ259" s="251"/>
      <c r="FA259" s="251"/>
      <c r="FB259" s="251"/>
      <c r="FC259" s="251"/>
      <c r="FD259" s="251"/>
      <c r="FE259" s="251"/>
      <c r="FF259" s="251"/>
      <c r="FG259" s="251"/>
      <c r="FH259" s="251"/>
      <c r="FI259" s="251"/>
      <c r="FJ259" s="251"/>
      <c r="FK259" s="251"/>
      <c r="FL259" s="251"/>
      <c r="FM259" s="251"/>
      <c r="FN259" s="251"/>
      <c r="FO259" s="251"/>
      <c r="FP259" s="251"/>
      <c r="FQ259" s="251"/>
      <c r="FR259" s="251"/>
      <c r="FS259" s="251"/>
      <c r="FT259" s="251"/>
      <c r="FU259" s="251"/>
      <c r="FV259" s="251"/>
      <c r="FW259" s="251"/>
      <c r="FX259" s="251"/>
      <c r="FY259" s="251"/>
      <c r="FZ259" s="251"/>
      <c r="GA259" s="251"/>
      <c r="GB259" s="251"/>
      <c r="GC259" s="251"/>
      <c r="GD259" s="251"/>
      <c r="GE259" s="251"/>
      <c r="GF259" s="251"/>
      <c r="GG259" s="251"/>
      <c r="GH259" s="251"/>
      <c r="GI259" s="251"/>
      <c r="GJ259" s="251"/>
      <c r="GK259" s="251"/>
      <c r="GL259" s="251"/>
      <c r="GM259" s="251"/>
      <c r="GN259" s="251"/>
      <c r="GO259" s="251"/>
      <c r="GP259" s="251"/>
      <c r="GQ259" s="251"/>
      <c r="GR259" s="251"/>
      <c r="GS259" s="251"/>
      <c r="GT259" s="251"/>
    </row>
    <row r="260" spans="17:202">
      <c r="Q260" s="251"/>
      <c r="R260" s="251"/>
      <c r="S260" s="251"/>
      <c r="T260" s="251"/>
      <c r="U260" s="251"/>
      <c r="V260" s="251"/>
      <c r="W260" s="251"/>
      <c r="X260" s="251"/>
      <c r="Y260" s="251"/>
      <c r="Z260" s="251"/>
      <c r="AA260" s="251"/>
      <c r="AB260" s="251"/>
      <c r="AC260" s="251"/>
      <c r="AD260" s="251"/>
      <c r="AE260" s="251"/>
      <c r="AF260" s="251"/>
      <c r="AG260" s="251"/>
      <c r="AH260" s="251"/>
      <c r="AI260" s="251"/>
      <c r="AJ260" s="251"/>
      <c r="AK260" s="251"/>
      <c r="AL260" s="251"/>
      <c r="AM260" s="251"/>
      <c r="AN260" s="251"/>
      <c r="AO260" s="251"/>
      <c r="AP260" s="251"/>
      <c r="AQ260" s="251"/>
      <c r="AR260" s="251"/>
      <c r="AS260" s="251"/>
      <c r="AT260" s="251"/>
      <c r="AU260" s="251"/>
      <c r="AV260" s="251"/>
      <c r="AW260" s="251"/>
      <c r="AX260" s="251"/>
      <c r="AY260" s="251"/>
      <c r="AZ260" s="251"/>
      <c r="BA260" s="251"/>
      <c r="BB260" s="251"/>
      <c r="BC260" s="251"/>
      <c r="BD260" s="251"/>
      <c r="BE260" s="251"/>
      <c r="BF260" s="251"/>
      <c r="BG260" s="251"/>
      <c r="BH260" s="251"/>
      <c r="BI260" s="251"/>
      <c r="BJ260" s="251"/>
      <c r="BK260" s="251"/>
      <c r="BL260" s="251"/>
      <c r="BM260" s="251"/>
      <c r="BN260" s="251"/>
      <c r="BO260" s="251"/>
      <c r="BP260" s="251"/>
      <c r="BQ260" s="251"/>
      <c r="BR260" s="251"/>
      <c r="BS260" s="251"/>
      <c r="BT260" s="251"/>
      <c r="BU260" s="251"/>
      <c r="BV260" s="251"/>
      <c r="BW260" s="251"/>
      <c r="BX260" s="251"/>
      <c r="BY260" s="251"/>
      <c r="BZ260" s="251"/>
      <c r="CA260" s="251"/>
      <c r="CB260" s="251"/>
      <c r="CC260" s="251"/>
      <c r="CD260" s="251"/>
      <c r="CE260" s="251"/>
      <c r="CF260" s="251"/>
      <c r="CG260" s="251"/>
      <c r="CH260" s="251"/>
      <c r="CI260" s="251"/>
      <c r="CJ260" s="251"/>
      <c r="CK260" s="251"/>
      <c r="CL260" s="251"/>
      <c r="CM260" s="251"/>
      <c r="CN260" s="251"/>
      <c r="CO260" s="251"/>
      <c r="CP260" s="251"/>
      <c r="CQ260" s="251"/>
      <c r="CR260" s="251"/>
      <c r="CS260" s="251"/>
      <c r="CT260" s="251"/>
      <c r="CU260" s="251"/>
      <c r="CV260" s="251"/>
      <c r="CW260" s="251"/>
      <c r="CX260" s="251"/>
      <c r="CY260" s="251"/>
      <c r="CZ260" s="251"/>
      <c r="DA260" s="251"/>
      <c r="DB260" s="251"/>
      <c r="DC260" s="251"/>
      <c r="DD260" s="251"/>
      <c r="DE260" s="251"/>
      <c r="DF260" s="251"/>
      <c r="DG260" s="251"/>
      <c r="DH260" s="251"/>
      <c r="DI260" s="251"/>
      <c r="DJ260" s="251"/>
      <c r="DK260" s="251"/>
      <c r="DL260" s="251"/>
      <c r="DM260" s="251"/>
      <c r="DN260" s="251"/>
      <c r="DO260" s="251"/>
      <c r="DP260" s="251"/>
      <c r="DQ260" s="251"/>
      <c r="DR260" s="251"/>
      <c r="DS260" s="251"/>
      <c r="DT260" s="251"/>
      <c r="DU260" s="251"/>
      <c r="DV260" s="251"/>
      <c r="DW260" s="251"/>
      <c r="DX260" s="251"/>
      <c r="DY260" s="251"/>
      <c r="DZ260" s="251"/>
      <c r="EA260" s="251"/>
      <c r="EB260" s="251"/>
      <c r="EC260" s="251"/>
      <c r="ED260" s="251"/>
      <c r="EE260" s="251"/>
      <c r="EF260" s="251"/>
      <c r="EG260" s="251"/>
      <c r="EH260" s="251"/>
      <c r="EI260" s="251"/>
      <c r="EJ260" s="251"/>
      <c r="EK260" s="251"/>
      <c r="EL260" s="251"/>
      <c r="EM260" s="251"/>
      <c r="EN260" s="251"/>
      <c r="EO260" s="251"/>
      <c r="EP260" s="251"/>
      <c r="EQ260" s="251"/>
      <c r="ER260" s="251"/>
      <c r="ES260" s="251"/>
      <c r="ET260" s="251"/>
      <c r="EU260" s="251"/>
      <c r="EV260" s="251"/>
      <c r="EW260" s="251"/>
      <c r="EX260" s="251"/>
      <c r="EY260" s="251"/>
      <c r="EZ260" s="251"/>
      <c r="FA260" s="251"/>
      <c r="FB260" s="251"/>
      <c r="FC260" s="251"/>
      <c r="FD260" s="251"/>
      <c r="FE260" s="251"/>
      <c r="FF260" s="251"/>
      <c r="FG260" s="251"/>
      <c r="FH260" s="251"/>
      <c r="FI260" s="251"/>
      <c r="FJ260" s="251"/>
      <c r="FK260" s="251"/>
      <c r="FL260" s="251"/>
      <c r="FM260" s="251"/>
      <c r="FN260" s="251"/>
      <c r="FO260" s="251"/>
      <c r="FP260" s="251"/>
      <c r="FQ260" s="251"/>
      <c r="FR260" s="251"/>
      <c r="FS260" s="251"/>
      <c r="FT260" s="251"/>
      <c r="FU260" s="251"/>
      <c r="FV260" s="251"/>
      <c r="FW260" s="251"/>
      <c r="FX260" s="251"/>
      <c r="FY260" s="251"/>
      <c r="FZ260" s="251"/>
      <c r="GA260" s="251"/>
      <c r="GB260" s="251"/>
      <c r="GC260" s="251"/>
      <c r="GD260" s="251"/>
      <c r="GE260" s="251"/>
      <c r="GF260" s="251"/>
      <c r="GG260" s="251"/>
      <c r="GH260" s="251"/>
      <c r="GI260" s="251"/>
      <c r="GJ260" s="251"/>
      <c r="GK260" s="251"/>
      <c r="GL260" s="251"/>
      <c r="GM260" s="251"/>
      <c r="GN260" s="251"/>
      <c r="GO260" s="251"/>
      <c r="GP260" s="251"/>
      <c r="GQ260" s="251"/>
      <c r="GR260" s="251"/>
      <c r="GS260" s="251"/>
      <c r="GT260" s="251"/>
    </row>
    <row r="261" spans="17:202">
      <c r="Q261" s="251"/>
      <c r="R261" s="251"/>
      <c r="S261" s="251"/>
      <c r="T261" s="251"/>
      <c r="U261" s="251"/>
      <c r="V261" s="251"/>
      <c r="W261" s="251"/>
      <c r="X261" s="251"/>
      <c r="Y261" s="251"/>
      <c r="Z261" s="251"/>
      <c r="AA261" s="251"/>
      <c r="AB261" s="251"/>
      <c r="AC261" s="251"/>
      <c r="AD261" s="251"/>
      <c r="AE261" s="251"/>
      <c r="AF261" s="251"/>
      <c r="AG261" s="251"/>
      <c r="AH261" s="251"/>
      <c r="AI261" s="251"/>
      <c r="AJ261" s="251"/>
      <c r="AK261" s="251"/>
      <c r="AL261" s="251"/>
      <c r="AM261" s="251"/>
      <c r="AN261" s="251"/>
      <c r="AO261" s="251"/>
      <c r="AP261" s="251"/>
      <c r="AQ261" s="251"/>
      <c r="AR261" s="251"/>
      <c r="AS261" s="251"/>
      <c r="AT261" s="251"/>
      <c r="AU261" s="251"/>
      <c r="AV261" s="251"/>
      <c r="AW261" s="251"/>
      <c r="AX261" s="251"/>
      <c r="AY261" s="251"/>
      <c r="AZ261" s="251"/>
      <c r="BA261" s="251"/>
      <c r="BB261" s="251"/>
      <c r="BC261" s="251"/>
      <c r="BD261" s="251"/>
      <c r="BE261" s="251"/>
      <c r="BF261" s="251"/>
      <c r="BG261" s="251"/>
      <c r="BH261" s="251"/>
      <c r="BI261" s="251"/>
      <c r="BJ261" s="251"/>
      <c r="BK261" s="251"/>
      <c r="BL261" s="251"/>
      <c r="BM261" s="251"/>
      <c r="BN261" s="251"/>
      <c r="BO261" s="251"/>
      <c r="BP261" s="251"/>
      <c r="BQ261" s="251"/>
      <c r="BR261" s="251"/>
      <c r="BS261" s="251"/>
      <c r="BT261" s="251"/>
      <c r="BU261" s="251"/>
      <c r="BV261" s="251"/>
      <c r="BW261" s="251"/>
      <c r="BX261" s="251"/>
      <c r="BY261" s="251"/>
      <c r="BZ261" s="251"/>
      <c r="CA261" s="251"/>
      <c r="CB261" s="251"/>
      <c r="CC261" s="251"/>
      <c r="CD261" s="251"/>
      <c r="CE261" s="251"/>
      <c r="CF261" s="251"/>
      <c r="CG261" s="251"/>
      <c r="CH261" s="251"/>
      <c r="CI261" s="251"/>
      <c r="CJ261" s="251"/>
      <c r="CK261" s="251"/>
      <c r="CL261" s="251"/>
      <c r="CM261" s="251"/>
      <c r="CN261" s="251"/>
      <c r="CO261" s="251"/>
      <c r="CP261" s="251"/>
      <c r="CQ261" s="251"/>
      <c r="CR261" s="251"/>
      <c r="CS261" s="251"/>
      <c r="CT261" s="251"/>
      <c r="CU261" s="251"/>
      <c r="CV261" s="251"/>
      <c r="CW261" s="251"/>
      <c r="CX261" s="251"/>
      <c r="CY261" s="251"/>
      <c r="CZ261" s="251"/>
      <c r="DA261" s="251"/>
      <c r="DB261" s="251"/>
      <c r="DC261" s="251"/>
      <c r="DD261" s="251"/>
      <c r="DE261" s="251"/>
      <c r="DF261" s="251"/>
      <c r="DG261" s="251"/>
      <c r="DH261" s="251"/>
      <c r="DI261" s="251"/>
      <c r="DJ261" s="251"/>
      <c r="DK261" s="251"/>
      <c r="DL261" s="251"/>
      <c r="DM261" s="251"/>
      <c r="DN261" s="251"/>
      <c r="DO261" s="251"/>
      <c r="DP261" s="251"/>
      <c r="DQ261" s="251"/>
      <c r="DR261" s="251"/>
      <c r="DS261" s="251"/>
      <c r="DT261" s="251"/>
      <c r="DU261" s="251"/>
      <c r="DV261" s="251"/>
      <c r="DW261" s="251"/>
      <c r="DX261" s="251"/>
      <c r="DY261" s="251"/>
      <c r="DZ261" s="251"/>
      <c r="EA261" s="251"/>
      <c r="EB261" s="251"/>
      <c r="EC261" s="251"/>
      <c r="ED261" s="251"/>
      <c r="EE261" s="251"/>
      <c r="EF261" s="251"/>
      <c r="EG261" s="251"/>
      <c r="EH261" s="251"/>
      <c r="EI261" s="251"/>
      <c r="EJ261" s="251"/>
      <c r="EK261" s="251"/>
      <c r="EL261" s="251"/>
      <c r="EM261" s="251"/>
      <c r="EN261" s="251"/>
      <c r="EO261" s="251"/>
      <c r="EP261" s="251"/>
      <c r="EQ261" s="251"/>
      <c r="ER261" s="251"/>
      <c r="ES261" s="251"/>
      <c r="ET261" s="251"/>
      <c r="EU261" s="251"/>
      <c r="EV261" s="251"/>
      <c r="EW261" s="251"/>
      <c r="EX261" s="251"/>
      <c r="EY261" s="251"/>
      <c r="EZ261" s="251"/>
      <c r="FA261" s="251"/>
      <c r="FB261" s="251"/>
      <c r="FC261" s="251"/>
      <c r="FD261" s="251"/>
      <c r="FE261" s="251"/>
      <c r="FF261" s="251"/>
      <c r="FG261" s="251"/>
      <c r="FH261" s="251"/>
      <c r="FI261" s="251"/>
      <c r="FJ261" s="251"/>
      <c r="FK261" s="251"/>
      <c r="FL261" s="251"/>
      <c r="FM261" s="251"/>
      <c r="FN261" s="251"/>
      <c r="FO261" s="251"/>
      <c r="FP261" s="251"/>
      <c r="FQ261" s="251"/>
      <c r="FR261" s="251"/>
      <c r="FS261" s="251"/>
      <c r="FT261" s="251"/>
      <c r="FU261" s="251"/>
      <c r="FV261" s="251"/>
      <c r="FW261" s="251"/>
      <c r="FX261" s="251"/>
      <c r="FY261" s="251"/>
      <c r="FZ261" s="251"/>
      <c r="GA261" s="251"/>
      <c r="GB261" s="251"/>
      <c r="GC261" s="251"/>
      <c r="GD261" s="251"/>
      <c r="GE261" s="251"/>
      <c r="GF261" s="251"/>
      <c r="GG261" s="251"/>
      <c r="GH261" s="251"/>
      <c r="GI261" s="251"/>
      <c r="GJ261" s="251"/>
      <c r="GK261" s="251"/>
      <c r="GL261" s="251"/>
      <c r="GM261" s="251"/>
      <c r="GN261" s="251"/>
      <c r="GO261" s="251"/>
      <c r="GP261" s="251"/>
      <c r="GQ261" s="251"/>
      <c r="GR261" s="251"/>
      <c r="GS261" s="251"/>
      <c r="GT261" s="251"/>
    </row>
    <row r="262" spans="17:202">
      <c r="Q262" s="251"/>
      <c r="R262" s="251"/>
      <c r="S262" s="251"/>
      <c r="T262" s="251"/>
      <c r="U262" s="251"/>
      <c r="V262" s="251"/>
      <c r="W262" s="251"/>
      <c r="X262" s="251"/>
      <c r="Y262" s="251"/>
      <c r="Z262" s="251"/>
      <c r="AA262" s="251"/>
      <c r="AB262" s="251"/>
      <c r="AC262" s="251"/>
      <c r="AD262" s="251"/>
      <c r="AE262" s="251"/>
      <c r="AF262" s="251"/>
      <c r="AG262" s="251"/>
      <c r="AH262" s="251"/>
      <c r="AI262" s="251"/>
      <c r="AJ262" s="251"/>
      <c r="AK262" s="251"/>
      <c r="AL262" s="251"/>
      <c r="AM262" s="251"/>
      <c r="AN262" s="251"/>
      <c r="AO262" s="251"/>
      <c r="AP262" s="251"/>
      <c r="AQ262" s="251"/>
      <c r="AR262" s="251"/>
      <c r="AS262" s="251"/>
      <c r="AT262" s="251"/>
      <c r="AU262" s="251"/>
      <c r="AV262" s="251"/>
      <c r="AW262" s="251"/>
      <c r="AX262" s="251"/>
      <c r="AY262" s="251"/>
      <c r="AZ262" s="251"/>
      <c r="BA262" s="251"/>
      <c r="BB262" s="251"/>
      <c r="BC262" s="251"/>
      <c r="BD262" s="251"/>
      <c r="BE262" s="251"/>
      <c r="BF262" s="251"/>
      <c r="BG262" s="251"/>
      <c r="BH262" s="251"/>
      <c r="BI262" s="251"/>
      <c r="BJ262" s="251"/>
      <c r="BK262" s="251"/>
      <c r="BL262" s="251"/>
      <c r="BM262" s="251"/>
      <c r="BN262" s="251"/>
      <c r="BO262" s="251"/>
      <c r="BP262" s="251"/>
      <c r="BQ262" s="251"/>
      <c r="BR262" s="251"/>
      <c r="BS262" s="251"/>
      <c r="BT262" s="251"/>
      <c r="BU262" s="251"/>
      <c r="BV262" s="251"/>
      <c r="BW262" s="251"/>
      <c r="BX262" s="251"/>
      <c r="BY262" s="251"/>
      <c r="BZ262" s="251"/>
      <c r="CA262" s="251"/>
      <c r="CB262" s="251"/>
      <c r="CC262" s="251"/>
      <c r="CD262" s="251"/>
      <c r="CE262" s="251"/>
      <c r="CF262" s="251"/>
      <c r="CG262" s="251"/>
      <c r="CH262" s="251"/>
      <c r="CI262" s="251"/>
      <c r="CJ262" s="251"/>
      <c r="CK262" s="251"/>
      <c r="CL262" s="251"/>
      <c r="CM262" s="251"/>
      <c r="CN262" s="251"/>
      <c r="CO262" s="251"/>
      <c r="CP262" s="251"/>
      <c r="CQ262" s="251"/>
      <c r="CR262" s="251"/>
      <c r="CS262" s="251"/>
      <c r="CT262" s="251"/>
      <c r="CU262" s="251"/>
      <c r="CV262" s="251"/>
      <c r="CW262" s="251"/>
      <c r="CX262" s="251"/>
      <c r="CY262" s="251"/>
      <c r="CZ262" s="251"/>
      <c r="DA262" s="251"/>
      <c r="DB262" s="251"/>
      <c r="DC262" s="251"/>
      <c r="DD262" s="251"/>
      <c r="DE262" s="251"/>
      <c r="DF262" s="251"/>
      <c r="DG262" s="251"/>
      <c r="DH262" s="251"/>
      <c r="DI262" s="251"/>
      <c r="DJ262" s="251"/>
      <c r="DK262" s="251"/>
      <c r="DL262" s="251"/>
      <c r="DM262" s="251"/>
      <c r="DN262" s="251"/>
      <c r="DO262" s="251"/>
      <c r="DP262" s="251"/>
      <c r="DQ262" s="251"/>
      <c r="DR262" s="251"/>
      <c r="DS262" s="251"/>
      <c r="DT262" s="251"/>
      <c r="DU262" s="251"/>
      <c r="DV262" s="251"/>
      <c r="DW262" s="251"/>
      <c r="DX262" s="251"/>
      <c r="DY262" s="251"/>
      <c r="DZ262" s="251"/>
      <c r="EA262" s="251"/>
      <c r="EB262" s="251"/>
      <c r="EC262" s="251"/>
      <c r="ED262" s="251"/>
      <c r="EE262" s="251"/>
      <c r="EF262" s="251"/>
      <c r="EG262" s="251"/>
      <c r="EH262" s="251"/>
      <c r="EI262" s="251"/>
      <c r="EJ262" s="251"/>
      <c r="EK262" s="251"/>
      <c r="EL262" s="251"/>
      <c r="EM262" s="251"/>
      <c r="EN262" s="251"/>
      <c r="EO262" s="251"/>
      <c r="EP262" s="251"/>
      <c r="EQ262" s="251"/>
      <c r="ER262" s="251"/>
      <c r="ES262" s="251"/>
      <c r="ET262" s="251"/>
      <c r="EU262" s="251"/>
      <c r="EV262" s="251"/>
      <c r="EW262" s="251"/>
      <c r="EX262" s="251"/>
      <c r="EY262" s="251"/>
      <c r="EZ262" s="251"/>
      <c r="FA262" s="251"/>
      <c r="FB262" s="251"/>
      <c r="FC262" s="251"/>
      <c r="FD262" s="251"/>
      <c r="FE262" s="251"/>
      <c r="FF262" s="251"/>
      <c r="FG262" s="251"/>
      <c r="FH262" s="251"/>
      <c r="FI262" s="251"/>
      <c r="FJ262" s="251"/>
      <c r="FK262" s="251"/>
      <c r="FL262" s="251"/>
      <c r="FM262" s="251"/>
      <c r="FN262" s="251"/>
      <c r="FO262" s="251"/>
      <c r="FP262" s="251"/>
      <c r="FQ262" s="251"/>
      <c r="FR262" s="251"/>
      <c r="FS262" s="251"/>
      <c r="FT262" s="251"/>
      <c r="FU262" s="251"/>
      <c r="FV262" s="251"/>
      <c r="FW262" s="251"/>
      <c r="FX262" s="251"/>
      <c r="FY262" s="251"/>
      <c r="FZ262" s="251"/>
      <c r="GA262" s="251"/>
      <c r="GB262" s="251"/>
      <c r="GC262" s="251"/>
      <c r="GD262" s="251"/>
      <c r="GE262" s="251"/>
      <c r="GF262" s="251"/>
      <c r="GG262" s="251"/>
      <c r="GH262" s="251"/>
      <c r="GI262" s="251"/>
      <c r="GJ262" s="251"/>
      <c r="GK262" s="251"/>
      <c r="GL262" s="251"/>
      <c r="GM262" s="251"/>
      <c r="GN262" s="251"/>
      <c r="GO262" s="251"/>
      <c r="GP262" s="251"/>
      <c r="GQ262" s="251"/>
      <c r="GR262" s="251"/>
      <c r="GS262" s="251"/>
      <c r="GT262" s="251"/>
    </row>
    <row r="263" spans="17:202">
      <c r="Q263" s="251"/>
      <c r="R263" s="251"/>
      <c r="S263" s="251"/>
      <c r="T263" s="251"/>
      <c r="U263" s="251"/>
      <c r="V263" s="251"/>
      <c r="W263" s="251"/>
      <c r="X263" s="251"/>
      <c r="Y263" s="251"/>
      <c r="Z263" s="251"/>
      <c r="AA263" s="251"/>
      <c r="AB263" s="251"/>
      <c r="AC263" s="251"/>
      <c r="AD263" s="251"/>
      <c r="AE263" s="251"/>
      <c r="AF263" s="251"/>
      <c r="AG263" s="251"/>
      <c r="AH263" s="251"/>
      <c r="AI263" s="251"/>
      <c r="AJ263" s="251"/>
      <c r="AK263" s="251"/>
      <c r="AL263" s="251"/>
      <c r="AM263" s="251"/>
      <c r="AN263" s="251"/>
      <c r="AO263" s="251"/>
      <c r="AP263" s="251"/>
      <c r="AQ263" s="251"/>
      <c r="AR263" s="251"/>
      <c r="AS263" s="251"/>
      <c r="AT263" s="251"/>
      <c r="AU263" s="251"/>
      <c r="AV263" s="251"/>
      <c r="AW263" s="251"/>
      <c r="AX263" s="251"/>
      <c r="AY263" s="251"/>
      <c r="AZ263" s="251"/>
      <c r="BA263" s="251"/>
      <c r="BB263" s="251"/>
      <c r="BC263" s="251"/>
      <c r="BD263" s="251"/>
      <c r="BE263" s="251"/>
      <c r="BF263" s="251"/>
      <c r="BG263" s="251"/>
      <c r="BH263" s="251"/>
      <c r="BI263" s="251"/>
      <c r="BJ263" s="251"/>
      <c r="BK263" s="251"/>
      <c r="BL263" s="251"/>
      <c r="BM263" s="251"/>
      <c r="BN263" s="251"/>
      <c r="BO263" s="251"/>
      <c r="BP263" s="251"/>
      <c r="BQ263" s="251"/>
      <c r="BR263" s="251"/>
      <c r="BS263" s="251"/>
      <c r="BT263" s="251"/>
      <c r="BU263" s="251"/>
      <c r="BV263" s="251"/>
      <c r="BW263" s="251"/>
      <c r="BX263" s="251"/>
      <c r="BY263" s="251"/>
      <c r="BZ263" s="251"/>
      <c r="CA263" s="251"/>
      <c r="CB263" s="251"/>
      <c r="CC263" s="251"/>
      <c r="CD263" s="251"/>
      <c r="CE263" s="251"/>
      <c r="CF263" s="251"/>
      <c r="CG263" s="251"/>
      <c r="CH263" s="251"/>
      <c r="CI263" s="251"/>
      <c r="CJ263" s="251"/>
      <c r="CK263" s="251"/>
      <c r="CL263" s="251"/>
      <c r="CM263" s="251"/>
      <c r="CN263" s="251"/>
      <c r="CO263" s="251"/>
      <c r="CP263" s="251"/>
      <c r="CQ263" s="251"/>
      <c r="CR263" s="251"/>
      <c r="CS263" s="251"/>
      <c r="CT263" s="251"/>
      <c r="CU263" s="251"/>
      <c r="CV263" s="251"/>
      <c r="CW263" s="251"/>
      <c r="CX263" s="251"/>
      <c r="CY263" s="251"/>
      <c r="CZ263" s="251"/>
      <c r="DA263" s="251"/>
      <c r="DB263" s="251"/>
      <c r="DC263" s="251"/>
      <c r="DD263" s="251"/>
      <c r="DE263" s="251"/>
      <c r="DF263" s="251"/>
      <c r="DG263" s="251"/>
      <c r="DH263" s="251"/>
      <c r="DI263" s="251"/>
      <c r="DJ263" s="251"/>
      <c r="DK263" s="251"/>
      <c r="DL263" s="251"/>
      <c r="DM263" s="251"/>
      <c r="DN263" s="251"/>
      <c r="DO263" s="251"/>
      <c r="DP263" s="251"/>
      <c r="DQ263" s="251"/>
      <c r="DR263" s="251"/>
      <c r="DS263" s="251"/>
      <c r="DT263" s="251"/>
      <c r="DU263" s="251"/>
      <c r="DV263" s="251"/>
      <c r="DW263" s="251"/>
      <c r="DX263" s="251"/>
      <c r="DY263" s="251"/>
      <c r="DZ263" s="251"/>
      <c r="EA263" s="251"/>
      <c r="EB263" s="251"/>
      <c r="EC263" s="251"/>
      <c r="ED263" s="251"/>
      <c r="EE263" s="251"/>
      <c r="EF263" s="251"/>
      <c r="EG263" s="251"/>
      <c r="EH263" s="251"/>
      <c r="EI263" s="251"/>
      <c r="EJ263" s="251"/>
      <c r="EK263" s="251"/>
      <c r="EL263" s="251"/>
      <c r="EM263" s="251"/>
      <c r="EN263" s="251"/>
      <c r="EO263" s="251"/>
      <c r="EP263" s="251"/>
      <c r="EQ263" s="251"/>
      <c r="ER263" s="251"/>
      <c r="ES263" s="251"/>
      <c r="ET263" s="251"/>
      <c r="EU263" s="251"/>
      <c r="EV263" s="251"/>
      <c r="EW263" s="251"/>
      <c r="EX263" s="251"/>
      <c r="EY263" s="251"/>
      <c r="EZ263" s="251"/>
      <c r="FA263" s="251"/>
      <c r="FB263" s="251"/>
      <c r="FC263" s="251"/>
      <c r="FD263" s="251"/>
      <c r="FE263" s="251"/>
      <c r="FF263" s="251"/>
      <c r="FG263" s="251"/>
      <c r="FH263" s="251"/>
      <c r="FI263" s="251"/>
      <c r="FJ263" s="251"/>
      <c r="FK263" s="251"/>
      <c r="FL263" s="251"/>
      <c r="FM263" s="251"/>
      <c r="FN263" s="251"/>
      <c r="FO263" s="251"/>
      <c r="FP263" s="251"/>
      <c r="FQ263" s="251"/>
      <c r="FR263" s="251"/>
      <c r="FS263" s="251"/>
      <c r="FT263" s="251"/>
      <c r="FU263" s="251"/>
      <c r="FV263" s="251"/>
      <c r="FW263" s="251"/>
      <c r="FX263" s="251"/>
      <c r="FY263" s="251"/>
      <c r="FZ263" s="251"/>
      <c r="GA263" s="251"/>
      <c r="GB263" s="251"/>
      <c r="GC263" s="251"/>
      <c r="GD263" s="251"/>
      <c r="GE263" s="251"/>
      <c r="GF263" s="251"/>
      <c r="GG263" s="251"/>
      <c r="GH263" s="251"/>
      <c r="GI263" s="251"/>
      <c r="GJ263" s="251"/>
      <c r="GK263" s="251"/>
      <c r="GL263" s="251"/>
      <c r="GM263" s="251"/>
      <c r="GN263" s="251"/>
      <c r="GO263" s="251"/>
      <c r="GP263" s="251"/>
      <c r="GQ263" s="251"/>
      <c r="GR263" s="251"/>
      <c r="GS263" s="251"/>
      <c r="GT263" s="251"/>
    </row>
    <row r="264" spans="17:202">
      <c r="Q264" s="251"/>
      <c r="R264" s="251"/>
      <c r="S264" s="251"/>
      <c r="T264" s="251"/>
      <c r="U264" s="251"/>
      <c r="V264" s="251"/>
      <c r="W264" s="251"/>
      <c r="X264" s="251"/>
      <c r="Y264" s="251"/>
      <c r="Z264" s="251"/>
      <c r="AA264" s="251"/>
      <c r="AB264" s="251"/>
      <c r="AC264" s="251"/>
      <c r="AD264" s="251"/>
      <c r="AE264" s="251"/>
      <c r="AF264" s="251"/>
      <c r="AG264" s="251"/>
      <c r="AH264" s="251"/>
      <c r="AI264" s="251"/>
      <c r="AJ264" s="251"/>
      <c r="AK264" s="251"/>
      <c r="AL264" s="251"/>
      <c r="AM264" s="251"/>
      <c r="AN264" s="251"/>
      <c r="AO264" s="251"/>
      <c r="AP264" s="251"/>
      <c r="AQ264" s="251"/>
      <c r="AR264" s="251"/>
      <c r="AS264" s="251"/>
      <c r="AT264" s="251"/>
      <c r="AU264" s="251"/>
      <c r="AV264" s="251"/>
      <c r="AW264" s="251"/>
      <c r="AX264" s="251"/>
      <c r="AY264" s="251"/>
      <c r="AZ264" s="251"/>
      <c r="BA264" s="251"/>
      <c r="BB264" s="251"/>
      <c r="BC264" s="251"/>
      <c r="BD264" s="251"/>
      <c r="BE264" s="251"/>
      <c r="BF264" s="251"/>
      <c r="BG264" s="251"/>
      <c r="BH264" s="251"/>
      <c r="BI264" s="251"/>
      <c r="BJ264" s="251"/>
      <c r="BK264" s="251"/>
      <c r="BL264" s="251"/>
      <c r="BM264" s="251"/>
      <c r="BN264" s="251"/>
      <c r="BO264" s="251"/>
      <c r="BP264" s="251"/>
      <c r="BQ264" s="251"/>
      <c r="BR264" s="251"/>
      <c r="BS264" s="251"/>
      <c r="BT264" s="251"/>
      <c r="BU264" s="251"/>
      <c r="BV264" s="251"/>
      <c r="BW264" s="251"/>
      <c r="BX264" s="251"/>
      <c r="BY264" s="251"/>
      <c r="BZ264" s="251"/>
      <c r="CA264" s="251"/>
      <c r="CB264" s="251"/>
      <c r="CC264" s="251"/>
      <c r="CD264" s="251"/>
      <c r="CE264" s="251"/>
      <c r="CF264" s="251"/>
      <c r="CG264" s="251"/>
      <c r="CH264" s="251"/>
      <c r="CI264" s="251"/>
      <c r="CJ264" s="251"/>
      <c r="CK264" s="251"/>
      <c r="CL264" s="251"/>
      <c r="CM264" s="251"/>
      <c r="CN264" s="251"/>
      <c r="CO264" s="251"/>
      <c r="CP264" s="251"/>
      <c r="CQ264" s="251"/>
      <c r="CR264" s="251"/>
      <c r="CS264" s="251"/>
      <c r="CT264" s="251"/>
      <c r="CU264" s="251"/>
      <c r="CV264" s="251"/>
      <c r="CW264" s="251"/>
      <c r="CX264" s="251"/>
      <c r="CY264" s="251"/>
      <c r="CZ264" s="251"/>
      <c r="DA264" s="251"/>
      <c r="DB264" s="251"/>
      <c r="DC264" s="251"/>
      <c r="DD264" s="251"/>
      <c r="DE264" s="251"/>
      <c r="DF264" s="251"/>
      <c r="DG264" s="251"/>
      <c r="DH264" s="251"/>
      <c r="DI264" s="251"/>
      <c r="DJ264" s="251"/>
      <c r="DK264" s="251"/>
      <c r="DL264" s="251"/>
      <c r="DM264" s="251"/>
      <c r="DN264" s="251"/>
      <c r="DO264" s="251"/>
      <c r="DP264" s="251"/>
      <c r="DQ264" s="251"/>
      <c r="DR264" s="251"/>
      <c r="DS264" s="251"/>
      <c r="DT264" s="251"/>
      <c r="DU264" s="251"/>
      <c r="DV264" s="251"/>
      <c r="DW264" s="251"/>
      <c r="DX264" s="251"/>
      <c r="DY264" s="251"/>
      <c r="DZ264" s="251"/>
      <c r="EA264" s="251"/>
      <c r="EB264" s="251"/>
      <c r="EC264" s="251"/>
      <c r="ED264" s="251"/>
      <c r="EE264" s="251"/>
      <c r="EF264" s="251"/>
      <c r="EG264" s="251"/>
      <c r="EH264" s="251"/>
      <c r="EI264" s="251"/>
      <c r="EJ264" s="251"/>
      <c r="EK264" s="251"/>
      <c r="EL264" s="251"/>
      <c r="EM264" s="251"/>
      <c r="EN264" s="251"/>
      <c r="EO264" s="251"/>
      <c r="EP264" s="251"/>
      <c r="EQ264" s="251"/>
      <c r="ER264" s="251"/>
      <c r="ES264" s="251"/>
      <c r="ET264" s="251"/>
      <c r="EU264" s="251"/>
      <c r="EV264" s="251"/>
      <c r="EW264" s="251"/>
      <c r="EX264" s="251"/>
      <c r="EY264" s="251"/>
      <c r="EZ264" s="251"/>
      <c r="FA264" s="251"/>
      <c r="FB264" s="251"/>
      <c r="FC264" s="251"/>
      <c r="FD264" s="251"/>
      <c r="FE264" s="251"/>
      <c r="FF264" s="251"/>
      <c r="FG264" s="251"/>
      <c r="FH264" s="251"/>
      <c r="FI264" s="251"/>
      <c r="FJ264" s="251"/>
      <c r="FK264" s="251"/>
      <c r="FL264" s="251"/>
      <c r="FM264" s="251"/>
      <c r="FN264" s="251"/>
      <c r="FO264" s="251"/>
      <c r="FP264" s="251"/>
      <c r="FQ264" s="251"/>
      <c r="FR264" s="251"/>
      <c r="FS264" s="251"/>
      <c r="FT264" s="251"/>
      <c r="FU264" s="251"/>
      <c r="FV264" s="251"/>
      <c r="FW264" s="251"/>
      <c r="FX264" s="251"/>
      <c r="FY264" s="251"/>
      <c r="FZ264" s="251"/>
      <c r="GA264" s="251"/>
      <c r="GB264" s="251"/>
      <c r="GC264" s="251"/>
      <c r="GD264" s="251"/>
      <c r="GE264" s="251"/>
      <c r="GF264" s="251"/>
      <c r="GG264" s="251"/>
      <c r="GH264" s="251"/>
      <c r="GI264" s="251"/>
      <c r="GJ264" s="251"/>
      <c r="GK264" s="251"/>
      <c r="GL264" s="251"/>
      <c r="GM264" s="251"/>
      <c r="GN264" s="251"/>
      <c r="GO264" s="251"/>
      <c r="GP264" s="251"/>
      <c r="GQ264" s="251"/>
      <c r="GR264" s="251"/>
      <c r="GS264" s="251"/>
      <c r="GT264" s="251"/>
    </row>
    <row r="265" spans="17:202">
      <c r="Q265" s="251"/>
      <c r="R265" s="251"/>
      <c r="S265" s="251"/>
      <c r="T265" s="251"/>
      <c r="U265" s="251"/>
      <c r="V265" s="251"/>
      <c r="W265" s="251"/>
      <c r="X265" s="251"/>
      <c r="Y265" s="251"/>
      <c r="Z265" s="251"/>
      <c r="AA265" s="251"/>
      <c r="AB265" s="251"/>
      <c r="AC265" s="251"/>
      <c r="AD265" s="251"/>
      <c r="AE265" s="251"/>
      <c r="AF265" s="251"/>
      <c r="AG265" s="251"/>
      <c r="AH265" s="251"/>
      <c r="AI265" s="251"/>
      <c r="AJ265" s="251"/>
      <c r="AK265" s="251"/>
      <c r="AL265" s="251"/>
      <c r="AM265" s="251"/>
      <c r="AN265" s="251"/>
      <c r="AO265" s="251"/>
      <c r="AP265" s="251"/>
      <c r="AQ265" s="251"/>
      <c r="AR265" s="251"/>
      <c r="AS265" s="251"/>
      <c r="AT265" s="251"/>
      <c r="AU265" s="251"/>
      <c r="AV265" s="251"/>
      <c r="AW265" s="251"/>
      <c r="AX265" s="251"/>
      <c r="AY265" s="251"/>
      <c r="AZ265" s="251"/>
      <c r="BA265" s="251"/>
      <c r="BB265" s="251"/>
      <c r="BC265" s="251"/>
      <c r="BD265" s="251"/>
      <c r="BE265" s="251"/>
      <c r="BF265" s="251"/>
      <c r="BG265" s="251"/>
      <c r="BH265" s="251"/>
      <c r="BI265" s="251"/>
      <c r="BJ265" s="251"/>
      <c r="BK265" s="251"/>
      <c r="BL265" s="251"/>
      <c r="BM265" s="251"/>
      <c r="BN265" s="251"/>
      <c r="BO265" s="251"/>
      <c r="BP265" s="251"/>
      <c r="BQ265" s="251"/>
      <c r="BR265" s="251"/>
      <c r="BS265" s="251"/>
      <c r="BT265" s="251"/>
      <c r="BU265" s="251"/>
      <c r="BV265" s="251"/>
      <c r="BW265" s="251"/>
      <c r="BX265" s="251"/>
      <c r="BY265" s="251"/>
      <c r="BZ265" s="251"/>
      <c r="CA265" s="251"/>
      <c r="CB265" s="251"/>
      <c r="CC265" s="251"/>
      <c r="CD265" s="251"/>
      <c r="CE265" s="251"/>
      <c r="CF265" s="251"/>
      <c r="CG265" s="251"/>
      <c r="CH265" s="251"/>
      <c r="CI265" s="251"/>
      <c r="CJ265" s="251"/>
      <c r="CK265" s="251"/>
      <c r="CL265" s="251"/>
      <c r="CM265" s="251"/>
      <c r="CN265" s="251"/>
      <c r="CO265" s="251"/>
      <c r="CP265" s="251"/>
      <c r="CQ265" s="251"/>
      <c r="CR265" s="251"/>
      <c r="CS265" s="251"/>
      <c r="CT265" s="251"/>
      <c r="CU265" s="251"/>
      <c r="CV265" s="251"/>
      <c r="CW265" s="251"/>
      <c r="CX265" s="251"/>
      <c r="CY265" s="251"/>
      <c r="CZ265" s="251"/>
      <c r="DA265" s="251"/>
      <c r="DB265" s="251"/>
      <c r="DC265" s="251"/>
      <c r="DD265" s="251"/>
      <c r="DE265" s="251"/>
      <c r="DF265" s="251"/>
      <c r="DG265" s="251"/>
      <c r="DH265" s="251"/>
      <c r="DI265" s="251"/>
      <c r="DJ265" s="251"/>
      <c r="DK265" s="251"/>
      <c r="DL265" s="251"/>
      <c r="DM265" s="251"/>
      <c r="DN265" s="251"/>
      <c r="DO265" s="251"/>
      <c r="DP265" s="251"/>
      <c r="DQ265" s="251"/>
      <c r="DR265" s="251"/>
      <c r="DS265" s="251"/>
      <c r="DT265" s="251"/>
      <c r="DU265" s="251"/>
      <c r="DV265" s="251"/>
      <c r="DW265" s="251"/>
      <c r="DX265" s="251"/>
      <c r="DY265" s="251"/>
      <c r="DZ265" s="251"/>
      <c r="EA265" s="251"/>
      <c r="EB265" s="251"/>
      <c r="EC265" s="251"/>
      <c r="ED265" s="251"/>
      <c r="EE265" s="251"/>
      <c r="EF265" s="251"/>
      <c r="EG265" s="251"/>
      <c r="EH265" s="251"/>
      <c r="EI265" s="251"/>
      <c r="EJ265" s="251"/>
      <c r="EK265" s="251"/>
      <c r="EL265" s="251"/>
      <c r="EM265" s="251"/>
      <c r="EN265" s="251"/>
      <c r="EO265" s="251"/>
      <c r="EP265" s="251"/>
      <c r="EQ265" s="251"/>
      <c r="ER265" s="251"/>
      <c r="ES265" s="251"/>
      <c r="ET265" s="251"/>
      <c r="EU265" s="251"/>
      <c r="EV265" s="251"/>
      <c r="EW265" s="251"/>
      <c r="EX265" s="251"/>
      <c r="EY265" s="251"/>
      <c r="EZ265" s="251"/>
      <c r="FA265" s="251"/>
      <c r="FB265" s="251"/>
      <c r="FC265" s="251"/>
      <c r="FD265" s="251"/>
      <c r="FE265" s="251"/>
      <c r="FF265" s="251"/>
      <c r="FG265" s="251"/>
      <c r="FH265" s="251"/>
      <c r="FI265" s="251"/>
      <c r="FJ265" s="251"/>
      <c r="FK265" s="251"/>
      <c r="FL265" s="251"/>
      <c r="FM265" s="251"/>
      <c r="FN265" s="251"/>
      <c r="FO265" s="251"/>
      <c r="FP265" s="251"/>
      <c r="FQ265" s="251"/>
      <c r="FR265" s="251"/>
      <c r="FS265" s="251"/>
      <c r="FT265" s="251"/>
      <c r="FU265" s="251"/>
      <c r="FV265" s="251"/>
      <c r="FW265" s="251"/>
      <c r="FX265" s="251"/>
      <c r="FY265" s="251"/>
      <c r="FZ265" s="251"/>
      <c r="GA265" s="251"/>
      <c r="GB265" s="251"/>
      <c r="GC265" s="251"/>
      <c r="GD265" s="251"/>
      <c r="GE265" s="251"/>
      <c r="GF265" s="251"/>
      <c r="GG265" s="251"/>
      <c r="GH265" s="251"/>
      <c r="GI265" s="251"/>
      <c r="GJ265" s="251"/>
      <c r="GK265" s="251"/>
      <c r="GL265" s="251"/>
      <c r="GM265" s="251"/>
      <c r="GN265" s="251"/>
      <c r="GO265" s="251"/>
      <c r="GP265" s="251"/>
      <c r="GQ265" s="251"/>
      <c r="GR265" s="251"/>
      <c r="GS265" s="251"/>
      <c r="GT265" s="251"/>
    </row>
    <row r="266" spans="17:202">
      <c r="Q266" s="251"/>
      <c r="R266" s="251"/>
      <c r="S266" s="251"/>
      <c r="T266" s="251"/>
      <c r="U266" s="251"/>
      <c r="V266" s="251"/>
      <c r="W266" s="251"/>
      <c r="X266" s="251"/>
      <c r="Y266" s="251"/>
      <c r="Z266" s="251"/>
      <c r="AA266" s="251"/>
      <c r="AB266" s="251"/>
      <c r="AC266" s="251"/>
      <c r="AD266" s="251"/>
      <c r="AE266" s="251"/>
      <c r="AF266" s="251"/>
      <c r="AG266" s="251"/>
      <c r="AH266" s="251"/>
      <c r="AI266" s="251"/>
      <c r="AJ266" s="251"/>
      <c r="AK266" s="251"/>
      <c r="AL266" s="251"/>
      <c r="AM266" s="251"/>
      <c r="AN266" s="251"/>
      <c r="AO266" s="251"/>
      <c r="AP266" s="251"/>
      <c r="AQ266" s="251"/>
      <c r="AR266" s="251"/>
      <c r="AS266" s="251"/>
      <c r="AT266" s="251"/>
      <c r="AU266" s="251"/>
      <c r="AV266" s="251"/>
      <c r="AW266" s="251"/>
      <c r="AX266" s="251"/>
      <c r="AY266" s="251"/>
      <c r="AZ266" s="251"/>
      <c r="BA266" s="251"/>
      <c r="BB266" s="251"/>
      <c r="BC266" s="251"/>
      <c r="BD266" s="251"/>
      <c r="BE266" s="251"/>
      <c r="BF266" s="251"/>
      <c r="BG266" s="251"/>
      <c r="BH266" s="251"/>
      <c r="BI266" s="251"/>
      <c r="BJ266" s="251"/>
      <c r="BK266" s="251"/>
      <c r="BL266" s="251"/>
      <c r="BM266" s="251"/>
      <c r="BN266" s="251"/>
      <c r="BO266" s="251"/>
      <c r="BP266" s="251"/>
      <c r="BQ266" s="251"/>
      <c r="BR266" s="251"/>
      <c r="BS266" s="251"/>
      <c r="BT266" s="251"/>
      <c r="BU266" s="251"/>
      <c r="BV266" s="251"/>
      <c r="BW266" s="251"/>
      <c r="BX266" s="251"/>
      <c r="BY266" s="251"/>
      <c r="BZ266" s="251"/>
      <c r="CA266" s="251"/>
      <c r="CB266" s="251"/>
      <c r="CC266" s="251"/>
      <c r="CD266" s="251"/>
      <c r="CE266" s="251"/>
      <c r="CF266" s="251"/>
      <c r="CG266" s="251"/>
      <c r="CH266" s="251"/>
      <c r="CI266" s="251"/>
      <c r="CJ266" s="251"/>
      <c r="CK266" s="251"/>
      <c r="CL266" s="251"/>
      <c r="CM266" s="251"/>
      <c r="CN266" s="251"/>
      <c r="CO266" s="251"/>
      <c r="CP266" s="251"/>
      <c r="CQ266" s="251"/>
      <c r="CR266" s="251"/>
      <c r="CS266" s="251"/>
      <c r="CT266" s="251"/>
      <c r="CU266" s="251"/>
      <c r="CV266" s="251"/>
      <c r="CW266" s="251"/>
      <c r="CX266" s="251"/>
      <c r="CY266" s="251"/>
      <c r="CZ266" s="251"/>
      <c r="DA266" s="251"/>
      <c r="DB266" s="251"/>
      <c r="DC266" s="251"/>
      <c r="DD266" s="251"/>
      <c r="DE266" s="251"/>
      <c r="DF266" s="251"/>
      <c r="DG266" s="251"/>
      <c r="DH266" s="251"/>
      <c r="DI266" s="251"/>
      <c r="DJ266" s="251"/>
      <c r="DK266" s="251"/>
      <c r="DL266" s="251"/>
      <c r="DM266" s="251"/>
      <c r="DN266" s="251"/>
      <c r="DO266" s="251"/>
      <c r="DP266" s="251"/>
      <c r="DQ266" s="251"/>
      <c r="DR266" s="251"/>
      <c r="DS266" s="251"/>
      <c r="DT266" s="251"/>
      <c r="DU266" s="251"/>
      <c r="DV266" s="251"/>
      <c r="DW266" s="251"/>
      <c r="DX266" s="251"/>
      <c r="DY266" s="251"/>
      <c r="DZ266" s="251"/>
      <c r="EA266" s="251"/>
      <c r="EB266" s="251"/>
      <c r="EC266" s="251"/>
      <c r="ED266" s="251"/>
      <c r="EE266" s="251"/>
      <c r="EF266" s="251"/>
      <c r="EG266" s="251"/>
      <c r="EH266" s="251"/>
      <c r="EI266" s="251"/>
      <c r="EJ266" s="251"/>
      <c r="EK266" s="251"/>
      <c r="EL266" s="251"/>
      <c r="EM266" s="251"/>
      <c r="EN266" s="251"/>
      <c r="EO266" s="251"/>
      <c r="EP266" s="251"/>
      <c r="EQ266" s="251"/>
      <c r="ER266" s="251"/>
      <c r="ES266" s="251"/>
      <c r="ET266" s="251"/>
      <c r="EU266" s="251"/>
      <c r="EV266" s="251"/>
      <c r="EW266" s="251"/>
      <c r="EX266" s="251"/>
      <c r="EY266" s="251"/>
      <c r="EZ266" s="251"/>
      <c r="FA266" s="251"/>
      <c r="FB266" s="251"/>
      <c r="FC266" s="251"/>
      <c r="FD266" s="251"/>
      <c r="FE266" s="251"/>
      <c r="FF266" s="251"/>
      <c r="FG266" s="251"/>
      <c r="FH266" s="251"/>
      <c r="FI266" s="251"/>
      <c r="FJ266" s="251"/>
      <c r="FK266" s="251"/>
      <c r="FL266" s="251"/>
      <c r="FM266" s="251"/>
      <c r="FN266" s="251"/>
      <c r="FO266" s="251"/>
      <c r="FP266" s="251"/>
      <c r="FQ266" s="251"/>
      <c r="FR266" s="251"/>
      <c r="FS266" s="251"/>
      <c r="FT266" s="251"/>
      <c r="FU266" s="251"/>
      <c r="FV266" s="251"/>
      <c r="FW266" s="251"/>
      <c r="FX266" s="251"/>
      <c r="FY266" s="251"/>
      <c r="FZ266" s="251"/>
      <c r="GA266" s="251"/>
      <c r="GB266" s="251"/>
      <c r="GC266" s="251"/>
      <c r="GD266" s="251"/>
      <c r="GE266" s="251"/>
      <c r="GF266" s="251"/>
      <c r="GG266" s="251"/>
      <c r="GH266" s="251"/>
      <c r="GI266" s="251"/>
      <c r="GJ266" s="251"/>
      <c r="GK266" s="251"/>
      <c r="GL266" s="251"/>
      <c r="GM266" s="251"/>
      <c r="GN266" s="251"/>
      <c r="GO266" s="251"/>
      <c r="GP266" s="251"/>
      <c r="GQ266" s="251"/>
      <c r="GR266" s="251"/>
      <c r="GS266" s="251"/>
      <c r="GT266" s="251"/>
    </row>
    <row r="267" spans="17:202">
      <c r="Q267" s="251"/>
      <c r="R267" s="251"/>
      <c r="S267" s="251"/>
      <c r="T267" s="251"/>
      <c r="U267" s="251"/>
      <c r="V267" s="251"/>
      <c r="W267" s="251"/>
      <c r="X267" s="251"/>
      <c r="Y267" s="251"/>
      <c r="Z267" s="251"/>
      <c r="AA267" s="251"/>
      <c r="AB267" s="251"/>
      <c r="AC267" s="251"/>
      <c r="AD267" s="251"/>
      <c r="AE267" s="251"/>
      <c r="AF267" s="251"/>
      <c r="AG267" s="251"/>
      <c r="AH267" s="251"/>
      <c r="AI267" s="251"/>
      <c r="AJ267" s="251"/>
      <c r="AK267" s="251"/>
      <c r="AL267" s="251"/>
      <c r="AM267" s="251"/>
      <c r="AN267" s="251"/>
      <c r="AO267" s="251"/>
      <c r="AP267" s="251"/>
      <c r="AQ267" s="251"/>
      <c r="AR267" s="251"/>
      <c r="AS267" s="251"/>
      <c r="AT267" s="251"/>
      <c r="AU267" s="251"/>
      <c r="AV267" s="251"/>
      <c r="AW267" s="251"/>
      <c r="AX267" s="251"/>
      <c r="AY267" s="251"/>
      <c r="AZ267" s="251"/>
      <c r="BA267" s="251"/>
      <c r="BB267" s="251"/>
      <c r="BC267" s="251"/>
      <c r="BD267" s="251"/>
      <c r="BE267" s="251"/>
      <c r="BF267" s="251"/>
      <c r="BG267" s="251"/>
      <c r="BH267" s="251"/>
      <c r="BI267" s="251"/>
      <c r="BJ267" s="251"/>
      <c r="BK267" s="251"/>
      <c r="BL267" s="251"/>
      <c r="BM267" s="251"/>
      <c r="BN267" s="251"/>
      <c r="BO267" s="251"/>
      <c r="BP267" s="251"/>
      <c r="BQ267" s="251"/>
      <c r="BR267" s="251"/>
      <c r="BS267" s="251"/>
      <c r="BT267" s="251"/>
      <c r="BU267" s="251"/>
      <c r="BV267" s="251"/>
      <c r="BW267" s="251"/>
      <c r="BX267" s="251"/>
      <c r="BY267" s="251"/>
      <c r="BZ267" s="251"/>
      <c r="CA267" s="251"/>
      <c r="CB267" s="251"/>
      <c r="CC267" s="251"/>
      <c r="CD267" s="251"/>
      <c r="CE267" s="251"/>
      <c r="CF267" s="251"/>
      <c r="CG267" s="251"/>
      <c r="CH267" s="251"/>
      <c r="CI267" s="251"/>
      <c r="CJ267" s="251"/>
      <c r="CK267" s="251"/>
      <c r="CL267" s="251"/>
      <c r="CM267" s="251"/>
      <c r="CN267" s="251"/>
      <c r="CO267" s="251"/>
      <c r="CP267" s="251"/>
      <c r="CQ267" s="251"/>
      <c r="CR267" s="251"/>
      <c r="CS267" s="251"/>
      <c r="CT267" s="251"/>
      <c r="CU267" s="251"/>
      <c r="CV267" s="251"/>
      <c r="CW267" s="251"/>
      <c r="CX267" s="251"/>
      <c r="CY267" s="251"/>
      <c r="CZ267" s="251"/>
      <c r="DA267" s="251"/>
      <c r="DB267" s="251"/>
      <c r="DC267" s="251"/>
      <c r="DD267" s="251"/>
      <c r="DE267" s="251"/>
      <c r="DF267" s="251"/>
      <c r="DG267" s="251"/>
      <c r="DH267" s="251"/>
      <c r="DI267" s="251"/>
      <c r="DJ267" s="251"/>
      <c r="DK267" s="251"/>
      <c r="DL267" s="251"/>
      <c r="DM267" s="251"/>
      <c r="DN267" s="251"/>
      <c r="DO267" s="251"/>
      <c r="DP267" s="251"/>
      <c r="DQ267" s="251"/>
      <c r="DR267" s="251"/>
      <c r="DS267" s="251"/>
      <c r="DT267" s="251"/>
      <c r="DU267" s="251"/>
      <c r="DV267" s="251"/>
      <c r="DW267" s="251"/>
      <c r="DX267" s="251"/>
      <c r="DY267" s="251"/>
      <c r="DZ267" s="251"/>
      <c r="EA267" s="251"/>
      <c r="EB267" s="251"/>
      <c r="EC267" s="251"/>
      <c r="ED267" s="251"/>
      <c r="EE267" s="251"/>
      <c r="EF267" s="251"/>
      <c r="EG267" s="251"/>
      <c r="EH267" s="251"/>
      <c r="EI267" s="251"/>
      <c r="EJ267" s="251"/>
      <c r="EK267" s="251"/>
      <c r="EL267" s="251"/>
      <c r="EM267" s="251"/>
      <c r="EN267" s="251"/>
      <c r="EO267" s="251"/>
      <c r="EP267" s="251"/>
      <c r="EQ267" s="251"/>
      <c r="ER267" s="251"/>
      <c r="ES267" s="251"/>
      <c r="ET267" s="251"/>
      <c r="EU267" s="251"/>
      <c r="EV267" s="251"/>
      <c r="EW267" s="251"/>
      <c r="EX267" s="251"/>
      <c r="EY267" s="251"/>
      <c r="EZ267" s="251"/>
      <c r="FA267" s="251"/>
      <c r="FB267" s="251"/>
      <c r="FC267" s="251"/>
      <c r="FD267" s="251"/>
      <c r="FE267" s="251"/>
      <c r="FF267" s="251"/>
      <c r="FG267" s="251"/>
      <c r="FH267" s="251"/>
      <c r="FI267" s="251"/>
      <c r="FJ267" s="251"/>
      <c r="FK267" s="251"/>
      <c r="FL267" s="251"/>
      <c r="FM267" s="251"/>
      <c r="FN267" s="251"/>
      <c r="FO267" s="251"/>
      <c r="FP267" s="251"/>
      <c r="FQ267" s="251"/>
      <c r="FR267" s="251"/>
      <c r="FS267" s="251"/>
      <c r="FT267" s="251"/>
      <c r="FU267" s="251"/>
      <c r="FV267" s="251"/>
      <c r="FW267" s="251"/>
      <c r="FX267" s="251"/>
      <c r="FY267" s="251"/>
      <c r="FZ267" s="251"/>
      <c r="GA267" s="251"/>
      <c r="GB267" s="251"/>
      <c r="GC267" s="251"/>
      <c r="GD267" s="251"/>
      <c r="GE267" s="251"/>
      <c r="GF267" s="251"/>
      <c r="GG267" s="251"/>
      <c r="GH267" s="251"/>
      <c r="GI267" s="251"/>
      <c r="GJ267" s="251"/>
      <c r="GK267" s="251"/>
      <c r="GL267" s="251"/>
      <c r="GM267" s="251"/>
      <c r="GN267" s="251"/>
      <c r="GO267" s="251"/>
      <c r="GP267" s="251"/>
      <c r="GQ267" s="251"/>
      <c r="GR267" s="251"/>
      <c r="GS267" s="251"/>
      <c r="GT267" s="251"/>
    </row>
    <row r="268" spans="17:202">
      <c r="Q268" s="251"/>
      <c r="R268" s="251"/>
      <c r="S268" s="251"/>
      <c r="T268" s="251"/>
      <c r="U268" s="251"/>
      <c r="V268" s="251"/>
      <c r="W268" s="251"/>
      <c r="X268" s="251"/>
      <c r="Y268" s="251"/>
      <c r="Z268" s="251"/>
      <c r="AA268" s="251"/>
      <c r="AB268" s="251"/>
      <c r="AC268" s="251"/>
      <c r="AD268" s="251"/>
      <c r="AE268" s="251"/>
      <c r="AF268" s="251"/>
      <c r="AG268" s="251"/>
      <c r="AH268" s="251"/>
      <c r="AI268" s="251"/>
      <c r="AJ268" s="251"/>
      <c r="AK268" s="251"/>
      <c r="AL268" s="251"/>
      <c r="AM268" s="251"/>
      <c r="AN268" s="251"/>
      <c r="AO268" s="251"/>
      <c r="AP268" s="251"/>
      <c r="AQ268" s="251"/>
      <c r="AR268" s="251"/>
      <c r="AS268" s="251"/>
      <c r="AT268" s="251"/>
      <c r="AU268" s="251"/>
      <c r="AV268" s="251"/>
      <c r="AW268" s="251"/>
      <c r="AX268" s="251"/>
      <c r="AY268" s="251"/>
      <c r="AZ268" s="251"/>
      <c r="BA268" s="251"/>
      <c r="BB268" s="251"/>
      <c r="BC268" s="251"/>
      <c r="BD268" s="251"/>
      <c r="BE268" s="251"/>
      <c r="BF268" s="251"/>
      <c r="BG268" s="251"/>
      <c r="BH268" s="251"/>
      <c r="BI268" s="251"/>
      <c r="BJ268" s="251"/>
      <c r="BK268" s="251"/>
      <c r="BL268" s="251"/>
      <c r="BM268" s="251"/>
      <c r="BN268" s="251"/>
      <c r="BO268" s="251"/>
      <c r="BP268" s="251"/>
      <c r="BQ268" s="251"/>
      <c r="BR268" s="251"/>
      <c r="BS268" s="251"/>
      <c r="BT268" s="251"/>
      <c r="BU268" s="251"/>
      <c r="BV268" s="251"/>
      <c r="BW268" s="251"/>
      <c r="BX268" s="251"/>
      <c r="BY268" s="251"/>
      <c r="BZ268" s="251"/>
      <c r="CA268" s="251"/>
      <c r="CB268" s="251"/>
      <c r="CC268" s="251"/>
      <c r="CD268" s="251"/>
      <c r="CE268" s="251"/>
      <c r="CF268" s="251"/>
      <c r="CG268" s="251"/>
      <c r="CH268" s="251"/>
      <c r="CI268" s="251"/>
      <c r="CJ268" s="251"/>
      <c r="CK268" s="251"/>
      <c r="CL268" s="251"/>
      <c r="CM268" s="251"/>
      <c r="CN268" s="251"/>
      <c r="CO268" s="251"/>
      <c r="CP268" s="251"/>
      <c r="CQ268" s="251"/>
      <c r="CR268" s="251"/>
      <c r="CS268" s="251"/>
      <c r="CT268" s="251"/>
      <c r="CU268" s="251"/>
      <c r="CV268" s="251"/>
      <c r="CW268" s="251"/>
      <c r="CX268" s="251"/>
      <c r="CY268" s="251"/>
      <c r="CZ268" s="251"/>
      <c r="DA268" s="251"/>
      <c r="DB268" s="251"/>
      <c r="DC268" s="251"/>
      <c r="DD268" s="251"/>
      <c r="DE268" s="251"/>
      <c r="DF268" s="251"/>
      <c r="DG268" s="251"/>
      <c r="DH268" s="251"/>
      <c r="DI268" s="251"/>
      <c r="DJ268" s="251"/>
      <c r="DK268" s="251"/>
      <c r="DL268" s="251"/>
      <c r="DM268" s="251"/>
      <c r="DN268" s="251"/>
      <c r="DO268" s="251"/>
      <c r="DP268" s="251"/>
      <c r="DQ268" s="251"/>
      <c r="DR268" s="251"/>
      <c r="DS268" s="251"/>
      <c r="DT268" s="251"/>
      <c r="DU268" s="251"/>
      <c r="DV268" s="251"/>
      <c r="DW268" s="251"/>
      <c r="DX268" s="251"/>
      <c r="DY268" s="251"/>
      <c r="DZ268" s="251"/>
      <c r="EA268" s="251"/>
      <c r="EB268" s="251"/>
      <c r="EC268" s="251"/>
      <c r="ED268" s="251"/>
      <c r="EE268" s="251"/>
      <c r="EF268" s="251"/>
      <c r="EG268" s="251"/>
      <c r="EH268" s="251"/>
      <c r="EI268" s="251"/>
      <c r="EJ268" s="251"/>
      <c r="EK268" s="251"/>
      <c r="EL268" s="251"/>
      <c r="EM268" s="251"/>
      <c r="EN268" s="251"/>
      <c r="EO268" s="251"/>
      <c r="EP268" s="251"/>
      <c r="EQ268" s="251"/>
      <c r="ER268" s="251"/>
      <c r="ES268" s="251"/>
      <c r="ET268" s="251"/>
      <c r="EU268" s="251"/>
      <c r="EV268" s="251"/>
      <c r="EW268" s="251"/>
      <c r="EX268" s="251"/>
      <c r="EY268" s="251"/>
      <c r="EZ268" s="251"/>
      <c r="FA268" s="251"/>
      <c r="FB268" s="251"/>
      <c r="FC268" s="251"/>
      <c r="FD268" s="251"/>
      <c r="FE268" s="251"/>
      <c r="FF268" s="251"/>
      <c r="FG268" s="251"/>
      <c r="FH268" s="251"/>
      <c r="FI268" s="251"/>
      <c r="FJ268" s="251"/>
      <c r="FK268" s="251"/>
      <c r="FL268" s="251"/>
      <c r="FM268" s="251"/>
      <c r="FN268" s="251"/>
      <c r="FO268" s="251"/>
      <c r="FP268" s="251"/>
      <c r="FQ268" s="251"/>
      <c r="FR268" s="251"/>
      <c r="FS268" s="251"/>
      <c r="FT268" s="251"/>
      <c r="FU268" s="251"/>
      <c r="FV268" s="251"/>
      <c r="FW268" s="251"/>
      <c r="FX268" s="251"/>
      <c r="FY268" s="251"/>
      <c r="FZ268" s="251"/>
      <c r="GA268" s="251"/>
      <c r="GB268" s="251"/>
      <c r="GC268" s="251"/>
      <c r="GD268" s="251"/>
      <c r="GE268" s="251"/>
      <c r="GF268" s="251"/>
      <c r="GG268" s="251"/>
      <c r="GH268" s="251"/>
      <c r="GI268" s="251"/>
      <c r="GJ268" s="251"/>
      <c r="GK268" s="251"/>
      <c r="GL268" s="251"/>
      <c r="GM268" s="251"/>
      <c r="GN268" s="251"/>
      <c r="GO268" s="251"/>
      <c r="GP268" s="251"/>
      <c r="GQ268" s="251"/>
      <c r="GR268" s="251"/>
      <c r="GS268" s="251"/>
      <c r="GT268" s="251"/>
    </row>
    <row r="269" spans="17:202">
      <c r="Q269" s="251"/>
      <c r="R269" s="251"/>
      <c r="S269" s="251"/>
      <c r="T269" s="251"/>
      <c r="U269" s="251"/>
      <c r="V269" s="251"/>
      <c r="W269" s="251"/>
      <c r="X269" s="251"/>
      <c r="Y269" s="251"/>
      <c r="Z269" s="251"/>
      <c r="AA269" s="251"/>
      <c r="AB269" s="251"/>
      <c r="AC269" s="251"/>
      <c r="AD269" s="251"/>
      <c r="AE269" s="251"/>
      <c r="AF269" s="251"/>
      <c r="AG269" s="251"/>
      <c r="AH269" s="251"/>
      <c r="AI269" s="251"/>
      <c r="AJ269" s="251"/>
      <c r="AK269" s="251"/>
      <c r="AL269" s="251"/>
      <c r="AM269" s="251"/>
      <c r="AN269" s="251"/>
      <c r="AO269" s="251"/>
      <c r="AP269" s="251"/>
      <c r="AQ269" s="251"/>
      <c r="AR269" s="251"/>
      <c r="AS269" s="251"/>
      <c r="AT269" s="251"/>
      <c r="AU269" s="251"/>
      <c r="AV269" s="251"/>
      <c r="AW269" s="251"/>
      <c r="AX269" s="251"/>
      <c r="AY269" s="251"/>
      <c r="AZ269" s="251"/>
      <c r="BA269" s="251"/>
      <c r="BB269" s="251"/>
      <c r="BC269" s="251"/>
      <c r="BD269" s="251"/>
      <c r="BE269" s="251"/>
      <c r="BF269" s="251"/>
      <c r="BG269" s="251"/>
      <c r="BH269" s="251"/>
      <c r="BI269" s="251"/>
      <c r="BJ269" s="251"/>
      <c r="BK269" s="251"/>
      <c r="BL269" s="251"/>
      <c r="BM269" s="251"/>
      <c r="BN269" s="251"/>
      <c r="BO269" s="251"/>
      <c r="BP269" s="251"/>
      <c r="BQ269" s="251"/>
      <c r="BR269" s="251"/>
      <c r="BS269" s="251"/>
      <c r="BT269" s="251"/>
      <c r="BU269" s="251"/>
      <c r="BV269" s="251"/>
      <c r="BW269" s="251"/>
      <c r="BX269" s="251"/>
      <c r="BY269" s="251"/>
      <c r="BZ269" s="251"/>
      <c r="CA269" s="251"/>
      <c r="CB269" s="251"/>
      <c r="CC269" s="251"/>
      <c r="CD269" s="251"/>
      <c r="CE269" s="251"/>
      <c r="CF269" s="251"/>
      <c r="CG269" s="251"/>
      <c r="CH269" s="251"/>
      <c r="CI269" s="251"/>
      <c r="CJ269" s="251"/>
      <c r="CK269" s="251"/>
      <c r="CL269" s="251"/>
      <c r="CM269" s="251"/>
      <c r="CN269" s="251"/>
      <c r="CO269" s="251"/>
      <c r="CP269" s="251"/>
      <c r="CQ269" s="251"/>
      <c r="CR269" s="251"/>
      <c r="CS269" s="251"/>
      <c r="CT269" s="251"/>
      <c r="CU269" s="251"/>
      <c r="CV269" s="251"/>
      <c r="CW269" s="251"/>
      <c r="CX269" s="251"/>
      <c r="CY269" s="251"/>
      <c r="CZ269" s="251"/>
      <c r="DA269" s="251"/>
      <c r="DB269" s="251"/>
      <c r="DC269" s="251"/>
      <c r="DD269" s="251"/>
      <c r="DE269" s="251"/>
      <c r="DF269" s="251"/>
      <c r="DG269" s="251"/>
      <c r="DH269" s="251"/>
      <c r="DI269" s="251"/>
      <c r="DJ269" s="251"/>
      <c r="DK269" s="251"/>
      <c r="DL269" s="251"/>
      <c r="DM269" s="251"/>
      <c r="DN269" s="251"/>
      <c r="DO269" s="251"/>
      <c r="DP269" s="251"/>
      <c r="DQ269" s="251"/>
      <c r="DR269" s="251"/>
      <c r="DS269" s="251"/>
      <c r="DT269" s="251"/>
      <c r="DU269" s="251"/>
      <c r="DV269" s="251"/>
      <c r="DW269" s="251"/>
      <c r="DX269" s="251"/>
      <c r="DY269" s="251"/>
      <c r="DZ269" s="251"/>
      <c r="EA269" s="251"/>
      <c r="EB269" s="251"/>
      <c r="EC269" s="251"/>
      <c r="ED269" s="251"/>
      <c r="EE269" s="251"/>
      <c r="EF269" s="251"/>
      <c r="EG269" s="251"/>
      <c r="EH269" s="251"/>
      <c r="EI269" s="251"/>
      <c r="EJ269" s="251"/>
      <c r="EK269" s="251"/>
      <c r="EL269" s="251"/>
      <c r="EM269" s="251"/>
      <c r="EN269" s="251"/>
      <c r="EO269" s="251"/>
      <c r="EP269" s="251"/>
      <c r="EQ269" s="251"/>
      <c r="ER269" s="251"/>
      <c r="ES269" s="251"/>
      <c r="ET269" s="251"/>
      <c r="EU269" s="251"/>
      <c r="EV269" s="251"/>
      <c r="EW269" s="251"/>
      <c r="EX269" s="251"/>
      <c r="EY269" s="251"/>
      <c r="EZ269" s="251"/>
      <c r="FA269" s="251"/>
      <c r="FB269" s="251"/>
      <c r="FC269" s="251"/>
      <c r="FD269" s="251"/>
      <c r="FE269" s="251"/>
      <c r="FF269" s="251"/>
      <c r="FG269" s="251"/>
      <c r="FH269" s="251"/>
      <c r="FI269" s="251"/>
      <c r="FJ269" s="251"/>
      <c r="FK269" s="251"/>
      <c r="FL269" s="251"/>
      <c r="FM269" s="251"/>
      <c r="FN269" s="251"/>
      <c r="FO269" s="251"/>
      <c r="FP269" s="251"/>
      <c r="FQ269" s="251"/>
      <c r="FR269" s="251"/>
      <c r="FS269" s="251"/>
      <c r="FT269" s="251"/>
      <c r="FU269" s="251"/>
      <c r="FV269" s="251"/>
      <c r="FW269" s="251"/>
      <c r="FX269" s="251"/>
      <c r="FY269" s="251"/>
      <c r="FZ269" s="251"/>
      <c r="GA269" s="251"/>
      <c r="GB269" s="251"/>
      <c r="GC269" s="251"/>
      <c r="GD269" s="251"/>
      <c r="GE269" s="251"/>
      <c r="GF269" s="251"/>
      <c r="GG269" s="251"/>
      <c r="GH269" s="251"/>
      <c r="GI269" s="251"/>
      <c r="GJ269" s="251"/>
      <c r="GK269" s="251"/>
      <c r="GL269" s="251"/>
      <c r="GM269" s="251"/>
      <c r="GN269" s="251"/>
      <c r="GO269" s="251"/>
      <c r="GP269" s="251"/>
      <c r="GQ269" s="251"/>
      <c r="GR269" s="251"/>
      <c r="GS269" s="251"/>
      <c r="GT269" s="251"/>
    </row>
    <row r="270" spans="17:202">
      <c r="Q270" s="251"/>
      <c r="R270" s="251"/>
      <c r="S270" s="251"/>
      <c r="T270" s="251"/>
      <c r="U270" s="251"/>
      <c r="V270" s="251"/>
      <c r="W270" s="251"/>
      <c r="X270" s="251"/>
      <c r="Y270" s="251"/>
      <c r="Z270" s="251"/>
      <c r="AA270" s="251"/>
      <c r="AB270" s="251"/>
      <c r="AC270" s="251"/>
      <c r="AD270" s="251"/>
      <c r="AE270" s="251"/>
      <c r="AF270" s="251"/>
      <c r="AG270" s="251"/>
      <c r="AH270" s="251"/>
      <c r="AI270" s="251"/>
      <c r="AJ270" s="251"/>
      <c r="AK270" s="251"/>
      <c r="AL270" s="251"/>
      <c r="AM270" s="251"/>
      <c r="AN270" s="251"/>
      <c r="AO270" s="251"/>
      <c r="AP270" s="251"/>
      <c r="AQ270" s="251"/>
      <c r="AR270" s="251"/>
      <c r="AS270" s="251"/>
      <c r="AT270" s="251"/>
      <c r="AU270" s="251"/>
      <c r="AV270" s="251"/>
      <c r="AW270" s="251"/>
      <c r="AX270" s="251"/>
      <c r="AY270" s="251"/>
      <c r="AZ270" s="251"/>
      <c r="BA270" s="251"/>
      <c r="BB270" s="251"/>
      <c r="BC270" s="251"/>
      <c r="BD270" s="251"/>
      <c r="BE270" s="251"/>
      <c r="BF270" s="251"/>
      <c r="BG270" s="251"/>
      <c r="BH270" s="251"/>
      <c r="BI270" s="251"/>
      <c r="BJ270" s="251"/>
      <c r="BK270" s="251"/>
      <c r="BL270" s="251"/>
      <c r="BM270" s="251"/>
      <c r="BN270" s="251"/>
      <c r="BO270" s="251"/>
      <c r="BP270" s="251"/>
      <c r="BQ270" s="251"/>
      <c r="BR270" s="251"/>
      <c r="BS270" s="251"/>
      <c r="BT270" s="251"/>
      <c r="BU270" s="251"/>
      <c r="BV270" s="251"/>
      <c r="BW270" s="251"/>
      <c r="BX270" s="251"/>
      <c r="BY270" s="251"/>
      <c r="BZ270" s="251"/>
      <c r="CA270" s="251"/>
      <c r="CB270" s="251"/>
      <c r="CC270" s="251"/>
      <c r="CD270" s="251"/>
      <c r="CE270" s="251"/>
      <c r="CF270" s="251"/>
      <c r="CG270" s="251"/>
      <c r="CH270" s="251"/>
      <c r="CI270" s="251"/>
      <c r="CJ270" s="251"/>
      <c r="CK270" s="251"/>
      <c r="CL270" s="251"/>
      <c r="CM270" s="251"/>
      <c r="CN270" s="251"/>
      <c r="CO270" s="251"/>
      <c r="CP270" s="251"/>
      <c r="CQ270" s="251"/>
      <c r="CR270" s="251"/>
      <c r="CS270" s="251"/>
      <c r="CT270" s="251"/>
      <c r="CU270" s="251"/>
      <c r="CV270" s="251"/>
      <c r="CW270" s="251"/>
      <c r="CX270" s="251"/>
      <c r="CY270" s="251"/>
      <c r="CZ270" s="251"/>
      <c r="DA270" s="251"/>
      <c r="DB270" s="251"/>
      <c r="DC270" s="251"/>
      <c r="DD270" s="251"/>
      <c r="DE270" s="251"/>
      <c r="DF270" s="251"/>
      <c r="DG270" s="251"/>
      <c r="DH270" s="251"/>
      <c r="DI270" s="251"/>
      <c r="DJ270" s="251"/>
      <c r="DK270" s="251"/>
      <c r="DL270" s="251"/>
      <c r="DM270" s="251"/>
      <c r="DN270" s="251"/>
      <c r="DO270" s="251"/>
      <c r="DP270" s="251"/>
      <c r="DQ270" s="251"/>
      <c r="DR270" s="251"/>
      <c r="DS270" s="251"/>
      <c r="DT270" s="251"/>
      <c r="DU270" s="251"/>
      <c r="DV270" s="251"/>
      <c r="DW270" s="251"/>
      <c r="DX270" s="251"/>
      <c r="DY270" s="251"/>
      <c r="DZ270" s="251"/>
      <c r="EA270" s="251"/>
      <c r="EB270" s="251"/>
      <c r="EC270" s="251"/>
      <c r="ED270" s="251"/>
      <c r="EE270" s="251"/>
      <c r="EF270" s="251"/>
      <c r="EG270" s="251"/>
      <c r="EH270" s="251"/>
      <c r="EI270" s="251"/>
      <c r="EJ270" s="251"/>
      <c r="EK270" s="251"/>
      <c r="EL270" s="251"/>
      <c r="EM270" s="251"/>
      <c r="EN270" s="251"/>
      <c r="EO270" s="251"/>
      <c r="EP270" s="251"/>
      <c r="EQ270" s="251"/>
      <c r="ER270" s="251"/>
      <c r="ES270" s="251"/>
      <c r="ET270" s="251"/>
      <c r="EU270" s="251"/>
      <c r="EV270" s="251"/>
      <c r="EW270" s="251"/>
      <c r="EX270" s="251"/>
      <c r="EY270" s="251"/>
      <c r="EZ270" s="251"/>
      <c r="FA270" s="251"/>
      <c r="FB270" s="251"/>
      <c r="FC270" s="251"/>
      <c r="FD270" s="251"/>
      <c r="FE270" s="251"/>
      <c r="FF270" s="251"/>
      <c r="FG270" s="251"/>
      <c r="FH270" s="251"/>
      <c r="FI270" s="251"/>
      <c r="FJ270" s="251"/>
      <c r="FK270" s="251"/>
      <c r="FL270" s="251"/>
      <c r="FM270" s="251"/>
      <c r="FN270" s="251"/>
      <c r="FO270" s="251"/>
      <c r="FP270" s="251"/>
      <c r="FQ270" s="251"/>
      <c r="FR270" s="251"/>
      <c r="FS270" s="251"/>
      <c r="FT270" s="251"/>
      <c r="FU270" s="251"/>
      <c r="FV270" s="251"/>
      <c r="FW270" s="251"/>
      <c r="FX270" s="251"/>
      <c r="FY270" s="251"/>
      <c r="FZ270" s="251"/>
      <c r="GA270" s="251"/>
      <c r="GB270" s="251"/>
      <c r="GC270" s="251"/>
      <c r="GD270" s="251"/>
      <c r="GE270" s="251"/>
      <c r="GF270" s="251"/>
      <c r="GG270" s="251"/>
      <c r="GH270" s="251"/>
      <c r="GI270" s="251"/>
      <c r="GJ270" s="251"/>
      <c r="GK270" s="251"/>
      <c r="GL270" s="251"/>
      <c r="GM270" s="251"/>
      <c r="GN270" s="251"/>
      <c r="GO270" s="251"/>
      <c r="GP270" s="251"/>
      <c r="GQ270" s="251"/>
      <c r="GR270" s="251"/>
      <c r="GS270" s="251"/>
      <c r="GT270" s="251"/>
    </row>
    <row r="271" spans="17:202">
      <c r="Q271" s="251"/>
      <c r="R271" s="251"/>
      <c r="S271" s="251"/>
      <c r="T271" s="251"/>
      <c r="U271" s="251"/>
      <c r="V271" s="251"/>
      <c r="W271" s="251"/>
      <c r="X271" s="251"/>
      <c r="Y271" s="251"/>
      <c r="Z271" s="251"/>
      <c r="AA271" s="251"/>
      <c r="AB271" s="251"/>
      <c r="AC271" s="251"/>
      <c r="AD271" s="251"/>
      <c r="AE271" s="251"/>
      <c r="AF271" s="251"/>
      <c r="AG271" s="251"/>
      <c r="AH271" s="251"/>
      <c r="AI271" s="251"/>
      <c r="AJ271" s="251"/>
      <c r="AK271" s="251"/>
      <c r="AL271" s="251"/>
      <c r="AM271" s="251"/>
      <c r="AN271" s="251"/>
      <c r="AO271" s="251"/>
      <c r="AP271" s="251"/>
      <c r="AQ271" s="251"/>
      <c r="AR271" s="251"/>
      <c r="AS271" s="251"/>
      <c r="AT271" s="251"/>
      <c r="AU271" s="251"/>
      <c r="AV271" s="251"/>
      <c r="AW271" s="251"/>
      <c r="AX271" s="251"/>
      <c r="AY271" s="251"/>
      <c r="AZ271" s="251"/>
      <c r="BA271" s="251"/>
      <c r="BB271" s="251"/>
      <c r="BC271" s="251"/>
      <c r="BD271" s="251"/>
      <c r="BE271" s="251"/>
      <c r="BF271" s="251"/>
      <c r="BG271" s="251"/>
      <c r="BH271" s="251"/>
      <c r="BI271" s="251"/>
      <c r="BJ271" s="251"/>
      <c r="BK271" s="251"/>
      <c r="BL271" s="251"/>
      <c r="BM271" s="251"/>
      <c r="BN271" s="251"/>
      <c r="BO271" s="251"/>
      <c r="BP271" s="251"/>
      <c r="BQ271" s="251"/>
      <c r="BR271" s="251"/>
      <c r="BS271" s="251"/>
      <c r="BT271" s="251"/>
      <c r="BU271" s="251"/>
      <c r="BV271" s="251"/>
      <c r="BW271" s="251"/>
      <c r="BX271" s="251"/>
      <c r="BY271" s="251"/>
      <c r="BZ271" s="251"/>
      <c r="CA271" s="251"/>
      <c r="CB271" s="251"/>
      <c r="CC271" s="251"/>
      <c r="CD271" s="251"/>
      <c r="CE271" s="251"/>
      <c r="CF271" s="251"/>
      <c r="CG271" s="251"/>
      <c r="CH271" s="251"/>
      <c r="CI271" s="251"/>
      <c r="CJ271" s="251"/>
      <c r="CK271" s="251"/>
      <c r="CL271" s="251"/>
      <c r="CM271" s="251"/>
      <c r="CN271" s="251"/>
      <c r="CO271" s="251"/>
      <c r="CP271" s="251"/>
      <c r="CQ271" s="251"/>
      <c r="CR271" s="251"/>
      <c r="CS271" s="251"/>
      <c r="CT271" s="251"/>
      <c r="CU271" s="251"/>
      <c r="CV271" s="251"/>
      <c r="CW271" s="251"/>
      <c r="CX271" s="251"/>
      <c r="CY271" s="251"/>
      <c r="CZ271" s="251"/>
      <c r="DA271" s="251"/>
      <c r="DB271" s="251"/>
      <c r="DC271" s="251"/>
      <c r="DD271" s="251"/>
      <c r="DE271" s="251"/>
      <c r="DF271" s="251"/>
      <c r="DG271" s="251"/>
      <c r="DH271" s="251"/>
      <c r="DI271" s="251"/>
      <c r="DJ271" s="251"/>
      <c r="DK271" s="251"/>
      <c r="DL271" s="251"/>
      <c r="DM271" s="251"/>
      <c r="DN271" s="251"/>
      <c r="DO271" s="251"/>
      <c r="DP271" s="251"/>
      <c r="DQ271" s="251"/>
      <c r="DR271" s="251"/>
      <c r="DS271" s="251"/>
      <c r="DT271" s="251"/>
      <c r="DU271" s="251"/>
      <c r="DV271" s="251"/>
      <c r="DW271" s="251"/>
      <c r="DX271" s="251"/>
      <c r="DY271" s="251"/>
      <c r="DZ271" s="251"/>
      <c r="EA271" s="251"/>
      <c r="EB271" s="251"/>
      <c r="EC271" s="251"/>
      <c r="ED271" s="251"/>
      <c r="EE271" s="251"/>
      <c r="EF271" s="251"/>
      <c r="EG271" s="251"/>
      <c r="EH271" s="251"/>
      <c r="EI271" s="251"/>
      <c r="EJ271" s="251"/>
      <c r="EK271" s="251"/>
      <c r="EL271" s="251"/>
      <c r="EM271" s="251"/>
      <c r="EN271" s="251"/>
      <c r="EO271" s="251"/>
      <c r="EP271" s="251"/>
      <c r="EQ271" s="251"/>
      <c r="ER271" s="251"/>
      <c r="ES271" s="251"/>
      <c r="ET271" s="251"/>
      <c r="EU271" s="251"/>
      <c r="EV271" s="251"/>
      <c r="EW271" s="251"/>
      <c r="EX271" s="251"/>
      <c r="EY271" s="251"/>
      <c r="EZ271" s="251"/>
      <c r="FA271" s="251"/>
      <c r="FB271" s="251"/>
      <c r="FC271" s="251"/>
      <c r="FD271" s="251"/>
      <c r="FE271" s="251"/>
      <c r="FF271" s="251"/>
      <c r="FG271" s="251"/>
      <c r="FH271" s="251"/>
      <c r="FI271" s="251"/>
      <c r="FJ271" s="251"/>
      <c r="FK271" s="251"/>
      <c r="FL271" s="251"/>
      <c r="FM271" s="251"/>
      <c r="FN271" s="251"/>
      <c r="FO271" s="251"/>
      <c r="FP271" s="251"/>
      <c r="FQ271" s="251"/>
      <c r="FR271" s="251"/>
      <c r="FS271" s="251"/>
      <c r="FT271" s="251"/>
      <c r="FU271" s="251"/>
      <c r="FV271" s="251"/>
      <c r="FW271" s="251"/>
      <c r="FX271" s="251"/>
      <c r="FY271" s="251"/>
      <c r="FZ271" s="251"/>
      <c r="GA271" s="251"/>
      <c r="GB271" s="251"/>
      <c r="GC271" s="251"/>
      <c r="GD271" s="251"/>
      <c r="GE271" s="251"/>
      <c r="GF271" s="251"/>
      <c r="GG271" s="251"/>
      <c r="GH271" s="251"/>
      <c r="GI271" s="251"/>
      <c r="GJ271" s="251"/>
      <c r="GK271" s="251"/>
      <c r="GL271" s="251"/>
      <c r="GM271" s="251"/>
      <c r="GN271" s="251"/>
      <c r="GO271" s="251"/>
      <c r="GP271" s="251"/>
      <c r="GQ271" s="251"/>
      <c r="GR271" s="251"/>
      <c r="GS271" s="251"/>
      <c r="GT271" s="251"/>
    </row>
    <row r="272" spans="17:202">
      <c r="Q272" s="251"/>
      <c r="R272" s="251"/>
      <c r="S272" s="251"/>
      <c r="T272" s="251"/>
      <c r="U272" s="251"/>
      <c r="V272" s="251"/>
      <c r="W272" s="251"/>
      <c r="X272" s="251"/>
      <c r="Y272" s="251"/>
      <c r="Z272" s="251"/>
      <c r="AA272" s="251"/>
      <c r="AB272" s="251"/>
      <c r="AC272" s="251"/>
      <c r="AD272" s="251"/>
      <c r="AE272" s="251"/>
      <c r="AF272" s="251"/>
      <c r="AG272" s="251"/>
      <c r="AH272" s="251"/>
      <c r="AI272" s="251"/>
      <c r="AJ272" s="251"/>
      <c r="AK272" s="251"/>
      <c r="AL272" s="251"/>
      <c r="AM272" s="251"/>
      <c r="AN272" s="251"/>
      <c r="AO272" s="251"/>
      <c r="AP272" s="251"/>
      <c r="AQ272" s="251"/>
      <c r="AR272" s="251"/>
      <c r="AS272" s="251"/>
      <c r="AT272" s="251"/>
      <c r="AU272" s="251"/>
      <c r="AV272" s="251"/>
      <c r="AW272" s="251"/>
      <c r="AX272" s="251"/>
      <c r="AY272" s="251"/>
      <c r="AZ272" s="251"/>
      <c r="BA272" s="251"/>
      <c r="BB272" s="251"/>
      <c r="BC272" s="251"/>
      <c r="BD272" s="251"/>
      <c r="BE272" s="251"/>
      <c r="BF272" s="251"/>
      <c r="BG272" s="251"/>
      <c r="BH272" s="251"/>
      <c r="BI272" s="251"/>
      <c r="BJ272" s="251"/>
      <c r="BK272" s="251"/>
      <c r="BL272" s="251"/>
      <c r="BM272" s="251"/>
      <c r="BN272" s="251"/>
      <c r="BO272" s="251"/>
      <c r="BP272" s="251"/>
      <c r="BQ272" s="251"/>
      <c r="BR272" s="251"/>
      <c r="BS272" s="251"/>
      <c r="BT272" s="251"/>
      <c r="BU272" s="251"/>
      <c r="BV272" s="251"/>
      <c r="BW272" s="251"/>
      <c r="BX272" s="251"/>
      <c r="BY272" s="251"/>
      <c r="BZ272" s="251"/>
      <c r="CA272" s="251"/>
      <c r="CB272" s="251"/>
      <c r="CC272" s="251"/>
      <c r="CD272" s="251"/>
      <c r="CE272" s="251"/>
      <c r="CF272" s="251"/>
      <c r="CG272" s="251"/>
      <c r="CH272" s="251"/>
      <c r="CI272" s="251"/>
      <c r="CJ272" s="251"/>
      <c r="CK272" s="251"/>
      <c r="CL272" s="251"/>
      <c r="CM272" s="251"/>
      <c r="CN272" s="251"/>
      <c r="CO272" s="251"/>
      <c r="CP272" s="251"/>
      <c r="CQ272" s="251"/>
      <c r="CR272" s="251"/>
      <c r="CS272" s="251"/>
      <c r="CT272" s="251"/>
      <c r="CU272" s="251"/>
      <c r="CV272" s="251"/>
      <c r="CW272" s="251"/>
      <c r="CX272" s="251"/>
      <c r="CY272" s="251"/>
      <c r="CZ272" s="251"/>
      <c r="DA272" s="251"/>
      <c r="DB272" s="251"/>
      <c r="DC272" s="251"/>
      <c r="DD272" s="251"/>
      <c r="DE272" s="251"/>
      <c r="DF272" s="251"/>
      <c r="DG272" s="251"/>
      <c r="DH272" s="251"/>
      <c r="DI272" s="251"/>
      <c r="DJ272" s="251"/>
      <c r="DK272" s="251"/>
      <c r="DL272" s="251"/>
      <c r="DM272" s="251"/>
      <c r="DN272" s="251"/>
      <c r="DO272" s="251"/>
      <c r="DP272" s="251"/>
      <c r="DQ272" s="251"/>
      <c r="DR272" s="251"/>
      <c r="DS272" s="251"/>
      <c r="DT272" s="251"/>
      <c r="DU272" s="251"/>
      <c r="DV272" s="251"/>
      <c r="DW272" s="251"/>
      <c r="DX272" s="251"/>
      <c r="DY272" s="251"/>
      <c r="DZ272" s="251"/>
      <c r="EA272" s="251"/>
      <c r="EB272" s="251"/>
      <c r="EC272" s="251"/>
      <c r="ED272" s="251"/>
      <c r="EE272" s="251"/>
      <c r="EF272" s="251"/>
      <c r="EG272" s="251"/>
      <c r="EH272" s="251"/>
      <c r="EI272" s="251"/>
      <c r="EJ272" s="251"/>
      <c r="EK272" s="251"/>
      <c r="EL272" s="251"/>
      <c r="EM272" s="251"/>
      <c r="EN272" s="251"/>
      <c r="EO272" s="251"/>
      <c r="EP272" s="251"/>
      <c r="EQ272" s="251"/>
      <c r="ER272" s="251"/>
      <c r="ES272" s="251"/>
      <c r="ET272" s="251"/>
      <c r="EU272" s="251"/>
      <c r="EV272" s="251"/>
      <c r="EW272" s="251"/>
      <c r="EX272" s="251"/>
      <c r="EY272" s="251"/>
      <c r="EZ272" s="251"/>
      <c r="FA272" s="251"/>
      <c r="FB272" s="251"/>
      <c r="FC272" s="251"/>
      <c r="FD272" s="251"/>
      <c r="FE272" s="251"/>
      <c r="FF272" s="251"/>
      <c r="FG272" s="251"/>
      <c r="FH272" s="251"/>
      <c r="FI272" s="251"/>
      <c r="FJ272" s="251"/>
      <c r="FK272" s="251"/>
      <c r="FL272" s="251"/>
      <c r="FM272" s="251"/>
      <c r="FN272" s="251"/>
      <c r="FO272" s="251"/>
      <c r="FP272" s="251"/>
      <c r="FQ272" s="251"/>
      <c r="FR272" s="251"/>
      <c r="FS272" s="251"/>
      <c r="FT272" s="251"/>
      <c r="FU272" s="251"/>
      <c r="FV272" s="251"/>
      <c r="FW272" s="251"/>
      <c r="FX272" s="251"/>
      <c r="FY272" s="251"/>
      <c r="FZ272" s="251"/>
      <c r="GA272" s="251"/>
      <c r="GB272" s="251"/>
      <c r="GC272" s="251"/>
      <c r="GD272" s="251"/>
      <c r="GE272" s="251"/>
      <c r="GF272" s="251"/>
      <c r="GG272" s="251"/>
      <c r="GH272" s="251"/>
      <c r="GI272" s="251"/>
      <c r="GJ272" s="251"/>
      <c r="GK272" s="251"/>
      <c r="GL272" s="251"/>
      <c r="GM272" s="251"/>
      <c r="GN272" s="251"/>
      <c r="GO272" s="251"/>
      <c r="GP272" s="251"/>
      <c r="GQ272" s="251"/>
      <c r="GR272" s="251"/>
      <c r="GS272" s="251"/>
      <c r="GT272" s="251"/>
    </row>
    <row r="273" spans="17:202">
      <c r="Q273" s="251"/>
      <c r="R273" s="251"/>
      <c r="S273" s="251"/>
      <c r="T273" s="251"/>
      <c r="U273" s="251"/>
      <c r="V273" s="251"/>
      <c r="W273" s="251"/>
      <c r="X273" s="251"/>
      <c r="Y273" s="251"/>
      <c r="Z273" s="251"/>
      <c r="AA273" s="251"/>
      <c r="AB273" s="251"/>
      <c r="AC273" s="251"/>
      <c r="AD273" s="251"/>
      <c r="AE273" s="251"/>
      <c r="AF273" s="251"/>
      <c r="AG273" s="251"/>
      <c r="AH273" s="251"/>
      <c r="AI273" s="251"/>
      <c r="AJ273" s="251"/>
      <c r="AK273" s="251"/>
      <c r="AL273" s="251"/>
      <c r="AM273" s="251"/>
      <c r="AN273" s="251"/>
      <c r="AO273" s="251"/>
      <c r="AP273" s="251"/>
      <c r="AQ273" s="251"/>
      <c r="AR273" s="251"/>
      <c r="AS273" s="251"/>
      <c r="AT273" s="251"/>
      <c r="AU273" s="251"/>
      <c r="AV273" s="251"/>
      <c r="AW273" s="251"/>
      <c r="AX273" s="251"/>
      <c r="AY273" s="251"/>
      <c r="AZ273" s="251"/>
      <c r="BA273" s="251"/>
      <c r="BB273" s="251"/>
      <c r="BC273" s="251"/>
      <c r="BD273" s="251"/>
      <c r="BE273" s="251"/>
      <c r="BF273" s="251"/>
      <c r="BG273" s="251"/>
      <c r="BH273" s="251"/>
      <c r="BI273" s="251"/>
      <c r="BJ273" s="251"/>
      <c r="BK273" s="251"/>
      <c r="BL273" s="251"/>
      <c r="BM273" s="251"/>
      <c r="BN273" s="251"/>
      <c r="BO273" s="251"/>
      <c r="BP273" s="251"/>
      <c r="BQ273" s="251"/>
      <c r="BR273" s="251"/>
      <c r="BS273" s="251"/>
      <c r="BT273" s="251"/>
      <c r="BU273" s="251"/>
      <c r="BV273" s="251"/>
      <c r="BW273" s="251"/>
      <c r="BX273" s="251"/>
      <c r="BY273" s="251"/>
      <c r="BZ273" s="251"/>
      <c r="CA273" s="251"/>
      <c r="CB273" s="251"/>
      <c r="CC273" s="251"/>
      <c r="CD273" s="251"/>
      <c r="CE273" s="251"/>
      <c r="CF273" s="251"/>
      <c r="CG273" s="251"/>
      <c r="CH273" s="251"/>
      <c r="CI273" s="251"/>
      <c r="CJ273" s="251"/>
      <c r="CK273" s="251"/>
      <c r="CL273" s="251"/>
      <c r="CM273" s="251"/>
      <c r="CN273" s="251"/>
      <c r="CO273" s="251"/>
      <c r="CP273" s="251"/>
      <c r="CQ273" s="251"/>
      <c r="CR273" s="251"/>
      <c r="CS273" s="251"/>
      <c r="CT273" s="251"/>
      <c r="CU273" s="251"/>
      <c r="CV273" s="251"/>
      <c r="CW273" s="251"/>
      <c r="CX273" s="251"/>
      <c r="CY273" s="251"/>
      <c r="CZ273" s="251"/>
      <c r="DA273" s="251"/>
      <c r="DB273" s="251"/>
      <c r="DC273" s="251"/>
      <c r="DD273" s="251"/>
      <c r="DE273" s="251"/>
      <c r="DF273" s="251"/>
      <c r="DG273" s="251"/>
      <c r="DH273" s="251"/>
      <c r="DI273" s="251"/>
      <c r="DJ273" s="251"/>
      <c r="DK273" s="251"/>
      <c r="DL273" s="251"/>
      <c r="DM273" s="251"/>
      <c r="DN273" s="251"/>
      <c r="DO273" s="251"/>
      <c r="DP273" s="251"/>
      <c r="DQ273" s="251"/>
      <c r="DR273" s="251"/>
      <c r="DS273" s="251"/>
      <c r="DT273" s="251"/>
      <c r="DU273" s="251"/>
      <c r="DV273" s="251"/>
      <c r="DW273" s="251"/>
      <c r="DX273" s="251"/>
      <c r="DY273" s="251"/>
      <c r="DZ273" s="251"/>
      <c r="EA273" s="251"/>
      <c r="EB273" s="251"/>
      <c r="EC273" s="251"/>
      <c r="ED273" s="251"/>
      <c r="EE273" s="251"/>
      <c r="EF273" s="251"/>
      <c r="EG273" s="251"/>
      <c r="EH273" s="251"/>
      <c r="EI273" s="251"/>
      <c r="EJ273" s="251"/>
      <c r="EK273" s="251"/>
      <c r="EL273" s="251"/>
      <c r="EM273" s="251"/>
      <c r="EN273" s="251"/>
      <c r="EO273" s="251"/>
      <c r="EP273" s="251"/>
      <c r="EQ273" s="251"/>
      <c r="ER273" s="251"/>
      <c r="ES273" s="251"/>
      <c r="ET273" s="251"/>
      <c r="EU273" s="251"/>
      <c r="EV273" s="251"/>
      <c r="EW273" s="251"/>
      <c r="EX273" s="251"/>
      <c r="EY273" s="251"/>
      <c r="EZ273" s="251"/>
      <c r="FA273" s="251"/>
      <c r="FB273" s="251"/>
      <c r="FC273" s="251"/>
      <c r="FD273" s="251"/>
      <c r="FE273" s="251"/>
      <c r="FF273" s="251"/>
      <c r="FG273" s="251"/>
      <c r="FH273" s="251"/>
      <c r="FI273" s="251"/>
      <c r="FJ273" s="251"/>
      <c r="FK273" s="251"/>
      <c r="FL273" s="251"/>
      <c r="FM273" s="251"/>
      <c r="FN273" s="251"/>
      <c r="FO273" s="251"/>
      <c r="FP273" s="251"/>
      <c r="FQ273" s="251"/>
      <c r="FR273" s="251"/>
      <c r="FS273" s="251"/>
      <c r="FT273" s="251"/>
      <c r="FU273" s="251"/>
      <c r="FV273" s="251"/>
      <c r="FW273" s="251"/>
      <c r="FX273" s="251"/>
      <c r="FY273" s="251"/>
      <c r="FZ273" s="251"/>
      <c r="GA273" s="251"/>
      <c r="GB273" s="251"/>
      <c r="GC273" s="251"/>
      <c r="GD273" s="251"/>
      <c r="GE273" s="251"/>
      <c r="GF273" s="251"/>
      <c r="GG273" s="251"/>
      <c r="GH273" s="251"/>
      <c r="GI273" s="251"/>
      <c r="GJ273" s="251"/>
      <c r="GK273" s="251"/>
      <c r="GL273" s="251"/>
      <c r="GM273" s="251"/>
      <c r="GN273" s="251"/>
      <c r="GO273" s="251"/>
      <c r="GP273" s="251"/>
      <c r="GQ273" s="251"/>
      <c r="GR273" s="251"/>
      <c r="GS273" s="251"/>
      <c r="GT273" s="251"/>
    </row>
    <row r="274" spans="17:202">
      <c r="Q274" s="251"/>
      <c r="R274" s="251"/>
      <c r="S274" s="251"/>
      <c r="T274" s="251"/>
      <c r="U274" s="251"/>
      <c r="V274" s="251"/>
      <c r="W274" s="251"/>
      <c r="X274" s="251"/>
      <c r="Y274" s="251"/>
      <c r="Z274" s="251"/>
      <c r="AA274" s="251"/>
      <c r="AB274" s="251"/>
      <c r="AC274" s="251"/>
      <c r="AD274" s="251"/>
      <c r="AE274" s="251"/>
      <c r="AF274" s="251"/>
      <c r="AG274" s="251"/>
      <c r="AH274" s="251"/>
      <c r="AI274" s="251"/>
      <c r="AJ274" s="251"/>
      <c r="AK274" s="251"/>
      <c r="AL274" s="251"/>
      <c r="AM274" s="251"/>
      <c r="AN274" s="251"/>
      <c r="AO274" s="251"/>
      <c r="AP274" s="251"/>
      <c r="AQ274" s="251"/>
      <c r="AR274" s="251"/>
      <c r="AS274" s="251"/>
      <c r="AT274" s="251"/>
      <c r="AU274" s="251"/>
      <c r="AV274" s="251"/>
      <c r="AW274" s="251"/>
      <c r="AX274" s="251"/>
      <c r="AY274" s="251"/>
      <c r="AZ274" s="251"/>
      <c r="BA274" s="251"/>
      <c r="BB274" s="251"/>
      <c r="BC274" s="251"/>
      <c r="BD274" s="251"/>
      <c r="BE274" s="251"/>
      <c r="BF274" s="251"/>
      <c r="BG274" s="251"/>
      <c r="BH274" s="251"/>
      <c r="BI274" s="251"/>
      <c r="BJ274" s="251"/>
      <c r="BK274" s="251"/>
      <c r="BL274" s="251"/>
      <c r="BM274" s="251"/>
      <c r="BN274" s="251"/>
      <c r="BO274" s="251"/>
      <c r="BP274" s="251"/>
      <c r="BQ274" s="251"/>
      <c r="BR274" s="251"/>
      <c r="BS274" s="251"/>
      <c r="BT274" s="251"/>
      <c r="BU274" s="251"/>
      <c r="BV274" s="251"/>
      <c r="BW274" s="251"/>
      <c r="BX274" s="251"/>
      <c r="BY274" s="251"/>
      <c r="BZ274" s="251"/>
      <c r="CA274" s="251"/>
      <c r="CB274" s="251"/>
      <c r="CC274" s="251"/>
      <c r="CD274" s="251"/>
      <c r="CE274" s="251"/>
      <c r="CF274" s="251"/>
      <c r="CG274" s="251"/>
      <c r="CH274" s="251"/>
      <c r="CI274" s="251"/>
      <c r="CJ274" s="251"/>
      <c r="CK274" s="251"/>
      <c r="CL274" s="251"/>
      <c r="CM274" s="251"/>
      <c r="CN274" s="251"/>
      <c r="CO274" s="251"/>
      <c r="CP274" s="251"/>
      <c r="CQ274" s="251"/>
      <c r="CR274" s="251"/>
      <c r="CS274" s="251"/>
      <c r="CT274" s="251"/>
      <c r="CU274" s="251"/>
      <c r="CV274" s="251"/>
      <c r="CW274" s="251"/>
      <c r="CX274" s="251"/>
      <c r="CY274" s="251"/>
      <c r="CZ274" s="251"/>
      <c r="DA274" s="251"/>
      <c r="DB274" s="251"/>
      <c r="DC274" s="251"/>
      <c r="DD274" s="251"/>
      <c r="DE274" s="251"/>
      <c r="DF274" s="251"/>
      <c r="DG274" s="251"/>
      <c r="DH274" s="251"/>
      <c r="DI274" s="251"/>
      <c r="DJ274" s="251"/>
      <c r="DK274" s="251"/>
      <c r="DL274" s="251"/>
      <c r="DM274" s="251"/>
      <c r="DN274" s="251"/>
      <c r="DO274" s="251"/>
      <c r="DP274" s="251"/>
      <c r="DQ274" s="251"/>
      <c r="DR274" s="251"/>
      <c r="DS274" s="251"/>
      <c r="DT274" s="251"/>
      <c r="DU274" s="251"/>
      <c r="DV274" s="251"/>
      <c r="DW274" s="251"/>
      <c r="DX274" s="251"/>
      <c r="DY274" s="251"/>
      <c r="DZ274" s="251"/>
      <c r="EA274" s="251"/>
      <c r="EB274" s="251"/>
      <c r="EC274" s="251"/>
      <c r="ED274" s="251"/>
      <c r="EE274" s="251"/>
      <c r="EF274" s="251"/>
      <c r="EG274" s="251"/>
      <c r="EH274" s="251"/>
      <c r="EI274" s="251"/>
      <c r="EJ274" s="251"/>
      <c r="EK274" s="251"/>
      <c r="EL274" s="251"/>
      <c r="EM274" s="251"/>
      <c r="EN274" s="251"/>
      <c r="EO274" s="251"/>
      <c r="EP274" s="251"/>
      <c r="EQ274" s="251"/>
      <c r="ER274" s="251"/>
      <c r="ES274" s="251"/>
      <c r="ET274" s="251"/>
      <c r="EU274" s="251"/>
      <c r="EV274" s="251"/>
      <c r="EW274" s="251"/>
      <c r="EX274" s="251"/>
      <c r="EY274" s="251"/>
      <c r="EZ274" s="251"/>
      <c r="FA274" s="251"/>
      <c r="FB274" s="251"/>
      <c r="FC274" s="251"/>
      <c r="FD274" s="251"/>
      <c r="FE274" s="251"/>
      <c r="FF274" s="251"/>
      <c r="FG274" s="251"/>
      <c r="FH274" s="251"/>
      <c r="FI274" s="251"/>
      <c r="FJ274" s="251"/>
      <c r="FK274" s="251"/>
      <c r="FL274" s="251"/>
      <c r="FM274" s="251"/>
      <c r="FN274" s="251"/>
      <c r="FO274" s="251"/>
      <c r="FP274" s="251"/>
      <c r="FQ274" s="251"/>
      <c r="FR274" s="251"/>
      <c r="FS274" s="251"/>
      <c r="FT274" s="251"/>
      <c r="FU274" s="251"/>
      <c r="FV274" s="251"/>
      <c r="FW274" s="251"/>
      <c r="FX274" s="251"/>
      <c r="FY274" s="251"/>
      <c r="FZ274" s="251"/>
      <c r="GA274" s="251"/>
      <c r="GB274" s="251"/>
      <c r="GC274" s="251"/>
      <c r="GD274" s="251"/>
      <c r="GE274" s="251"/>
      <c r="GF274" s="251"/>
      <c r="GG274" s="251"/>
      <c r="GH274" s="251"/>
      <c r="GI274" s="251"/>
      <c r="GJ274" s="251"/>
      <c r="GK274" s="251"/>
      <c r="GL274" s="251"/>
      <c r="GM274" s="251"/>
      <c r="GN274" s="251"/>
      <c r="GO274" s="251"/>
      <c r="GP274" s="251"/>
      <c r="GQ274" s="251"/>
      <c r="GR274" s="251"/>
      <c r="GS274" s="251"/>
      <c r="GT274" s="251"/>
    </row>
    <row r="275" spans="17:202">
      <c r="Q275" s="251"/>
      <c r="R275" s="251"/>
      <c r="S275" s="251"/>
      <c r="T275" s="251"/>
      <c r="U275" s="251"/>
      <c r="V275" s="251"/>
      <c r="W275" s="251"/>
      <c r="X275" s="251"/>
      <c r="Y275" s="251"/>
      <c r="Z275" s="251"/>
      <c r="AA275" s="251"/>
      <c r="AB275" s="251"/>
      <c r="AC275" s="251"/>
      <c r="AD275" s="251"/>
      <c r="AE275" s="251"/>
      <c r="AF275" s="251"/>
      <c r="AG275" s="251"/>
      <c r="AH275" s="251"/>
      <c r="AI275" s="251"/>
      <c r="AJ275" s="251"/>
      <c r="AK275" s="251"/>
      <c r="AL275" s="251"/>
      <c r="AM275" s="251"/>
      <c r="AN275" s="251"/>
      <c r="AO275" s="251"/>
      <c r="AP275" s="251"/>
      <c r="AQ275" s="251"/>
      <c r="AR275" s="251"/>
      <c r="AS275" s="251"/>
      <c r="AT275" s="251"/>
      <c r="AU275" s="251"/>
      <c r="AV275" s="251"/>
      <c r="AW275" s="251"/>
      <c r="AX275" s="251"/>
      <c r="AY275" s="251"/>
      <c r="AZ275" s="251"/>
      <c r="BA275" s="251"/>
      <c r="BB275" s="251"/>
      <c r="BC275" s="251"/>
      <c r="BD275" s="251"/>
      <c r="BE275" s="251"/>
      <c r="BF275" s="251"/>
      <c r="BG275" s="251"/>
      <c r="BH275" s="251"/>
      <c r="BI275" s="251"/>
      <c r="BJ275" s="251"/>
      <c r="BK275" s="251"/>
      <c r="BL275" s="251"/>
      <c r="BM275" s="251"/>
      <c r="BN275" s="251"/>
      <c r="BO275" s="251"/>
      <c r="BP275" s="251"/>
      <c r="BQ275" s="251"/>
      <c r="BR275" s="251"/>
      <c r="BS275" s="251"/>
      <c r="BT275" s="251"/>
      <c r="BU275" s="251"/>
      <c r="BV275" s="251"/>
      <c r="BW275" s="251"/>
      <c r="BX275" s="251"/>
      <c r="BY275" s="251"/>
      <c r="BZ275" s="251"/>
      <c r="CA275" s="251"/>
      <c r="CB275" s="251"/>
      <c r="CC275" s="251"/>
      <c r="CD275" s="251"/>
      <c r="CE275" s="251"/>
      <c r="CF275" s="251"/>
      <c r="CG275" s="251"/>
      <c r="CH275" s="251"/>
      <c r="CI275" s="251"/>
      <c r="CJ275" s="251"/>
      <c r="CK275" s="251"/>
      <c r="CL275" s="251"/>
      <c r="CM275" s="251"/>
      <c r="CN275" s="251"/>
      <c r="CO275" s="251"/>
      <c r="CP275" s="251"/>
      <c r="CQ275" s="251"/>
      <c r="CR275" s="251"/>
      <c r="CS275" s="251"/>
      <c r="CT275" s="251"/>
      <c r="CU275" s="251"/>
      <c r="CV275" s="251"/>
      <c r="CW275" s="251"/>
      <c r="CX275" s="251"/>
      <c r="CY275" s="251"/>
      <c r="CZ275" s="251"/>
      <c r="DA275" s="251"/>
      <c r="DB275" s="251"/>
      <c r="DC275" s="251"/>
      <c r="DD275" s="251"/>
      <c r="DE275" s="251"/>
      <c r="DF275" s="251"/>
      <c r="DG275" s="251"/>
      <c r="DH275" s="251"/>
      <c r="DI275" s="251"/>
      <c r="DJ275" s="251"/>
      <c r="DK275" s="251"/>
      <c r="DL275" s="251"/>
      <c r="DM275" s="251"/>
      <c r="DN275" s="251"/>
      <c r="DO275" s="251"/>
      <c r="DP275" s="251"/>
      <c r="DQ275" s="251"/>
      <c r="DR275" s="251"/>
      <c r="DS275" s="251"/>
      <c r="DT275" s="251"/>
      <c r="DU275" s="251"/>
      <c r="DV275" s="251"/>
      <c r="DW275" s="251"/>
      <c r="DX275" s="251"/>
      <c r="DY275" s="251"/>
      <c r="DZ275" s="251"/>
      <c r="EA275" s="251"/>
      <c r="EB275" s="251"/>
      <c r="EC275" s="251"/>
      <c r="ED275" s="251"/>
      <c r="EE275" s="251"/>
      <c r="EF275" s="251"/>
      <c r="EG275" s="251"/>
      <c r="EH275" s="251"/>
      <c r="EI275" s="251"/>
      <c r="EJ275" s="251"/>
      <c r="EK275" s="251"/>
      <c r="EL275" s="251"/>
      <c r="EM275" s="251"/>
      <c r="EN275" s="251"/>
      <c r="EO275" s="251"/>
      <c r="EP275" s="251"/>
      <c r="EQ275" s="251"/>
      <c r="ER275" s="251"/>
      <c r="ES275" s="251"/>
      <c r="ET275" s="251"/>
      <c r="EU275" s="251"/>
      <c r="EV275" s="251"/>
      <c r="EW275" s="251"/>
      <c r="EX275" s="251"/>
      <c r="EY275" s="251"/>
      <c r="EZ275" s="251"/>
      <c r="FA275" s="251"/>
      <c r="FB275" s="251"/>
      <c r="FC275" s="251"/>
      <c r="FD275" s="251"/>
      <c r="FE275" s="251"/>
      <c r="FF275" s="251"/>
      <c r="FG275" s="251"/>
      <c r="FH275" s="251"/>
      <c r="FI275" s="251"/>
      <c r="FJ275" s="251"/>
      <c r="FK275" s="251"/>
      <c r="FL275" s="251"/>
      <c r="FM275" s="251"/>
      <c r="FN275" s="251"/>
      <c r="FO275" s="251"/>
      <c r="FP275" s="251"/>
      <c r="FQ275" s="251"/>
      <c r="FR275" s="251"/>
      <c r="FS275" s="251"/>
      <c r="FT275" s="251"/>
      <c r="FU275" s="251"/>
      <c r="FV275" s="251"/>
      <c r="FW275" s="251"/>
      <c r="FX275" s="251"/>
      <c r="FY275" s="251"/>
      <c r="FZ275" s="251"/>
      <c r="GA275" s="251"/>
      <c r="GB275" s="251"/>
      <c r="GC275" s="251"/>
      <c r="GD275" s="251"/>
      <c r="GE275" s="251"/>
      <c r="GF275" s="251"/>
      <c r="GG275" s="251"/>
      <c r="GH275" s="251"/>
      <c r="GI275" s="251"/>
      <c r="GJ275" s="251"/>
      <c r="GK275" s="251"/>
      <c r="GL275" s="251"/>
      <c r="GM275" s="251"/>
      <c r="GN275" s="251"/>
      <c r="GO275" s="251"/>
      <c r="GP275" s="251"/>
      <c r="GQ275" s="251"/>
      <c r="GR275" s="251"/>
      <c r="GS275" s="251"/>
      <c r="GT275" s="251"/>
    </row>
    <row r="276" spans="17:202">
      <c r="Q276" s="251"/>
      <c r="R276" s="251"/>
      <c r="S276" s="251"/>
      <c r="T276" s="251"/>
      <c r="U276" s="251"/>
      <c r="V276" s="251"/>
      <c r="W276" s="251"/>
      <c r="X276" s="251"/>
      <c r="Y276" s="251"/>
      <c r="Z276" s="251"/>
      <c r="AA276" s="251"/>
      <c r="AB276" s="251"/>
      <c r="AC276" s="251"/>
      <c r="AD276" s="251"/>
      <c r="AE276" s="251"/>
      <c r="AF276" s="251"/>
      <c r="AG276" s="251"/>
      <c r="AH276" s="251"/>
      <c r="AI276" s="251"/>
      <c r="AJ276" s="251"/>
      <c r="AK276" s="251"/>
      <c r="AL276" s="251"/>
      <c r="AM276" s="251"/>
      <c r="AN276" s="251"/>
      <c r="AO276" s="251"/>
      <c r="AP276" s="251"/>
      <c r="AQ276" s="251"/>
      <c r="AR276" s="251"/>
      <c r="AS276" s="251"/>
      <c r="AT276" s="251"/>
      <c r="AU276" s="251"/>
      <c r="AV276" s="251"/>
      <c r="AW276" s="251"/>
      <c r="AX276" s="251"/>
      <c r="AY276" s="251"/>
      <c r="AZ276" s="251"/>
      <c r="BA276" s="251"/>
      <c r="BB276" s="251"/>
      <c r="BC276" s="251"/>
      <c r="BD276" s="251"/>
      <c r="BE276" s="251"/>
      <c r="BF276" s="251"/>
      <c r="BG276" s="251"/>
      <c r="BH276" s="251"/>
      <c r="BI276" s="251"/>
      <c r="BJ276" s="251"/>
      <c r="BK276" s="251"/>
      <c r="BL276" s="251"/>
      <c r="BM276" s="251"/>
      <c r="BN276" s="251"/>
      <c r="BO276" s="251"/>
      <c r="BP276" s="251"/>
      <c r="BQ276" s="251"/>
      <c r="BR276" s="251"/>
      <c r="BS276" s="251"/>
      <c r="BT276" s="251"/>
      <c r="BU276" s="251"/>
      <c r="BV276" s="251"/>
      <c r="BW276" s="251"/>
      <c r="BX276" s="251"/>
      <c r="BY276" s="251"/>
      <c r="BZ276" s="251"/>
      <c r="CA276" s="251"/>
      <c r="CB276" s="251"/>
      <c r="CC276" s="251"/>
      <c r="CD276" s="251"/>
      <c r="CE276" s="251"/>
      <c r="CF276" s="251"/>
      <c r="CG276" s="251"/>
      <c r="CH276" s="251"/>
      <c r="CI276" s="251"/>
      <c r="CJ276" s="251"/>
      <c r="CK276" s="251"/>
      <c r="CL276" s="251"/>
      <c r="CM276" s="251"/>
      <c r="CN276" s="251"/>
      <c r="CO276" s="251"/>
      <c r="CP276" s="251"/>
      <c r="CQ276" s="251"/>
      <c r="CR276" s="251"/>
      <c r="CS276" s="251"/>
      <c r="CT276" s="251"/>
      <c r="CU276" s="251"/>
      <c r="CV276" s="251"/>
      <c r="CW276" s="251"/>
      <c r="CX276" s="251"/>
      <c r="CY276" s="251"/>
      <c r="CZ276" s="251"/>
      <c r="DA276" s="251"/>
      <c r="DB276" s="251"/>
      <c r="DC276" s="251"/>
      <c r="DD276" s="251"/>
      <c r="DE276" s="251"/>
      <c r="DF276" s="251"/>
      <c r="DG276" s="251"/>
      <c r="DH276" s="251"/>
      <c r="DI276" s="251"/>
      <c r="DJ276" s="251"/>
      <c r="DK276" s="251"/>
      <c r="DL276" s="251"/>
      <c r="DM276" s="251"/>
      <c r="DN276" s="251"/>
      <c r="DO276" s="251"/>
      <c r="DP276" s="251"/>
      <c r="DQ276" s="251"/>
      <c r="DR276" s="251"/>
      <c r="DS276" s="251"/>
      <c r="DT276" s="251"/>
      <c r="DU276" s="251"/>
      <c r="DV276" s="251"/>
      <c r="DW276" s="251"/>
      <c r="DX276" s="251"/>
      <c r="DY276" s="251"/>
      <c r="DZ276" s="251"/>
      <c r="EA276" s="251"/>
      <c r="EB276" s="251"/>
      <c r="EC276" s="251"/>
      <c r="ED276" s="251"/>
      <c r="EE276" s="251"/>
      <c r="EF276" s="251"/>
      <c r="EG276" s="251"/>
      <c r="EH276" s="251"/>
      <c r="EI276" s="251"/>
      <c r="EJ276" s="251"/>
      <c r="EK276" s="251"/>
      <c r="EL276" s="251"/>
      <c r="EM276" s="251"/>
      <c r="EN276" s="251"/>
      <c r="EO276" s="251"/>
      <c r="EP276" s="251"/>
      <c r="EQ276" s="251"/>
      <c r="ER276" s="251"/>
      <c r="ES276" s="251"/>
      <c r="ET276" s="251"/>
      <c r="EU276" s="251"/>
      <c r="EV276" s="251"/>
      <c r="EW276" s="251"/>
      <c r="EX276" s="251"/>
      <c r="EY276" s="251"/>
      <c r="EZ276" s="251"/>
      <c r="FA276" s="251"/>
      <c r="FB276" s="251"/>
      <c r="FC276" s="251"/>
      <c r="FD276" s="251"/>
      <c r="FE276" s="251"/>
      <c r="FF276" s="251"/>
      <c r="FG276" s="251"/>
      <c r="FH276" s="251"/>
      <c r="FI276" s="251"/>
      <c r="FJ276" s="251"/>
      <c r="FK276" s="251"/>
      <c r="FL276" s="251"/>
      <c r="FM276" s="251"/>
      <c r="FN276" s="251"/>
      <c r="FO276" s="251"/>
      <c r="FP276" s="251"/>
      <c r="FQ276" s="251"/>
      <c r="FR276" s="251"/>
      <c r="FS276" s="251"/>
      <c r="FT276" s="251"/>
      <c r="FU276" s="251"/>
      <c r="FV276" s="251"/>
      <c r="FW276" s="251"/>
      <c r="FX276" s="251"/>
      <c r="FY276" s="251"/>
      <c r="FZ276" s="251"/>
      <c r="GA276" s="251"/>
      <c r="GB276" s="251"/>
      <c r="GC276" s="251"/>
      <c r="GD276" s="251"/>
      <c r="GE276" s="251"/>
      <c r="GF276" s="251"/>
      <c r="GG276" s="251"/>
      <c r="GH276" s="251"/>
      <c r="GI276" s="251"/>
      <c r="GJ276" s="251"/>
      <c r="GK276" s="251"/>
      <c r="GL276" s="251"/>
      <c r="GM276" s="251"/>
      <c r="GN276" s="251"/>
      <c r="GO276" s="251"/>
      <c r="GP276" s="251"/>
      <c r="GQ276" s="251"/>
      <c r="GR276" s="251"/>
      <c r="GS276" s="251"/>
      <c r="GT276" s="251"/>
    </row>
    <row r="277" spans="17:202">
      <c r="Q277" s="251"/>
      <c r="R277" s="251"/>
      <c r="S277" s="251"/>
      <c r="T277" s="251"/>
      <c r="U277" s="251"/>
      <c r="V277" s="251"/>
      <c r="W277" s="251"/>
      <c r="X277" s="251"/>
      <c r="Y277" s="251"/>
      <c r="Z277" s="251"/>
      <c r="AA277" s="251"/>
      <c r="AB277" s="251"/>
      <c r="AC277" s="251"/>
      <c r="AD277" s="251"/>
      <c r="AE277" s="251"/>
      <c r="AF277" s="251"/>
      <c r="AG277" s="251"/>
      <c r="AH277" s="251"/>
      <c r="AI277" s="251"/>
      <c r="AJ277" s="251"/>
      <c r="AK277" s="251"/>
      <c r="AL277" s="251"/>
      <c r="AM277" s="251"/>
      <c r="AN277" s="251"/>
      <c r="AO277" s="251"/>
      <c r="AP277" s="251"/>
      <c r="AQ277" s="251"/>
      <c r="AR277" s="251"/>
      <c r="AS277" s="251"/>
      <c r="AT277" s="251"/>
      <c r="AU277" s="251"/>
      <c r="AV277" s="251"/>
      <c r="AW277" s="251"/>
      <c r="AX277" s="251"/>
      <c r="AY277" s="251"/>
      <c r="AZ277" s="251"/>
      <c r="BA277" s="251"/>
      <c r="BB277" s="251"/>
      <c r="BC277" s="251"/>
      <c r="BD277" s="251"/>
      <c r="BE277" s="251"/>
      <c r="BF277" s="251"/>
      <c r="BG277" s="251"/>
      <c r="BH277" s="251"/>
      <c r="BI277" s="251"/>
      <c r="BJ277" s="251"/>
      <c r="BK277" s="251"/>
      <c r="BL277" s="251"/>
      <c r="BM277" s="251"/>
      <c r="BN277" s="251"/>
      <c r="BO277" s="251"/>
      <c r="BP277" s="251"/>
      <c r="BQ277" s="251"/>
      <c r="BR277" s="251"/>
      <c r="BS277" s="251"/>
      <c r="BT277" s="251"/>
      <c r="BU277" s="251"/>
      <c r="BV277" s="251"/>
      <c r="BW277" s="251"/>
      <c r="BX277" s="251"/>
      <c r="BY277" s="251"/>
      <c r="BZ277" s="251"/>
      <c r="CA277" s="251"/>
      <c r="CB277" s="251"/>
      <c r="CC277" s="251"/>
      <c r="CD277" s="251"/>
      <c r="CE277" s="251"/>
      <c r="CF277" s="251"/>
      <c r="CG277" s="251"/>
      <c r="CH277" s="251"/>
      <c r="CI277" s="251"/>
      <c r="CJ277" s="251"/>
      <c r="CK277" s="251"/>
      <c r="CL277" s="251"/>
      <c r="CM277" s="251"/>
      <c r="CN277" s="251"/>
      <c r="CO277" s="251"/>
      <c r="CP277" s="251"/>
      <c r="CQ277" s="251"/>
      <c r="CR277" s="251"/>
      <c r="CS277" s="251"/>
      <c r="CT277" s="251"/>
      <c r="CU277" s="251"/>
      <c r="CV277" s="251"/>
      <c r="CW277" s="251"/>
      <c r="CX277" s="251"/>
      <c r="CY277" s="251"/>
      <c r="CZ277" s="251"/>
      <c r="DA277" s="251"/>
      <c r="DB277" s="251"/>
      <c r="DC277" s="251"/>
      <c r="DD277" s="251"/>
      <c r="DE277" s="251"/>
      <c r="DF277" s="251"/>
      <c r="DG277" s="251"/>
      <c r="DH277" s="251"/>
      <c r="DI277" s="251"/>
      <c r="DJ277" s="251"/>
      <c r="DK277" s="251"/>
      <c r="DL277" s="251"/>
      <c r="DM277" s="251"/>
      <c r="DN277" s="251"/>
      <c r="DO277" s="251"/>
      <c r="DP277" s="251"/>
      <c r="DQ277" s="251"/>
      <c r="DR277" s="251"/>
      <c r="DS277" s="251"/>
      <c r="DT277" s="251"/>
      <c r="DU277" s="251"/>
      <c r="DV277" s="251"/>
      <c r="DW277" s="251"/>
      <c r="DX277" s="251"/>
      <c r="DY277" s="251"/>
      <c r="DZ277" s="251"/>
      <c r="EA277" s="251"/>
      <c r="EB277" s="251"/>
      <c r="EC277" s="251"/>
      <c r="ED277" s="251"/>
      <c r="EE277" s="251"/>
      <c r="EF277" s="251"/>
      <c r="EG277" s="251"/>
      <c r="EH277" s="251"/>
      <c r="EI277" s="251"/>
      <c r="EJ277" s="251"/>
      <c r="EK277" s="251"/>
      <c r="EL277" s="251"/>
      <c r="EM277" s="251"/>
      <c r="EN277" s="251"/>
      <c r="EO277" s="251"/>
      <c r="EP277" s="251"/>
      <c r="EQ277" s="251"/>
      <c r="ER277" s="251"/>
      <c r="ES277" s="251"/>
      <c r="ET277" s="251"/>
      <c r="EU277" s="251"/>
      <c r="EV277" s="251"/>
      <c r="EW277" s="251"/>
      <c r="EX277" s="251"/>
      <c r="EY277" s="251"/>
      <c r="EZ277" s="251"/>
      <c r="FA277" s="251"/>
      <c r="FB277" s="251"/>
      <c r="FC277" s="251"/>
      <c r="FD277" s="251"/>
      <c r="FE277" s="251"/>
      <c r="FF277" s="251"/>
      <c r="FG277" s="251"/>
      <c r="FH277" s="251"/>
      <c r="FI277" s="251"/>
      <c r="FJ277" s="251"/>
      <c r="FK277" s="251"/>
      <c r="FL277" s="251"/>
      <c r="FM277" s="251"/>
      <c r="FN277" s="251"/>
      <c r="FO277" s="251"/>
      <c r="FP277" s="251"/>
      <c r="FQ277" s="251"/>
      <c r="FR277" s="251"/>
      <c r="FS277" s="251"/>
      <c r="FT277" s="251"/>
      <c r="FU277" s="251"/>
      <c r="FV277" s="251"/>
      <c r="FW277" s="251"/>
      <c r="FX277" s="251"/>
      <c r="FY277" s="251"/>
      <c r="FZ277" s="251"/>
      <c r="GA277" s="251"/>
      <c r="GB277" s="251"/>
      <c r="GC277" s="251"/>
      <c r="GD277" s="251"/>
      <c r="GE277" s="251"/>
      <c r="GF277" s="251"/>
      <c r="GG277" s="251"/>
      <c r="GH277" s="251"/>
      <c r="GI277" s="251"/>
      <c r="GJ277" s="251"/>
      <c r="GK277" s="251"/>
      <c r="GL277" s="251"/>
      <c r="GM277" s="251"/>
      <c r="GN277" s="251"/>
      <c r="GO277" s="251"/>
      <c r="GP277" s="251"/>
      <c r="GQ277" s="251"/>
      <c r="GR277" s="251"/>
      <c r="GS277" s="251"/>
      <c r="GT277" s="251"/>
    </row>
    <row r="278" spans="17:202">
      <c r="Q278" s="251"/>
      <c r="R278" s="251"/>
      <c r="S278" s="251"/>
      <c r="T278" s="251"/>
      <c r="U278" s="251"/>
      <c r="V278" s="251"/>
      <c r="W278" s="251"/>
      <c r="X278" s="251"/>
      <c r="Y278" s="251"/>
      <c r="Z278" s="251"/>
      <c r="AA278" s="251"/>
      <c r="AB278" s="251"/>
      <c r="AC278" s="251"/>
      <c r="AD278" s="251"/>
      <c r="AE278" s="251"/>
      <c r="AF278" s="251"/>
      <c r="AG278" s="251"/>
      <c r="AH278" s="251"/>
      <c r="AI278" s="251"/>
      <c r="AJ278" s="251"/>
      <c r="AK278" s="251"/>
      <c r="AL278" s="251"/>
      <c r="AM278" s="251"/>
      <c r="AN278" s="251"/>
      <c r="AO278" s="251"/>
      <c r="AP278" s="251"/>
      <c r="AQ278" s="251"/>
      <c r="AR278" s="251"/>
      <c r="AS278" s="251"/>
      <c r="AT278" s="251"/>
      <c r="AU278" s="251"/>
      <c r="AV278" s="251"/>
      <c r="AW278" s="251"/>
      <c r="AX278" s="251"/>
      <c r="AY278" s="251"/>
      <c r="AZ278" s="251"/>
      <c r="BA278" s="251"/>
      <c r="BB278" s="251"/>
      <c r="BC278" s="251"/>
      <c r="BD278" s="251"/>
      <c r="BE278" s="251"/>
      <c r="BF278" s="251"/>
      <c r="BG278" s="251"/>
      <c r="BH278" s="251"/>
      <c r="BI278" s="251"/>
      <c r="BJ278" s="251"/>
      <c r="BK278" s="251"/>
      <c r="BL278" s="251"/>
      <c r="BM278" s="251"/>
      <c r="BN278" s="251"/>
      <c r="BO278" s="251"/>
      <c r="BP278" s="251"/>
      <c r="BQ278" s="251"/>
      <c r="BR278" s="251"/>
      <c r="BS278" s="251"/>
      <c r="BT278" s="251"/>
      <c r="BU278" s="251"/>
      <c r="BV278" s="251"/>
      <c r="BW278" s="251"/>
      <c r="BX278" s="251"/>
      <c r="BY278" s="251"/>
      <c r="BZ278" s="251"/>
      <c r="CA278" s="251"/>
      <c r="CB278" s="251"/>
      <c r="CC278" s="251"/>
      <c r="CD278" s="251"/>
      <c r="CE278" s="251"/>
      <c r="CF278" s="251"/>
      <c r="CG278" s="251"/>
      <c r="CH278" s="251"/>
      <c r="CI278" s="251"/>
      <c r="CJ278" s="251"/>
      <c r="CK278" s="251"/>
      <c r="CL278" s="251"/>
      <c r="CM278" s="251"/>
      <c r="CN278" s="251"/>
      <c r="CO278" s="251"/>
      <c r="CP278" s="251"/>
      <c r="CQ278" s="251"/>
      <c r="CR278" s="251"/>
      <c r="CS278" s="251"/>
      <c r="CT278" s="251"/>
      <c r="CU278" s="251"/>
      <c r="CV278" s="251"/>
      <c r="CW278" s="251"/>
      <c r="CX278" s="251"/>
      <c r="CY278" s="251"/>
      <c r="CZ278" s="251"/>
      <c r="DA278" s="251"/>
      <c r="DB278" s="251"/>
      <c r="DC278" s="251"/>
      <c r="DD278" s="251"/>
      <c r="DE278" s="251"/>
      <c r="DF278" s="251"/>
      <c r="DG278" s="251"/>
      <c r="DH278" s="251"/>
      <c r="DI278" s="251"/>
      <c r="DJ278" s="251"/>
      <c r="DK278" s="251"/>
      <c r="DL278" s="251"/>
      <c r="DM278" s="251"/>
      <c r="DN278" s="251"/>
      <c r="DO278" s="251"/>
      <c r="DP278" s="251"/>
      <c r="DQ278" s="251"/>
      <c r="DR278" s="251"/>
      <c r="DS278" s="251"/>
      <c r="DT278" s="251"/>
      <c r="DU278" s="251"/>
      <c r="DV278" s="251"/>
      <c r="DW278" s="251"/>
      <c r="DX278" s="251"/>
      <c r="DY278" s="251"/>
      <c r="DZ278" s="251"/>
      <c r="EA278" s="251"/>
      <c r="EB278" s="251"/>
      <c r="EC278" s="251"/>
      <c r="ED278" s="251"/>
      <c r="EE278" s="251"/>
      <c r="EF278" s="251"/>
      <c r="EG278" s="251"/>
      <c r="EH278" s="251"/>
      <c r="EI278" s="251"/>
      <c r="EJ278" s="251"/>
      <c r="EK278" s="251"/>
      <c r="EL278" s="251"/>
      <c r="EM278" s="251"/>
      <c r="EN278" s="251"/>
      <c r="EO278" s="251"/>
      <c r="EP278" s="251"/>
      <c r="EQ278" s="251"/>
      <c r="ER278" s="251"/>
      <c r="ES278" s="251"/>
      <c r="ET278" s="251"/>
      <c r="EU278" s="251"/>
      <c r="EV278" s="251"/>
      <c r="EW278" s="251"/>
      <c r="EX278" s="251"/>
      <c r="EY278" s="251"/>
      <c r="EZ278" s="251"/>
      <c r="FA278" s="251"/>
      <c r="FB278" s="251"/>
      <c r="FC278" s="251"/>
      <c r="FD278" s="251"/>
      <c r="FE278" s="251"/>
      <c r="FF278" s="251"/>
      <c r="FG278" s="251"/>
      <c r="FH278" s="251"/>
      <c r="FI278" s="251"/>
      <c r="FJ278" s="251"/>
      <c r="FK278" s="251"/>
      <c r="FL278" s="251"/>
      <c r="FM278" s="251"/>
      <c r="FN278" s="251"/>
      <c r="FO278" s="251"/>
      <c r="FP278" s="251"/>
      <c r="FQ278" s="251"/>
      <c r="FR278" s="251"/>
      <c r="FS278" s="251"/>
      <c r="FT278" s="251"/>
      <c r="FU278" s="251"/>
      <c r="FV278" s="251"/>
      <c r="FW278" s="251"/>
      <c r="FX278" s="251"/>
      <c r="FY278" s="251"/>
      <c r="FZ278" s="251"/>
      <c r="GA278" s="251"/>
      <c r="GB278" s="251"/>
      <c r="GC278" s="251"/>
      <c r="GD278" s="251"/>
      <c r="GE278" s="251"/>
      <c r="GF278" s="251"/>
      <c r="GG278" s="251"/>
      <c r="GH278" s="251"/>
      <c r="GI278" s="251"/>
      <c r="GJ278" s="251"/>
      <c r="GK278" s="251"/>
      <c r="GL278" s="251"/>
      <c r="GM278" s="251"/>
      <c r="GN278" s="251"/>
      <c r="GO278" s="251"/>
      <c r="GP278" s="251"/>
      <c r="GQ278" s="251"/>
      <c r="GR278" s="251"/>
      <c r="GS278" s="251"/>
      <c r="GT278" s="251"/>
    </row>
    <row r="279" spans="17:202">
      <c r="Q279" s="251"/>
      <c r="R279" s="251"/>
      <c r="S279" s="251"/>
      <c r="T279" s="251"/>
      <c r="U279" s="251"/>
      <c r="V279" s="251"/>
      <c r="W279" s="251"/>
      <c r="X279" s="251"/>
      <c r="Y279" s="251"/>
      <c r="Z279" s="251"/>
      <c r="AA279" s="251"/>
      <c r="AB279" s="251"/>
      <c r="AC279" s="251"/>
      <c r="AD279" s="251"/>
      <c r="AE279" s="251"/>
      <c r="AF279" s="251"/>
      <c r="AG279" s="251"/>
      <c r="AH279" s="251"/>
      <c r="AI279" s="251"/>
      <c r="AJ279" s="251"/>
      <c r="AK279" s="251"/>
      <c r="AL279" s="251"/>
      <c r="AM279" s="251"/>
      <c r="AN279" s="251"/>
      <c r="AO279" s="251"/>
      <c r="AP279" s="251"/>
      <c r="AQ279" s="251"/>
      <c r="AR279" s="251"/>
      <c r="AS279" s="251"/>
      <c r="AT279" s="251"/>
      <c r="AU279" s="251"/>
      <c r="AV279" s="251"/>
      <c r="AW279" s="251"/>
      <c r="AX279" s="251"/>
      <c r="AY279" s="251"/>
      <c r="AZ279" s="251"/>
      <c r="BA279" s="251"/>
      <c r="BB279" s="251"/>
      <c r="BC279" s="251"/>
      <c r="BD279" s="251"/>
      <c r="BE279" s="251"/>
      <c r="BF279" s="251"/>
      <c r="BG279" s="251"/>
      <c r="BH279" s="251"/>
      <c r="BI279" s="251"/>
      <c r="BJ279" s="251"/>
      <c r="BK279" s="251"/>
      <c r="BL279" s="251"/>
      <c r="BM279" s="251"/>
      <c r="BN279" s="251"/>
      <c r="BO279" s="251"/>
      <c r="BP279" s="251"/>
      <c r="BQ279" s="251"/>
      <c r="BR279" s="251"/>
      <c r="BS279" s="251"/>
      <c r="BT279" s="251"/>
      <c r="BU279" s="251"/>
      <c r="BV279" s="251"/>
      <c r="BW279" s="251"/>
      <c r="BX279" s="251"/>
      <c r="BY279" s="251"/>
      <c r="BZ279" s="251"/>
      <c r="CA279" s="251"/>
      <c r="CB279" s="251"/>
      <c r="CC279" s="251"/>
      <c r="CD279" s="251"/>
      <c r="CE279" s="251"/>
      <c r="CF279" s="251"/>
      <c r="CG279" s="251"/>
      <c r="CH279" s="251"/>
      <c r="CI279" s="251"/>
      <c r="CJ279" s="251"/>
      <c r="CK279" s="251"/>
      <c r="CL279" s="251"/>
      <c r="CM279" s="251"/>
      <c r="CN279" s="251"/>
      <c r="CO279" s="251"/>
      <c r="CP279" s="251"/>
      <c r="CQ279" s="251"/>
      <c r="CR279" s="251"/>
      <c r="CS279" s="251"/>
      <c r="CT279" s="251"/>
      <c r="CU279" s="251"/>
      <c r="CV279" s="251"/>
      <c r="CW279" s="251"/>
      <c r="CX279" s="251"/>
      <c r="CY279" s="251"/>
      <c r="CZ279" s="251"/>
      <c r="DA279" s="251"/>
      <c r="DB279" s="251"/>
      <c r="DC279" s="251"/>
      <c r="DD279" s="251"/>
      <c r="DE279" s="251"/>
      <c r="DF279" s="251"/>
      <c r="DG279" s="251"/>
      <c r="DH279" s="251"/>
      <c r="DI279" s="251"/>
      <c r="DJ279" s="251"/>
      <c r="DK279" s="251"/>
      <c r="DL279" s="251"/>
      <c r="DM279" s="251"/>
      <c r="DN279" s="251"/>
      <c r="DO279" s="251"/>
      <c r="DP279" s="251"/>
      <c r="DQ279" s="251"/>
      <c r="DR279" s="251"/>
      <c r="DS279" s="251"/>
      <c r="DT279" s="251"/>
      <c r="DU279" s="251"/>
      <c r="DV279" s="251"/>
      <c r="DW279" s="251"/>
      <c r="DX279" s="251"/>
      <c r="DY279" s="251"/>
      <c r="DZ279" s="251"/>
      <c r="EA279" s="251"/>
      <c r="EB279" s="251"/>
      <c r="EC279" s="251"/>
      <c r="ED279" s="251"/>
      <c r="EE279" s="251"/>
      <c r="EF279" s="251"/>
      <c r="EG279" s="251"/>
      <c r="EH279" s="251"/>
      <c r="EI279" s="251"/>
      <c r="EJ279" s="251"/>
      <c r="EK279" s="251"/>
      <c r="EL279" s="251"/>
      <c r="EM279" s="251"/>
      <c r="EN279" s="251"/>
      <c r="EO279" s="251"/>
      <c r="EP279" s="251"/>
      <c r="EQ279" s="251"/>
      <c r="ER279" s="251"/>
      <c r="ES279" s="251"/>
      <c r="ET279" s="251"/>
      <c r="EU279" s="251"/>
      <c r="EV279" s="251"/>
      <c r="EW279" s="251"/>
      <c r="EX279" s="251"/>
      <c r="EY279" s="251"/>
      <c r="EZ279" s="251"/>
      <c r="FA279" s="251"/>
      <c r="FB279" s="251"/>
      <c r="FC279" s="251"/>
      <c r="FD279" s="251"/>
      <c r="FE279" s="251"/>
      <c r="FF279" s="251"/>
      <c r="FG279" s="251"/>
      <c r="FH279" s="251"/>
      <c r="FI279" s="251"/>
      <c r="FJ279" s="251"/>
      <c r="FK279" s="251"/>
      <c r="FL279" s="251"/>
      <c r="FM279" s="251"/>
      <c r="FN279" s="251"/>
      <c r="FO279" s="251"/>
      <c r="FP279" s="251"/>
      <c r="FQ279" s="251"/>
      <c r="FR279" s="251"/>
      <c r="FS279" s="251"/>
      <c r="FT279" s="251"/>
      <c r="FU279" s="251"/>
      <c r="FV279" s="251"/>
      <c r="FW279" s="251"/>
      <c r="FX279" s="251"/>
      <c r="FY279" s="251"/>
      <c r="FZ279" s="251"/>
      <c r="GA279" s="251"/>
      <c r="GB279" s="251"/>
      <c r="GC279" s="251"/>
      <c r="GD279" s="251"/>
      <c r="GE279" s="251"/>
      <c r="GF279" s="251"/>
      <c r="GG279" s="251"/>
      <c r="GH279" s="251"/>
      <c r="GI279" s="251"/>
      <c r="GJ279" s="251"/>
      <c r="GK279" s="251"/>
      <c r="GL279" s="251"/>
      <c r="GM279" s="251"/>
      <c r="GN279" s="251"/>
      <c r="GO279" s="251"/>
      <c r="GP279" s="251"/>
      <c r="GQ279" s="251"/>
      <c r="GR279" s="251"/>
      <c r="GS279" s="251"/>
      <c r="GT279" s="251"/>
    </row>
    <row r="280" spans="17:202">
      <c r="Q280" s="251"/>
      <c r="R280" s="251"/>
      <c r="S280" s="251"/>
      <c r="T280" s="251"/>
      <c r="U280" s="251"/>
      <c r="V280" s="251"/>
      <c r="W280" s="251"/>
      <c r="X280" s="251"/>
      <c r="Y280" s="251"/>
      <c r="Z280" s="251"/>
      <c r="AA280" s="251"/>
      <c r="AB280" s="251"/>
      <c r="AC280" s="251"/>
      <c r="AD280" s="251"/>
      <c r="AE280" s="251"/>
      <c r="AF280" s="251"/>
      <c r="AG280" s="251"/>
      <c r="AH280" s="251"/>
      <c r="AI280" s="251"/>
      <c r="AJ280" s="251"/>
      <c r="AK280" s="251"/>
      <c r="AL280" s="251"/>
      <c r="AM280" s="251"/>
      <c r="AN280" s="251"/>
      <c r="AO280" s="251"/>
      <c r="AP280" s="251"/>
      <c r="AQ280" s="251"/>
      <c r="AR280" s="251"/>
      <c r="AS280" s="251"/>
      <c r="AT280" s="251"/>
      <c r="AU280" s="251"/>
      <c r="AV280" s="251"/>
      <c r="AW280" s="251"/>
      <c r="AX280" s="251"/>
      <c r="AY280" s="251"/>
      <c r="AZ280" s="251"/>
      <c r="BA280" s="251"/>
      <c r="BB280" s="251"/>
      <c r="BC280" s="251"/>
      <c r="BD280" s="251"/>
      <c r="BE280" s="251"/>
      <c r="BF280" s="251"/>
      <c r="BG280" s="251"/>
      <c r="BH280" s="251"/>
      <c r="BI280" s="251"/>
      <c r="BJ280" s="251"/>
      <c r="BK280" s="251"/>
      <c r="BL280" s="251"/>
      <c r="BM280" s="251"/>
      <c r="BN280" s="251"/>
      <c r="BO280" s="251"/>
      <c r="BP280" s="251"/>
      <c r="BQ280" s="251"/>
      <c r="BR280" s="251"/>
      <c r="BS280" s="251"/>
      <c r="BT280" s="251"/>
      <c r="BU280" s="251"/>
      <c r="BV280" s="251"/>
      <c r="BW280" s="251"/>
      <c r="BX280" s="251"/>
      <c r="BY280" s="251"/>
      <c r="BZ280" s="251"/>
      <c r="CA280" s="251"/>
      <c r="CB280" s="251"/>
      <c r="CC280" s="251"/>
      <c r="CD280" s="251"/>
      <c r="CE280" s="251"/>
      <c r="CF280" s="251"/>
      <c r="CG280" s="251"/>
      <c r="CH280" s="251"/>
      <c r="CI280" s="251"/>
      <c r="CJ280" s="251"/>
      <c r="CK280" s="251"/>
      <c r="CL280" s="251"/>
      <c r="CM280" s="251"/>
      <c r="CN280" s="251"/>
      <c r="CO280" s="251"/>
      <c r="CP280" s="251"/>
      <c r="CQ280" s="251"/>
      <c r="CR280" s="251"/>
      <c r="CS280" s="251"/>
      <c r="CT280" s="251"/>
      <c r="CU280" s="251"/>
      <c r="CV280" s="251"/>
      <c r="CW280" s="251"/>
      <c r="CX280" s="251"/>
      <c r="CY280" s="251"/>
      <c r="CZ280" s="251"/>
      <c r="DA280" s="251"/>
      <c r="DB280" s="251"/>
      <c r="DC280" s="251"/>
      <c r="DD280" s="251"/>
      <c r="DE280" s="251"/>
      <c r="DF280" s="251"/>
      <c r="DG280" s="251"/>
      <c r="DH280" s="251"/>
      <c r="DI280" s="251"/>
      <c r="DJ280" s="251"/>
      <c r="DK280" s="251"/>
      <c r="DL280" s="251"/>
      <c r="DM280" s="251"/>
      <c r="DN280" s="251"/>
      <c r="DO280" s="251"/>
      <c r="DP280" s="251"/>
      <c r="DQ280" s="251"/>
      <c r="DR280" s="251"/>
      <c r="DS280" s="251"/>
      <c r="DT280" s="251"/>
      <c r="DU280" s="251"/>
      <c r="DV280" s="251"/>
      <c r="DW280" s="251"/>
      <c r="DX280" s="251"/>
      <c r="DY280" s="251"/>
      <c r="DZ280" s="251"/>
      <c r="EA280" s="251"/>
      <c r="EB280" s="251"/>
      <c r="EC280" s="251"/>
      <c r="ED280" s="251"/>
      <c r="EE280" s="251"/>
      <c r="EF280" s="251"/>
      <c r="EG280" s="251"/>
      <c r="EH280" s="251"/>
      <c r="EI280" s="251"/>
      <c r="EJ280" s="251"/>
      <c r="EK280" s="251"/>
      <c r="EL280" s="251"/>
      <c r="EM280" s="251"/>
      <c r="EN280" s="251"/>
      <c r="EO280" s="251"/>
      <c r="EP280" s="251"/>
      <c r="EQ280" s="251"/>
      <c r="ER280" s="251"/>
      <c r="ES280" s="251"/>
      <c r="ET280" s="251"/>
      <c r="EU280" s="251"/>
      <c r="EV280" s="251"/>
      <c r="EW280" s="251"/>
      <c r="EX280" s="251"/>
      <c r="EY280" s="251"/>
      <c r="EZ280" s="251"/>
      <c r="FA280" s="251"/>
      <c r="FB280" s="251"/>
      <c r="FC280" s="251"/>
      <c r="FD280" s="251"/>
      <c r="FE280" s="251"/>
      <c r="FF280" s="251"/>
      <c r="FG280" s="251"/>
      <c r="FH280" s="251"/>
      <c r="FI280" s="251"/>
      <c r="FJ280" s="251"/>
      <c r="FK280" s="251"/>
      <c r="FL280" s="251"/>
      <c r="FM280" s="251"/>
      <c r="FN280" s="251"/>
      <c r="FO280" s="251"/>
      <c r="FP280" s="251"/>
      <c r="FQ280" s="251"/>
      <c r="FR280" s="251"/>
      <c r="FS280" s="251"/>
      <c r="FT280" s="251"/>
      <c r="FU280" s="251"/>
      <c r="FV280" s="251"/>
      <c r="FW280" s="251"/>
      <c r="FX280" s="251"/>
      <c r="FY280" s="251"/>
      <c r="FZ280" s="251"/>
      <c r="GA280" s="251"/>
      <c r="GB280" s="251"/>
      <c r="GC280" s="251"/>
      <c r="GD280" s="251"/>
      <c r="GE280" s="251"/>
      <c r="GF280" s="251"/>
      <c r="GG280" s="251"/>
      <c r="GH280" s="251"/>
      <c r="GI280" s="251"/>
      <c r="GJ280" s="251"/>
      <c r="GK280" s="251"/>
      <c r="GL280" s="251"/>
      <c r="GM280" s="251"/>
      <c r="GN280" s="251"/>
      <c r="GO280" s="251"/>
      <c r="GP280" s="251"/>
      <c r="GQ280" s="251"/>
      <c r="GR280" s="251"/>
      <c r="GS280" s="251"/>
      <c r="GT280" s="251"/>
    </row>
    <row r="281" spans="17:202">
      <c r="Q281" s="251"/>
      <c r="R281" s="251"/>
      <c r="S281" s="251"/>
      <c r="T281" s="251"/>
      <c r="U281" s="251"/>
      <c r="V281" s="251"/>
      <c r="W281" s="251"/>
      <c r="X281" s="251"/>
      <c r="Y281" s="251"/>
      <c r="Z281" s="251"/>
      <c r="AA281" s="251"/>
      <c r="AB281" s="251"/>
      <c r="AC281" s="251"/>
      <c r="AD281" s="251"/>
      <c r="AE281" s="251"/>
      <c r="AF281" s="251"/>
      <c r="AG281" s="251"/>
      <c r="AH281" s="251"/>
      <c r="AI281" s="251"/>
      <c r="AJ281" s="251"/>
      <c r="AK281" s="251"/>
      <c r="AL281" s="251"/>
      <c r="AM281" s="251"/>
      <c r="AN281" s="251"/>
      <c r="AO281" s="251"/>
      <c r="AP281" s="251"/>
      <c r="AQ281" s="251"/>
      <c r="AR281" s="251"/>
      <c r="AS281" s="251"/>
      <c r="AT281" s="251"/>
      <c r="AU281" s="251"/>
      <c r="AV281" s="251"/>
      <c r="AW281" s="251"/>
      <c r="AX281" s="251"/>
      <c r="AY281" s="251"/>
      <c r="AZ281" s="251"/>
      <c r="BA281" s="251"/>
      <c r="BB281" s="251"/>
      <c r="BC281" s="251"/>
      <c r="BD281" s="251"/>
      <c r="BE281" s="251"/>
      <c r="BF281" s="251"/>
      <c r="BG281" s="251"/>
      <c r="BH281" s="251"/>
      <c r="BI281" s="251"/>
      <c r="BJ281" s="251"/>
      <c r="BK281" s="251"/>
      <c r="BL281" s="251"/>
      <c r="BM281" s="251"/>
      <c r="BN281" s="251"/>
      <c r="BO281" s="251"/>
      <c r="BP281" s="251"/>
      <c r="BQ281" s="251"/>
      <c r="BR281" s="251"/>
      <c r="BS281" s="251"/>
      <c r="BT281" s="251"/>
      <c r="BU281" s="251"/>
      <c r="BV281" s="251"/>
      <c r="BW281" s="251"/>
      <c r="BX281" s="251"/>
      <c r="BY281" s="251"/>
      <c r="BZ281" s="251"/>
      <c r="CA281" s="251"/>
      <c r="CB281" s="251"/>
      <c r="CC281" s="251"/>
      <c r="CD281" s="251"/>
      <c r="CE281" s="251"/>
      <c r="CF281" s="251"/>
      <c r="CG281" s="251"/>
      <c r="CH281" s="251"/>
      <c r="CI281" s="251"/>
      <c r="CJ281" s="251"/>
      <c r="CK281" s="251"/>
      <c r="CL281" s="251"/>
      <c r="CM281" s="251"/>
      <c r="CN281" s="251"/>
      <c r="CO281" s="251"/>
      <c r="CP281" s="251"/>
      <c r="CQ281" s="251"/>
      <c r="CR281" s="251"/>
      <c r="CS281" s="251"/>
      <c r="CT281" s="251"/>
      <c r="CU281" s="251"/>
      <c r="CV281" s="251"/>
      <c r="CW281" s="251"/>
      <c r="CX281" s="251"/>
      <c r="CY281" s="251"/>
      <c r="CZ281" s="251"/>
      <c r="DA281" s="251"/>
      <c r="DB281" s="251"/>
      <c r="DC281" s="251"/>
      <c r="DD281" s="251"/>
      <c r="DE281" s="251"/>
      <c r="DF281" s="251"/>
      <c r="DG281" s="251"/>
      <c r="DH281" s="251"/>
      <c r="DI281" s="251"/>
      <c r="DJ281" s="251"/>
      <c r="DK281" s="251"/>
      <c r="DL281" s="251"/>
      <c r="DM281" s="251"/>
      <c r="DN281" s="251"/>
      <c r="DO281" s="251"/>
      <c r="DP281" s="251"/>
      <c r="DQ281" s="251"/>
      <c r="DR281" s="251"/>
      <c r="DS281" s="251"/>
      <c r="DT281" s="251"/>
      <c r="DU281" s="251"/>
      <c r="DV281" s="251"/>
      <c r="DW281" s="251"/>
      <c r="DX281" s="251"/>
      <c r="DY281" s="251"/>
      <c r="DZ281" s="251"/>
      <c r="EA281" s="251"/>
      <c r="EB281" s="251"/>
      <c r="EC281" s="251"/>
      <c r="ED281" s="251"/>
      <c r="EE281" s="251"/>
      <c r="EF281" s="251"/>
      <c r="EG281" s="251"/>
      <c r="EH281" s="251"/>
      <c r="EI281" s="251"/>
      <c r="EJ281" s="251"/>
      <c r="EK281" s="251"/>
      <c r="EL281" s="251"/>
      <c r="EM281" s="251"/>
      <c r="EN281" s="251"/>
      <c r="EO281" s="251"/>
      <c r="EP281" s="251"/>
      <c r="EQ281" s="251"/>
      <c r="ER281" s="251"/>
      <c r="ES281" s="251"/>
      <c r="ET281" s="251"/>
      <c r="EU281" s="251"/>
      <c r="EV281" s="251"/>
      <c r="EW281" s="251"/>
      <c r="EX281" s="251"/>
      <c r="EY281" s="251"/>
      <c r="EZ281" s="251"/>
      <c r="FA281" s="251"/>
      <c r="FB281" s="251"/>
      <c r="FC281" s="251"/>
      <c r="FD281" s="251"/>
      <c r="FE281" s="251"/>
      <c r="FF281" s="251"/>
      <c r="FG281" s="251"/>
      <c r="FH281" s="251"/>
      <c r="FI281" s="251"/>
      <c r="FJ281" s="251"/>
      <c r="FK281" s="251"/>
      <c r="FL281" s="251"/>
      <c r="FM281" s="251"/>
      <c r="FN281" s="251"/>
      <c r="FO281" s="251"/>
      <c r="FP281" s="251"/>
      <c r="FQ281" s="251"/>
      <c r="FR281" s="251"/>
      <c r="FS281" s="251"/>
      <c r="FT281" s="251"/>
      <c r="FU281" s="251"/>
      <c r="FV281" s="251"/>
      <c r="FW281" s="251"/>
      <c r="FX281" s="251"/>
      <c r="FY281" s="251"/>
      <c r="FZ281" s="251"/>
      <c r="GA281" s="251"/>
      <c r="GB281" s="251"/>
      <c r="GC281" s="251"/>
      <c r="GD281" s="251"/>
      <c r="GE281" s="251"/>
      <c r="GF281" s="251"/>
      <c r="GG281" s="251"/>
      <c r="GH281" s="251"/>
      <c r="GI281" s="251"/>
      <c r="GJ281" s="251"/>
      <c r="GK281" s="251"/>
      <c r="GL281" s="251"/>
      <c r="GM281" s="251"/>
      <c r="GN281" s="251"/>
      <c r="GO281" s="251"/>
      <c r="GP281" s="251"/>
      <c r="GQ281" s="251"/>
      <c r="GR281" s="251"/>
      <c r="GS281" s="251"/>
      <c r="GT281" s="251"/>
    </row>
    <row r="282" spans="17:202">
      <c r="Q282" s="251"/>
      <c r="R282" s="251"/>
      <c r="S282" s="251"/>
      <c r="T282" s="251"/>
      <c r="U282" s="251"/>
      <c r="V282" s="251"/>
      <c r="W282" s="251"/>
      <c r="X282" s="251"/>
      <c r="Y282" s="251"/>
      <c r="Z282" s="251"/>
      <c r="AA282" s="251"/>
      <c r="AB282" s="251"/>
      <c r="AC282" s="251"/>
      <c r="AD282" s="251"/>
      <c r="AE282" s="251"/>
      <c r="AF282" s="251"/>
      <c r="AG282" s="251"/>
      <c r="AH282" s="251"/>
      <c r="AI282" s="251"/>
      <c r="AJ282" s="251"/>
      <c r="AK282" s="251"/>
      <c r="AL282" s="251"/>
      <c r="AM282" s="251"/>
      <c r="AN282" s="251"/>
      <c r="AO282" s="251"/>
      <c r="AP282" s="251"/>
      <c r="AQ282" s="251"/>
      <c r="AR282" s="251"/>
      <c r="AS282" s="251"/>
      <c r="AT282" s="251"/>
      <c r="AU282" s="251"/>
      <c r="AV282" s="251"/>
      <c r="AW282" s="251"/>
      <c r="AX282" s="251"/>
      <c r="AY282" s="251"/>
      <c r="AZ282" s="251"/>
      <c r="BA282" s="251"/>
      <c r="BB282" s="251"/>
      <c r="BC282" s="251"/>
      <c r="BD282" s="251"/>
      <c r="BE282" s="251"/>
      <c r="BF282" s="251"/>
      <c r="BG282" s="251"/>
      <c r="BH282" s="251"/>
      <c r="BI282" s="251"/>
      <c r="BJ282" s="251"/>
      <c r="BK282" s="251"/>
      <c r="BL282" s="251"/>
      <c r="BM282" s="251"/>
      <c r="BN282" s="251"/>
      <c r="BO282" s="251"/>
      <c r="BP282" s="251"/>
      <c r="BQ282" s="251"/>
      <c r="BR282" s="251"/>
      <c r="BS282" s="251"/>
      <c r="BT282" s="251"/>
      <c r="BU282" s="251"/>
      <c r="BV282" s="251"/>
      <c r="BW282" s="251"/>
      <c r="BX282" s="251"/>
      <c r="BY282" s="251"/>
      <c r="BZ282" s="251"/>
      <c r="CA282" s="251"/>
      <c r="CB282" s="251"/>
      <c r="CC282" s="251"/>
      <c r="CD282" s="251"/>
      <c r="CE282" s="251"/>
      <c r="CF282" s="251"/>
      <c r="CG282" s="251"/>
      <c r="CH282" s="251"/>
      <c r="CI282" s="251"/>
      <c r="CJ282" s="251"/>
      <c r="CK282" s="251"/>
      <c r="CL282" s="251"/>
      <c r="CM282" s="251"/>
      <c r="CN282" s="251"/>
      <c r="CO282" s="251"/>
      <c r="CP282" s="251"/>
      <c r="CQ282" s="251"/>
      <c r="CR282" s="251"/>
      <c r="CS282" s="251"/>
      <c r="CT282" s="251"/>
      <c r="CU282" s="251"/>
      <c r="CV282" s="251"/>
      <c r="CW282" s="251"/>
      <c r="CX282" s="251"/>
      <c r="CY282" s="251"/>
      <c r="CZ282" s="251"/>
      <c r="DA282" s="251"/>
      <c r="DB282" s="251"/>
      <c r="DC282" s="251"/>
      <c r="DD282" s="251"/>
      <c r="DE282" s="251"/>
      <c r="DF282" s="251"/>
      <c r="DG282" s="251"/>
      <c r="DH282" s="251"/>
      <c r="DI282" s="251"/>
      <c r="DJ282" s="251"/>
      <c r="DK282" s="251"/>
      <c r="DL282" s="251"/>
      <c r="DM282" s="251"/>
      <c r="DN282" s="251"/>
      <c r="DO282" s="251"/>
      <c r="DP282" s="251"/>
      <c r="DQ282" s="251"/>
      <c r="DR282" s="251"/>
      <c r="DS282" s="251"/>
      <c r="DT282" s="251"/>
      <c r="DU282" s="251"/>
      <c r="DV282" s="251"/>
      <c r="DW282" s="251"/>
      <c r="DX282" s="251"/>
      <c r="DY282" s="251"/>
      <c r="DZ282" s="251"/>
      <c r="EA282" s="251"/>
      <c r="EB282" s="251"/>
      <c r="EC282" s="251"/>
      <c r="ED282" s="251"/>
      <c r="EE282" s="251"/>
      <c r="EF282" s="251"/>
      <c r="EG282" s="251"/>
      <c r="EH282" s="251"/>
      <c r="EI282" s="251"/>
      <c r="EJ282" s="251"/>
      <c r="EK282" s="251"/>
      <c r="EL282" s="251"/>
      <c r="EM282" s="251"/>
      <c r="EN282" s="251"/>
      <c r="EO282" s="251"/>
      <c r="EP282" s="251"/>
      <c r="EQ282" s="251"/>
      <c r="ER282" s="251"/>
      <c r="ES282" s="251"/>
      <c r="ET282" s="251"/>
      <c r="EU282" s="251"/>
      <c r="EV282" s="251"/>
      <c r="EW282" s="251"/>
      <c r="EX282" s="251"/>
      <c r="EY282" s="251"/>
      <c r="EZ282" s="251"/>
      <c r="FA282" s="251"/>
      <c r="FB282" s="251"/>
      <c r="FC282" s="251"/>
      <c r="FD282" s="251"/>
      <c r="FE282" s="251"/>
      <c r="FF282" s="251"/>
      <c r="FG282" s="251"/>
      <c r="FH282" s="251"/>
      <c r="FI282" s="251"/>
      <c r="FJ282" s="251"/>
      <c r="FK282" s="251"/>
      <c r="FL282" s="251"/>
      <c r="FM282" s="251"/>
      <c r="FN282" s="251"/>
      <c r="FO282" s="251"/>
      <c r="FP282" s="251"/>
      <c r="FQ282" s="251"/>
      <c r="FR282" s="251"/>
      <c r="FS282" s="251"/>
      <c r="FT282" s="251"/>
      <c r="FU282" s="251"/>
      <c r="FV282" s="251"/>
      <c r="FW282" s="251"/>
      <c r="FX282" s="251"/>
      <c r="FY282" s="251"/>
      <c r="FZ282" s="251"/>
      <c r="GA282" s="251"/>
      <c r="GB282" s="251"/>
      <c r="GC282" s="251"/>
      <c r="GD282" s="251"/>
      <c r="GE282" s="251"/>
      <c r="GF282" s="251"/>
      <c r="GG282" s="251"/>
      <c r="GH282" s="251"/>
      <c r="GI282" s="251"/>
      <c r="GJ282" s="251"/>
      <c r="GK282" s="251"/>
      <c r="GL282" s="251"/>
      <c r="GM282" s="251"/>
      <c r="GN282" s="251"/>
      <c r="GO282" s="251"/>
      <c r="GP282" s="251"/>
      <c r="GQ282" s="251"/>
      <c r="GR282" s="251"/>
      <c r="GS282" s="251"/>
      <c r="GT282" s="251"/>
    </row>
    <row r="283" spans="17:202">
      <c r="Q283" s="251"/>
      <c r="R283" s="251"/>
      <c r="S283" s="251"/>
      <c r="T283" s="251"/>
      <c r="U283" s="251"/>
      <c r="V283" s="251"/>
      <c r="W283" s="251"/>
      <c r="X283" s="251"/>
      <c r="Y283" s="251"/>
      <c r="Z283" s="251"/>
      <c r="AA283" s="251"/>
      <c r="AB283" s="251"/>
      <c r="AC283" s="251"/>
      <c r="AD283" s="251"/>
      <c r="AE283" s="251"/>
      <c r="AF283" s="251"/>
      <c r="AG283" s="251"/>
      <c r="AH283" s="251"/>
      <c r="AI283" s="251"/>
      <c r="AJ283" s="251"/>
      <c r="AK283" s="251"/>
      <c r="AL283" s="251"/>
      <c r="AM283" s="251"/>
      <c r="AN283" s="251"/>
      <c r="AO283" s="251"/>
      <c r="AP283" s="251"/>
      <c r="AQ283" s="251"/>
      <c r="AR283" s="251"/>
      <c r="AS283" s="251"/>
      <c r="AT283" s="251"/>
      <c r="AU283" s="251"/>
      <c r="AV283" s="251"/>
      <c r="AW283" s="251"/>
      <c r="AX283" s="251"/>
      <c r="AY283" s="251"/>
      <c r="AZ283" s="251"/>
      <c r="BA283" s="251"/>
      <c r="BB283" s="251"/>
      <c r="BC283" s="251"/>
      <c r="BD283" s="251"/>
      <c r="BE283" s="251"/>
      <c r="BF283" s="251"/>
      <c r="BG283" s="251"/>
      <c r="BH283" s="251"/>
      <c r="BI283" s="251"/>
      <c r="BJ283" s="251"/>
      <c r="BK283" s="251"/>
      <c r="BL283" s="251"/>
      <c r="BM283" s="251"/>
      <c r="BN283" s="251"/>
      <c r="BO283" s="251"/>
      <c r="BP283" s="251"/>
      <c r="BQ283" s="251"/>
      <c r="BR283" s="251"/>
      <c r="BS283" s="251"/>
      <c r="BT283" s="251"/>
      <c r="BU283" s="251"/>
      <c r="BV283" s="251"/>
      <c r="BW283" s="251"/>
      <c r="BX283" s="251"/>
      <c r="BY283" s="251"/>
      <c r="BZ283" s="251"/>
      <c r="CA283" s="251"/>
      <c r="CB283" s="251"/>
      <c r="CC283" s="251"/>
      <c r="CD283" s="251"/>
      <c r="CE283" s="251"/>
      <c r="CF283" s="251"/>
      <c r="CG283" s="251"/>
      <c r="CH283" s="251"/>
      <c r="CI283" s="251"/>
      <c r="CJ283" s="251"/>
      <c r="CK283" s="251"/>
      <c r="CL283" s="251"/>
      <c r="CM283" s="251"/>
      <c r="CN283" s="251"/>
      <c r="CO283" s="251"/>
      <c r="CP283" s="251"/>
      <c r="CQ283" s="251"/>
      <c r="CR283" s="251"/>
      <c r="CS283" s="251"/>
      <c r="CT283" s="251"/>
      <c r="CU283" s="251"/>
      <c r="CV283" s="251"/>
      <c r="CW283" s="251"/>
      <c r="CX283" s="251"/>
      <c r="CY283" s="251"/>
      <c r="CZ283" s="251"/>
      <c r="DA283" s="251"/>
      <c r="DB283" s="251"/>
      <c r="DC283" s="251"/>
      <c r="DD283" s="251"/>
      <c r="DE283" s="251"/>
      <c r="DF283" s="251"/>
      <c r="DG283" s="251"/>
      <c r="DH283" s="251"/>
      <c r="DI283" s="251"/>
      <c r="DJ283" s="251"/>
      <c r="DK283" s="251"/>
      <c r="DL283" s="251"/>
      <c r="DM283" s="251"/>
      <c r="DN283" s="251"/>
      <c r="DO283" s="251"/>
      <c r="DP283" s="251"/>
      <c r="DQ283" s="251"/>
      <c r="DR283" s="251"/>
      <c r="DS283" s="251"/>
      <c r="DT283" s="251"/>
      <c r="DU283" s="251"/>
      <c r="DV283" s="251"/>
      <c r="DW283" s="251"/>
      <c r="DX283" s="251"/>
      <c r="DY283" s="251"/>
      <c r="DZ283" s="251"/>
      <c r="EA283" s="251"/>
      <c r="EB283" s="251"/>
      <c r="EC283" s="251"/>
      <c r="ED283" s="251"/>
      <c r="EE283" s="251"/>
      <c r="EF283" s="251"/>
      <c r="EG283" s="251"/>
      <c r="EH283" s="251"/>
      <c r="EI283" s="251"/>
      <c r="EJ283" s="251"/>
      <c r="EK283" s="251"/>
      <c r="EL283" s="251"/>
      <c r="EM283" s="251"/>
      <c r="EN283" s="251"/>
      <c r="EO283" s="251"/>
      <c r="EP283" s="251"/>
      <c r="EQ283" s="251"/>
      <c r="ER283" s="251"/>
      <c r="ES283" s="251"/>
      <c r="ET283" s="251"/>
      <c r="EU283" s="251"/>
      <c r="EV283" s="251"/>
      <c r="EW283" s="251"/>
      <c r="EX283" s="251"/>
      <c r="EY283" s="251"/>
      <c r="EZ283" s="251"/>
      <c r="FA283" s="251"/>
      <c r="FB283" s="251"/>
      <c r="FC283" s="251"/>
      <c r="FD283" s="251"/>
      <c r="FE283" s="251"/>
      <c r="FF283" s="251"/>
      <c r="FG283" s="251"/>
      <c r="FH283" s="251"/>
      <c r="FI283" s="251"/>
      <c r="FJ283" s="251"/>
      <c r="FK283" s="251"/>
      <c r="FL283" s="251"/>
      <c r="FM283" s="251"/>
      <c r="FN283" s="251"/>
      <c r="FO283" s="251"/>
      <c r="FP283" s="251"/>
      <c r="FQ283" s="251"/>
      <c r="FR283" s="251"/>
      <c r="FS283" s="251"/>
      <c r="FT283" s="251"/>
      <c r="FU283" s="251"/>
      <c r="FV283" s="251"/>
      <c r="FW283" s="251"/>
      <c r="FX283" s="251"/>
      <c r="FY283" s="251"/>
      <c r="FZ283" s="251"/>
      <c r="GA283" s="251"/>
      <c r="GB283" s="251"/>
      <c r="GC283" s="251"/>
      <c r="GD283" s="251"/>
      <c r="GE283" s="251"/>
      <c r="GF283" s="251"/>
      <c r="GG283" s="251"/>
      <c r="GH283" s="251"/>
      <c r="GI283" s="251"/>
      <c r="GJ283" s="251"/>
      <c r="GK283" s="251"/>
      <c r="GL283" s="251"/>
      <c r="GM283" s="251"/>
      <c r="GN283" s="251"/>
      <c r="GO283" s="251"/>
      <c r="GP283" s="251"/>
      <c r="GQ283" s="251"/>
      <c r="GR283" s="251"/>
      <c r="GS283" s="251"/>
      <c r="GT283" s="251"/>
    </row>
    <row r="284" spans="17:202">
      <c r="Q284" s="251"/>
      <c r="R284" s="251"/>
      <c r="S284" s="251"/>
      <c r="T284" s="251"/>
      <c r="U284" s="251"/>
      <c r="V284" s="251"/>
      <c r="W284" s="251"/>
      <c r="X284" s="251"/>
      <c r="Y284" s="251"/>
      <c r="Z284" s="251"/>
      <c r="AA284" s="251"/>
      <c r="AB284" s="251"/>
      <c r="AC284" s="251"/>
      <c r="AD284" s="251"/>
      <c r="AE284" s="251"/>
      <c r="AF284" s="251"/>
      <c r="AG284" s="251"/>
      <c r="AH284" s="251"/>
      <c r="AI284" s="251"/>
      <c r="AJ284" s="251"/>
      <c r="AK284" s="251"/>
      <c r="AL284" s="251"/>
      <c r="AM284" s="251"/>
      <c r="AN284" s="251"/>
      <c r="AO284" s="251"/>
      <c r="AP284" s="251"/>
      <c r="AQ284" s="251"/>
      <c r="AR284" s="251"/>
      <c r="AS284" s="251"/>
      <c r="AT284" s="251"/>
      <c r="AU284" s="251"/>
      <c r="AV284" s="251"/>
      <c r="AW284" s="251"/>
      <c r="AX284" s="251"/>
      <c r="AY284" s="251"/>
      <c r="AZ284" s="251"/>
      <c r="BA284" s="251"/>
      <c r="BB284" s="251"/>
      <c r="BC284" s="251"/>
      <c r="BD284" s="251"/>
      <c r="BE284" s="251"/>
      <c r="BF284" s="251"/>
      <c r="BG284" s="251"/>
      <c r="BH284" s="251"/>
      <c r="BI284" s="251"/>
      <c r="BJ284" s="251"/>
      <c r="BK284" s="251"/>
      <c r="BL284" s="251"/>
      <c r="BM284" s="251"/>
      <c r="BN284" s="251"/>
      <c r="BO284" s="251"/>
      <c r="BP284" s="251"/>
      <c r="BQ284" s="251"/>
      <c r="BR284" s="251"/>
      <c r="BS284" s="251"/>
      <c r="BT284" s="251"/>
      <c r="BU284" s="251"/>
      <c r="BV284" s="251"/>
      <c r="BW284" s="251"/>
      <c r="BX284" s="251"/>
      <c r="BY284" s="251"/>
      <c r="BZ284" s="251"/>
      <c r="CA284" s="251"/>
      <c r="CB284" s="251"/>
      <c r="CC284" s="251"/>
      <c r="CD284" s="251"/>
      <c r="CE284" s="251"/>
      <c r="CF284" s="251"/>
      <c r="CG284" s="251"/>
      <c r="CH284" s="251"/>
      <c r="CI284" s="251"/>
      <c r="CJ284" s="251"/>
      <c r="CK284" s="251"/>
      <c r="CL284" s="251"/>
      <c r="CM284" s="251"/>
      <c r="CN284" s="251"/>
      <c r="CO284" s="251"/>
      <c r="CP284" s="251"/>
      <c r="CQ284" s="251"/>
      <c r="CR284" s="251"/>
      <c r="CS284" s="251"/>
      <c r="CT284" s="251"/>
      <c r="CU284" s="251"/>
      <c r="CV284" s="251"/>
      <c r="CW284" s="251"/>
      <c r="CX284" s="251"/>
      <c r="CY284" s="251"/>
      <c r="CZ284" s="251"/>
      <c r="DA284" s="251"/>
      <c r="DB284" s="251"/>
      <c r="DC284" s="251"/>
      <c r="DD284" s="251"/>
      <c r="DE284" s="251"/>
      <c r="DF284" s="251"/>
      <c r="DG284" s="251"/>
      <c r="DH284" s="251"/>
      <c r="DI284" s="251"/>
      <c r="DJ284" s="251"/>
      <c r="DK284" s="251"/>
      <c r="DL284" s="251"/>
      <c r="DM284" s="251"/>
      <c r="DN284" s="251"/>
      <c r="DO284" s="251"/>
      <c r="DP284" s="251"/>
      <c r="DQ284" s="251"/>
      <c r="DR284" s="251"/>
      <c r="DS284" s="251"/>
      <c r="DT284" s="251"/>
      <c r="DU284" s="251"/>
      <c r="DV284" s="251"/>
      <c r="DW284" s="251"/>
      <c r="DX284" s="251"/>
      <c r="DY284" s="251"/>
      <c r="DZ284" s="251"/>
      <c r="EA284" s="251"/>
      <c r="EB284" s="251"/>
      <c r="EC284" s="251"/>
      <c r="ED284" s="251"/>
      <c r="EE284" s="251"/>
      <c r="EF284" s="251"/>
      <c r="EG284" s="251"/>
      <c r="EH284" s="251"/>
      <c r="EI284" s="251"/>
      <c r="EJ284" s="251"/>
      <c r="EK284" s="251"/>
      <c r="EL284" s="251"/>
      <c r="EM284" s="251"/>
      <c r="EN284" s="251"/>
      <c r="EO284" s="251"/>
      <c r="EP284" s="251"/>
      <c r="EQ284" s="251"/>
      <c r="ER284" s="251"/>
      <c r="ES284" s="251"/>
      <c r="ET284" s="251"/>
      <c r="EU284" s="251"/>
      <c r="EV284" s="251"/>
      <c r="EW284" s="251"/>
      <c r="EX284" s="251"/>
      <c r="EY284" s="251"/>
      <c r="EZ284" s="251"/>
      <c r="FA284" s="251"/>
      <c r="FB284" s="251"/>
      <c r="FC284" s="251"/>
      <c r="FD284" s="251"/>
      <c r="FE284" s="251"/>
      <c r="FF284" s="251"/>
      <c r="FG284" s="251"/>
      <c r="FH284" s="251"/>
      <c r="FI284" s="251"/>
      <c r="FJ284" s="251"/>
      <c r="FK284" s="251"/>
      <c r="FL284" s="251"/>
      <c r="FM284" s="251"/>
      <c r="FN284" s="251"/>
      <c r="FO284" s="251"/>
      <c r="FP284" s="251"/>
      <c r="FQ284" s="251"/>
      <c r="FR284" s="251"/>
      <c r="FS284" s="251"/>
      <c r="FT284" s="251"/>
      <c r="FU284" s="251"/>
      <c r="FV284" s="251"/>
      <c r="FW284" s="251"/>
      <c r="FX284" s="251"/>
      <c r="FY284" s="251"/>
      <c r="FZ284" s="251"/>
      <c r="GA284" s="251"/>
      <c r="GB284" s="251"/>
      <c r="GC284" s="251"/>
      <c r="GD284" s="251"/>
      <c r="GE284" s="251"/>
      <c r="GF284" s="251"/>
      <c r="GG284" s="251"/>
      <c r="GH284" s="251"/>
      <c r="GI284" s="251"/>
      <c r="GJ284" s="251"/>
      <c r="GK284" s="251"/>
      <c r="GL284" s="251"/>
      <c r="GM284" s="251"/>
      <c r="GN284" s="251"/>
      <c r="GO284" s="251"/>
      <c r="GP284" s="251"/>
      <c r="GQ284" s="251"/>
      <c r="GR284" s="251"/>
      <c r="GS284" s="251"/>
      <c r="GT284" s="251"/>
    </row>
    <row r="285" spans="17:202">
      <c r="Q285" s="251"/>
      <c r="R285" s="251"/>
      <c r="S285" s="251"/>
      <c r="T285" s="251"/>
      <c r="U285" s="251"/>
      <c r="V285" s="251"/>
      <c r="W285" s="251"/>
      <c r="X285" s="251"/>
      <c r="Y285" s="251"/>
      <c r="Z285" s="251"/>
      <c r="AA285" s="251"/>
      <c r="AB285" s="251"/>
      <c r="AC285" s="251"/>
      <c r="AD285" s="251"/>
      <c r="AE285" s="251"/>
      <c r="AF285" s="251"/>
      <c r="AG285" s="251"/>
      <c r="AH285" s="251"/>
      <c r="AI285" s="251"/>
      <c r="AJ285" s="251"/>
      <c r="AK285" s="251"/>
      <c r="AL285" s="251"/>
      <c r="AM285" s="251"/>
      <c r="AN285" s="251"/>
      <c r="AO285" s="251"/>
      <c r="AP285" s="251"/>
      <c r="AQ285" s="251"/>
      <c r="AR285" s="251"/>
      <c r="AS285" s="251"/>
      <c r="AT285" s="251"/>
      <c r="AU285" s="251"/>
      <c r="AV285" s="251"/>
      <c r="AW285" s="251"/>
      <c r="AX285" s="251"/>
      <c r="AY285" s="251"/>
      <c r="AZ285" s="251"/>
      <c r="BA285" s="251"/>
      <c r="BB285" s="251"/>
      <c r="BC285" s="251"/>
      <c r="BD285" s="251"/>
      <c r="BE285" s="251"/>
      <c r="BF285" s="251"/>
      <c r="BG285" s="251"/>
      <c r="BH285" s="251"/>
      <c r="BI285" s="251"/>
      <c r="BJ285" s="251"/>
      <c r="BK285" s="251"/>
      <c r="BL285" s="251"/>
      <c r="BM285" s="251"/>
      <c r="BN285" s="251"/>
      <c r="BO285" s="251"/>
      <c r="BP285" s="251"/>
      <c r="BQ285" s="251"/>
      <c r="BR285" s="251"/>
      <c r="BS285" s="251"/>
      <c r="BT285" s="251"/>
      <c r="BU285" s="251"/>
      <c r="BV285" s="251"/>
      <c r="BW285" s="251"/>
      <c r="BX285" s="251"/>
      <c r="BY285" s="251"/>
      <c r="BZ285" s="251"/>
      <c r="CA285" s="251"/>
      <c r="CB285" s="251"/>
      <c r="CC285" s="251"/>
      <c r="CD285" s="251"/>
      <c r="CE285" s="251"/>
      <c r="CF285" s="251"/>
      <c r="CG285" s="251"/>
      <c r="CH285" s="251"/>
      <c r="CI285" s="251"/>
      <c r="CJ285" s="251"/>
      <c r="CK285" s="251"/>
      <c r="CL285" s="251"/>
      <c r="CM285" s="251"/>
      <c r="CN285" s="251"/>
      <c r="CO285" s="251"/>
      <c r="CP285" s="251"/>
      <c r="CQ285" s="251"/>
      <c r="CR285" s="251"/>
      <c r="CS285" s="251"/>
      <c r="CT285" s="251"/>
      <c r="CU285" s="251"/>
      <c r="CV285" s="251"/>
      <c r="CW285" s="251"/>
      <c r="CX285" s="251"/>
      <c r="CY285" s="251"/>
      <c r="CZ285" s="251"/>
      <c r="DA285" s="251"/>
      <c r="DB285" s="251"/>
      <c r="DC285" s="251"/>
      <c r="DD285" s="251"/>
      <c r="DE285" s="251"/>
      <c r="DF285" s="251"/>
      <c r="DG285" s="251"/>
      <c r="DH285" s="251"/>
      <c r="DI285" s="251"/>
      <c r="DJ285" s="251"/>
      <c r="DK285" s="251"/>
      <c r="DL285" s="251"/>
      <c r="DM285" s="251"/>
      <c r="DN285" s="251"/>
      <c r="DO285" s="251"/>
      <c r="DP285" s="251"/>
      <c r="DQ285" s="251"/>
      <c r="DR285" s="251"/>
      <c r="DS285" s="251"/>
      <c r="DT285" s="251"/>
      <c r="DU285" s="251"/>
      <c r="DV285" s="251"/>
      <c r="DW285" s="251"/>
      <c r="DX285" s="251"/>
      <c r="DY285" s="251"/>
      <c r="DZ285" s="251"/>
      <c r="EA285" s="251"/>
      <c r="EB285" s="251"/>
      <c r="EC285" s="251"/>
      <c r="ED285" s="251"/>
      <c r="EE285" s="251"/>
      <c r="EF285" s="251"/>
      <c r="EG285" s="251"/>
      <c r="EH285" s="251"/>
      <c r="EI285" s="251"/>
      <c r="EJ285" s="251"/>
      <c r="EK285" s="251"/>
      <c r="EL285" s="251"/>
      <c r="EM285" s="251"/>
      <c r="EN285" s="251"/>
      <c r="EO285" s="251"/>
      <c r="EP285" s="251"/>
      <c r="EQ285" s="251"/>
      <c r="ER285" s="251"/>
      <c r="ES285" s="251"/>
      <c r="ET285" s="251"/>
      <c r="EU285" s="251"/>
      <c r="EV285" s="251"/>
      <c r="EW285" s="251"/>
      <c r="EX285" s="251"/>
      <c r="EY285" s="251"/>
      <c r="EZ285" s="251"/>
      <c r="FA285" s="251"/>
      <c r="FB285" s="251"/>
      <c r="FC285" s="251"/>
      <c r="FD285" s="251"/>
      <c r="FE285" s="251"/>
      <c r="FF285" s="251"/>
      <c r="FG285" s="251"/>
      <c r="FH285" s="251"/>
      <c r="FI285" s="251"/>
      <c r="FJ285" s="251"/>
      <c r="FK285" s="251"/>
      <c r="FL285" s="251"/>
      <c r="FM285" s="251"/>
      <c r="FN285" s="251"/>
      <c r="FO285" s="251"/>
      <c r="FP285" s="251"/>
      <c r="FQ285" s="251"/>
      <c r="FR285" s="251"/>
      <c r="FS285" s="251"/>
      <c r="FT285" s="251"/>
      <c r="FU285" s="251"/>
      <c r="FV285" s="251"/>
      <c r="FW285" s="251"/>
      <c r="FX285" s="251"/>
      <c r="FY285" s="251"/>
      <c r="FZ285" s="251"/>
      <c r="GA285" s="251"/>
      <c r="GB285" s="251"/>
      <c r="GC285" s="251"/>
      <c r="GD285" s="251"/>
      <c r="GE285" s="251"/>
      <c r="GF285" s="251"/>
      <c r="GG285" s="251"/>
      <c r="GH285" s="251"/>
      <c r="GI285" s="251"/>
      <c r="GJ285" s="251"/>
      <c r="GK285" s="251"/>
      <c r="GL285" s="251"/>
      <c r="GM285" s="251"/>
      <c r="GN285" s="251"/>
      <c r="GO285" s="251"/>
      <c r="GP285" s="251"/>
      <c r="GQ285" s="251"/>
      <c r="GR285" s="251"/>
      <c r="GS285" s="251"/>
      <c r="GT285" s="251"/>
    </row>
    <row r="286" spans="17:202">
      <c r="Q286" s="251"/>
      <c r="R286" s="251"/>
      <c r="S286" s="251"/>
      <c r="T286" s="251"/>
      <c r="U286" s="251"/>
      <c r="V286" s="251"/>
      <c r="W286" s="251"/>
      <c r="X286" s="251"/>
      <c r="Y286" s="251"/>
      <c r="Z286" s="251"/>
      <c r="AA286" s="251"/>
      <c r="AB286" s="251"/>
      <c r="AC286" s="251"/>
      <c r="AD286" s="251"/>
      <c r="AE286" s="251"/>
      <c r="AF286" s="251"/>
      <c r="AG286" s="251"/>
      <c r="AH286" s="251"/>
      <c r="AI286" s="251"/>
      <c r="AJ286" s="251"/>
      <c r="AK286" s="251"/>
      <c r="AL286" s="251"/>
      <c r="AM286" s="251"/>
      <c r="AN286" s="251"/>
      <c r="AO286" s="251"/>
      <c r="AP286" s="251"/>
      <c r="AQ286" s="251"/>
      <c r="AR286" s="251"/>
      <c r="AS286" s="251"/>
      <c r="AT286" s="251"/>
      <c r="AU286" s="251"/>
      <c r="AV286" s="251"/>
      <c r="AW286" s="251"/>
      <c r="AX286" s="251"/>
      <c r="AY286" s="251"/>
      <c r="AZ286" s="251"/>
      <c r="BA286" s="251"/>
      <c r="BB286" s="251"/>
      <c r="BC286" s="251"/>
      <c r="BD286" s="251"/>
      <c r="BE286" s="251"/>
      <c r="BF286" s="251"/>
      <c r="BG286" s="251"/>
      <c r="BH286" s="251"/>
      <c r="BI286" s="251"/>
      <c r="BJ286" s="251"/>
      <c r="BK286" s="251"/>
      <c r="BL286" s="251"/>
      <c r="BM286" s="251"/>
      <c r="BN286" s="251"/>
      <c r="BO286" s="251"/>
      <c r="BP286" s="251"/>
      <c r="BQ286" s="251"/>
      <c r="BR286" s="251"/>
      <c r="BS286" s="251"/>
      <c r="BT286" s="251"/>
      <c r="BU286" s="251"/>
      <c r="BV286" s="251"/>
      <c r="BW286" s="251"/>
      <c r="BX286" s="251"/>
      <c r="BY286" s="251"/>
      <c r="BZ286" s="251"/>
      <c r="CA286" s="251"/>
      <c r="CB286" s="251"/>
      <c r="CC286" s="251"/>
      <c r="CD286" s="251"/>
      <c r="CE286" s="251"/>
      <c r="CF286" s="251"/>
      <c r="CG286" s="251"/>
      <c r="CH286" s="251"/>
      <c r="CI286" s="251"/>
      <c r="CJ286" s="251"/>
      <c r="CK286" s="251"/>
      <c r="CL286" s="251"/>
      <c r="CM286" s="251"/>
      <c r="CN286" s="251"/>
      <c r="CO286" s="251"/>
      <c r="CP286" s="251"/>
      <c r="CQ286" s="251"/>
      <c r="CR286" s="251"/>
      <c r="CS286" s="251"/>
      <c r="CT286" s="251"/>
      <c r="CU286" s="251"/>
      <c r="CV286" s="251"/>
      <c r="CW286" s="251"/>
      <c r="CX286" s="251"/>
      <c r="CY286" s="251"/>
      <c r="CZ286" s="251"/>
      <c r="DA286" s="251"/>
      <c r="DB286" s="251"/>
      <c r="DC286" s="251"/>
      <c r="DD286" s="251"/>
      <c r="DE286" s="251"/>
      <c r="DF286" s="251"/>
      <c r="DG286" s="251"/>
      <c r="DH286" s="251"/>
      <c r="DI286" s="251"/>
      <c r="DJ286" s="251"/>
      <c r="DK286" s="251"/>
      <c r="DL286" s="251"/>
      <c r="DM286" s="251"/>
      <c r="DN286" s="251"/>
      <c r="DO286" s="251"/>
      <c r="DP286" s="251"/>
      <c r="DQ286" s="251"/>
      <c r="DR286" s="251"/>
      <c r="DS286" s="251"/>
      <c r="DT286" s="251"/>
      <c r="DU286" s="251"/>
      <c r="DV286" s="251"/>
      <c r="DW286" s="251"/>
      <c r="DX286" s="251"/>
      <c r="DY286" s="251"/>
      <c r="DZ286" s="251"/>
      <c r="EA286" s="251"/>
      <c r="EB286" s="251"/>
      <c r="EC286" s="251"/>
      <c r="ED286" s="251"/>
      <c r="EE286" s="251"/>
      <c r="EF286" s="251"/>
      <c r="EG286" s="251"/>
      <c r="EH286" s="251"/>
      <c r="EI286" s="251"/>
      <c r="EJ286" s="251"/>
      <c r="EK286" s="251"/>
      <c r="EL286" s="251"/>
      <c r="EM286" s="251"/>
      <c r="EN286" s="251"/>
      <c r="EO286" s="251"/>
      <c r="EP286" s="251"/>
      <c r="EQ286" s="251"/>
      <c r="ER286" s="251"/>
      <c r="ES286" s="251"/>
      <c r="ET286" s="251"/>
      <c r="EU286" s="251"/>
      <c r="EV286" s="251"/>
      <c r="EW286" s="251"/>
      <c r="EX286" s="251"/>
      <c r="EY286" s="251"/>
      <c r="EZ286" s="251"/>
      <c r="FA286" s="251"/>
      <c r="FB286" s="251"/>
      <c r="FC286" s="251"/>
      <c r="FD286" s="251"/>
      <c r="FE286" s="251"/>
      <c r="FF286" s="251"/>
      <c r="FG286" s="251"/>
      <c r="FH286" s="251"/>
      <c r="FI286" s="251"/>
      <c r="FJ286" s="251"/>
      <c r="FK286" s="251"/>
      <c r="FL286" s="251"/>
      <c r="FM286" s="251"/>
      <c r="FN286" s="251"/>
      <c r="FO286" s="251"/>
      <c r="FP286" s="251"/>
      <c r="FQ286" s="251"/>
      <c r="FR286" s="251"/>
      <c r="FS286" s="251"/>
      <c r="FT286" s="251"/>
      <c r="FU286" s="251"/>
      <c r="FV286" s="251"/>
      <c r="FW286" s="251"/>
      <c r="FX286" s="251"/>
      <c r="FY286" s="251"/>
      <c r="FZ286" s="251"/>
      <c r="GA286" s="251"/>
      <c r="GB286" s="251"/>
      <c r="GC286" s="251"/>
      <c r="GD286" s="251"/>
      <c r="GE286" s="251"/>
      <c r="GF286" s="251"/>
      <c r="GG286" s="251"/>
      <c r="GH286" s="251"/>
      <c r="GI286" s="251"/>
      <c r="GJ286" s="251"/>
      <c r="GK286" s="251"/>
      <c r="GL286" s="251"/>
      <c r="GM286" s="251"/>
      <c r="GN286" s="251"/>
      <c r="GO286" s="251"/>
      <c r="GP286" s="251"/>
      <c r="GQ286" s="251"/>
      <c r="GR286" s="251"/>
      <c r="GS286" s="251"/>
      <c r="GT286" s="251"/>
    </row>
    <row r="287" spans="17:202">
      <c r="Q287" s="251"/>
      <c r="R287" s="251"/>
      <c r="S287" s="251"/>
      <c r="T287" s="251"/>
      <c r="U287" s="251"/>
      <c r="V287" s="251"/>
      <c r="W287" s="251"/>
      <c r="X287" s="251"/>
      <c r="Y287" s="251"/>
      <c r="Z287" s="251"/>
      <c r="AA287" s="251"/>
      <c r="AB287" s="251"/>
      <c r="AC287" s="251"/>
      <c r="AD287" s="251"/>
      <c r="AE287" s="251"/>
      <c r="AF287" s="251"/>
      <c r="AG287" s="251"/>
      <c r="AH287" s="251"/>
      <c r="AI287" s="251"/>
      <c r="AJ287" s="251"/>
      <c r="AK287" s="251"/>
      <c r="AL287" s="251"/>
      <c r="AM287" s="251"/>
      <c r="AN287" s="251"/>
      <c r="AO287" s="251"/>
      <c r="AP287" s="251"/>
      <c r="AQ287" s="251"/>
      <c r="AR287" s="251"/>
      <c r="AS287" s="251"/>
      <c r="AT287" s="251"/>
      <c r="AU287" s="251"/>
      <c r="AV287" s="251"/>
      <c r="AW287" s="251"/>
      <c r="AX287" s="251"/>
      <c r="AY287" s="251"/>
      <c r="AZ287" s="251"/>
      <c r="BA287" s="251"/>
      <c r="BB287" s="251"/>
      <c r="BC287" s="251"/>
      <c r="BD287" s="251"/>
      <c r="BE287" s="251"/>
      <c r="BF287" s="251"/>
      <c r="BG287" s="251"/>
      <c r="BH287" s="251"/>
      <c r="BI287" s="251"/>
      <c r="BJ287" s="251"/>
      <c r="BK287" s="251"/>
      <c r="BL287" s="251"/>
      <c r="BM287" s="251"/>
      <c r="BN287" s="251"/>
      <c r="BO287" s="251"/>
      <c r="BP287" s="251"/>
      <c r="BQ287" s="251"/>
      <c r="BR287" s="251"/>
      <c r="BS287" s="251"/>
      <c r="BT287" s="251"/>
      <c r="BU287" s="251"/>
      <c r="BV287" s="251"/>
      <c r="BW287" s="251"/>
      <c r="BX287" s="251"/>
      <c r="BY287" s="251"/>
      <c r="BZ287" s="251"/>
      <c r="CA287" s="251"/>
      <c r="CB287" s="251"/>
      <c r="CC287" s="251"/>
      <c r="CD287" s="251"/>
      <c r="CE287" s="251"/>
      <c r="CF287" s="251"/>
      <c r="CG287" s="251"/>
      <c r="CH287" s="251"/>
      <c r="CI287" s="251"/>
      <c r="CJ287" s="251"/>
      <c r="CK287" s="251"/>
      <c r="CL287" s="251"/>
      <c r="CM287" s="251"/>
      <c r="CN287" s="251"/>
      <c r="CO287" s="251"/>
      <c r="CP287" s="251"/>
      <c r="CQ287" s="251"/>
      <c r="CR287" s="251"/>
      <c r="CS287" s="251"/>
      <c r="CT287" s="251"/>
      <c r="CU287" s="251"/>
      <c r="CV287" s="251"/>
      <c r="CW287" s="251"/>
      <c r="CX287" s="251"/>
      <c r="CY287" s="251"/>
      <c r="CZ287" s="251"/>
      <c r="DA287" s="251"/>
      <c r="DB287" s="251"/>
      <c r="DC287" s="251"/>
      <c r="DD287" s="251"/>
      <c r="DE287" s="251"/>
      <c r="DF287" s="251"/>
      <c r="DG287" s="251"/>
      <c r="DH287" s="251"/>
      <c r="DI287" s="251"/>
      <c r="DJ287" s="251"/>
      <c r="DK287" s="251"/>
      <c r="DL287" s="251"/>
      <c r="DM287" s="251"/>
      <c r="DN287" s="251"/>
      <c r="DO287" s="251"/>
      <c r="DP287" s="251"/>
      <c r="DQ287" s="251"/>
      <c r="DR287" s="251"/>
      <c r="DS287" s="251"/>
      <c r="DT287" s="251"/>
      <c r="DU287" s="251"/>
      <c r="DV287" s="251"/>
      <c r="DW287" s="251"/>
      <c r="DX287" s="251"/>
      <c r="DY287" s="251"/>
      <c r="DZ287" s="251"/>
      <c r="EA287" s="251"/>
      <c r="EB287" s="251"/>
      <c r="EC287" s="251"/>
      <c r="ED287" s="251"/>
      <c r="EE287" s="251"/>
      <c r="EF287" s="251"/>
      <c r="EG287" s="251"/>
      <c r="EH287" s="251"/>
      <c r="EI287" s="251"/>
      <c r="EJ287" s="251"/>
      <c r="EK287" s="251"/>
      <c r="EL287" s="251"/>
      <c r="EM287" s="251"/>
      <c r="EN287" s="251"/>
      <c r="EO287" s="251"/>
      <c r="EP287" s="251"/>
      <c r="EQ287" s="251"/>
      <c r="ER287" s="251"/>
      <c r="ES287" s="251"/>
      <c r="ET287" s="251"/>
      <c r="EU287" s="251"/>
      <c r="EV287" s="251"/>
      <c r="EW287" s="251"/>
      <c r="EX287" s="251"/>
      <c r="EY287" s="251"/>
      <c r="EZ287" s="251"/>
      <c r="FA287" s="251"/>
      <c r="FB287" s="251"/>
      <c r="FC287" s="251"/>
      <c r="FD287" s="251"/>
      <c r="FE287" s="251"/>
      <c r="FF287" s="251"/>
      <c r="FG287" s="251"/>
      <c r="FH287" s="251"/>
      <c r="FI287" s="251"/>
      <c r="FJ287" s="251"/>
      <c r="FK287" s="251"/>
      <c r="FL287" s="251"/>
      <c r="FM287" s="251"/>
      <c r="FN287" s="251"/>
      <c r="FO287" s="251"/>
      <c r="FP287" s="251"/>
      <c r="FQ287" s="251"/>
      <c r="FR287" s="251"/>
      <c r="FS287" s="251"/>
      <c r="FT287" s="251"/>
      <c r="FU287" s="251"/>
      <c r="FV287" s="251"/>
      <c r="FW287" s="251"/>
      <c r="FX287" s="251"/>
      <c r="FY287" s="251"/>
      <c r="FZ287" s="251"/>
      <c r="GA287" s="251"/>
      <c r="GB287" s="251"/>
      <c r="GC287" s="251"/>
      <c r="GD287" s="251"/>
      <c r="GE287" s="251"/>
      <c r="GF287" s="251"/>
      <c r="GG287" s="251"/>
      <c r="GH287" s="251"/>
      <c r="GI287" s="251"/>
      <c r="GJ287" s="251"/>
      <c r="GK287" s="251"/>
      <c r="GL287" s="251"/>
      <c r="GM287" s="251"/>
      <c r="GN287" s="251"/>
      <c r="GO287" s="251"/>
      <c r="GP287" s="251"/>
      <c r="GQ287" s="251"/>
      <c r="GR287" s="251"/>
      <c r="GS287" s="251"/>
      <c r="GT287" s="251"/>
    </row>
    <row r="288" spans="17:202">
      <c r="Q288" s="251"/>
      <c r="R288" s="251"/>
      <c r="S288" s="251"/>
      <c r="T288" s="251"/>
      <c r="U288" s="251"/>
      <c r="V288" s="251"/>
      <c r="W288" s="251"/>
      <c r="X288" s="251"/>
      <c r="Y288" s="251"/>
      <c r="Z288" s="251"/>
      <c r="AA288" s="251"/>
      <c r="AB288" s="251"/>
      <c r="AC288" s="251"/>
      <c r="AD288" s="251"/>
      <c r="AE288" s="251"/>
      <c r="AF288" s="251"/>
      <c r="AG288" s="251"/>
      <c r="AH288" s="251"/>
      <c r="AI288" s="251"/>
      <c r="AJ288" s="251"/>
      <c r="AK288" s="251"/>
      <c r="AL288" s="251"/>
      <c r="AM288" s="251"/>
      <c r="AN288" s="251"/>
      <c r="AO288" s="251"/>
      <c r="AP288" s="251"/>
      <c r="AQ288" s="251"/>
      <c r="AR288" s="251"/>
      <c r="AS288" s="251"/>
      <c r="AT288" s="251"/>
      <c r="AU288" s="251"/>
      <c r="AV288" s="251"/>
      <c r="AW288" s="251"/>
      <c r="AX288" s="251"/>
      <c r="AY288" s="251"/>
      <c r="AZ288" s="251"/>
      <c r="BA288" s="251"/>
      <c r="BB288" s="251"/>
      <c r="BC288" s="251"/>
      <c r="BD288" s="251"/>
      <c r="BE288" s="251"/>
      <c r="BF288" s="251"/>
      <c r="BG288" s="251"/>
      <c r="BH288" s="251"/>
      <c r="BI288" s="251"/>
      <c r="BJ288" s="251"/>
      <c r="BK288" s="251"/>
      <c r="BL288" s="251"/>
      <c r="BM288" s="251"/>
      <c r="BN288" s="251"/>
      <c r="BO288" s="251"/>
      <c r="BP288" s="251"/>
      <c r="BQ288" s="251"/>
      <c r="BR288" s="251"/>
      <c r="BS288" s="251"/>
      <c r="BT288" s="251"/>
      <c r="BU288" s="251"/>
      <c r="BV288" s="251"/>
      <c r="BW288" s="251"/>
      <c r="BX288" s="251"/>
      <c r="BY288" s="251"/>
      <c r="BZ288" s="251"/>
      <c r="CA288" s="251"/>
      <c r="CB288" s="251"/>
      <c r="CC288" s="251"/>
      <c r="CD288" s="251"/>
      <c r="CE288" s="251"/>
      <c r="CF288" s="251"/>
      <c r="CG288" s="251"/>
      <c r="CH288" s="251"/>
      <c r="CI288" s="251"/>
      <c r="CJ288" s="251"/>
      <c r="CK288" s="251"/>
      <c r="CL288" s="251"/>
      <c r="CM288" s="251"/>
      <c r="CN288" s="251"/>
      <c r="CO288" s="251"/>
      <c r="CP288" s="251"/>
      <c r="CQ288" s="251"/>
      <c r="CR288" s="251"/>
      <c r="CS288" s="251"/>
      <c r="CT288" s="251"/>
      <c r="CU288" s="251"/>
      <c r="CV288" s="251"/>
      <c r="CW288" s="251"/>
      <c r="CX288" s="251"/>
      <c r="CY288" s="251"/>
      <c r="CZ288" s="251"/>
      <c r="DA288" s="251"/>
      <c r="DB288" s="251"/>
      <c r="DC288" s="251"/>
      <c r="DD288" s="251"/>
      <c r="DE288" s="251"/>
      <c r="DF288" s="251"/>
      <c r="DG288" s="251"/>
      <c r="DH288" s="251"/>
      <c r="DI288" s="251"/>
      <c r="DJ288" s="251"/>
      <c r="DK288" s="251"/>
      <c r="DL288" s="251"/>
      <c r="DM288" s="251"/>
      <c r="DN288" s="251"/>
      <c r="DO288" s="251"/>
      <c r="DP288" s="251"/>
      <c r="DQ288" s="251"/>
      <c r="DR288" s="251"/>
      <c r="DS288" s="251"/>
      <c r="DT288" s="251"/>
      <c r="DU288" s="251"/>
      <c r="DV288" s="251"/>
      <c r="DW288" s="251"/>
      <c r="DX288" s="251"/>
      <c r="DY288" s="251"/>
      <c r="DZ288" s="251"/>
      <c r="EA288" s="251"/>
      <c r="EB288" s="251"/>
      <c r="EC288" s="251"/>
      <c r="ED288" s="251"/>
      <c r="EE288" s="251"/>
      <c r="EF288" s="251"/>
      <c r="EG288" s="251"/>
      <c r="EH288" s="251"/>
      <c r="EI288" s="251"/>
      <c r="EJ288" s="251"/>
      <c r="EK288" s="251"/>
      <c r="EL288" s="251"/>
      <c r="EM288" s="251"/>
      <c r="EN288" s="251"/>
      <c r="EO288" s="251"/>
      <c r="EP288" s="251"/>
      <c r="EQ288" s="251"/>
      <c r="ER288" s="251"/>
      <c r="ES288" s="251"/>
      <c r="ET288" s="251"/>
      <c r="EU288" s="251"/>
      <c r="EV288" s="251"/>
      <c r="EW288" s="251"/>
      <c r="EX288" s="251"/>
      <c r="EY288" s="251"/>
      <c r="EZ288" s="251"/>
      <c r="FA288" s="251"/>
      <c r="FB288" s="251"/>
      <c r="FC288" s="251"/>
      <c r="FD288" s="251"/>
      <c r="FE288" s="251"/>
      <c r="FF288" s="251"/>
      <c r="FG288" s="251"/>
      <c r="FH288" s="251"/>
      <c r="FI288" s="251"/>
      <c r="FJ288" s="251"/>
      <c r="FK288" s="251"/>
      <c r="FL288" s="251"/>
      <c r="FM288" s="251"/>
      <c r="FN288" s="251"/>
      <c r="FO288" s="251"/>
      <c r="FP288" s="251"/>
      <c r="FQ288" s="251"/>
      <c r="FR288" s="251"/>
      <c r="FS288" s="251"/>
      <c r="FT288" s="251"/>
      <c r="FU288" s="251"/>
      <c r="FV288" s="251"/>
      <c r="FW288" s="251"/>
      <c r="FX288" s="251"/>
      <c r="FY288" s="251"/>
      <c r="FZ288" s="251"/>
      <c r="GA288" s="251"/>
      <c r="GB288" s="251"/>
      <c r="GC288" s="251"/>
      <c r="GD288" s="251"/>
      <c r="GE288" s="251"/>
      <c r="GF288" s="251"/>
      <c r="GG288" s="251"/>
      <c r="GH288" s="251"/>
      <c r="GI288" s="251"/>
      <c r="GJ288" s="251"/>
      <c r="GK288" s="251"/>
      <c r="GL288" s="251"/>
      <c r="GM288" s="251"/>
      <c r="GN288" s="251"/>
      <c r="GO288" s="251"/>
      <c r="GP288" s="251"/>
      <c r="GQ288" s="251"/>
      <c r="GR288" s="251"/>
      <c r="GS288" s="251"/>
      <c r="GT288" s="251"/>
    </row>
    <row r="289" spans="17:202">
      <c r="Q289" s="251"/>
      <c r="R289" s="251"/>
      <c r="S289" s="251"/>
      <c r="T289" s="251"/>
      <c r="U289" s="251"/>
      <c r="V289" s="251"/>
      <c r="W289" s="251"/>
      <c r="X289" s="251"/>
      <c r="Y289" s="251"/>
      <c r="Z289" s="251"/>
      <c r="AA289" s="251"/>
      <c r="AB289" s="251"/>
      <c r="AC289" s="251"/>
      <c r="AD289" s="251"/>
      <c r="AE289" s="251"/>
      <c r="AF289" s="251"/>
      <c r="AG289" s="251"/>
      <c r="AH289" s="251"/>
      <c r="AI289" s="251"/>
      <c r="AJ289" s="251"/>
      <c r="AK289" s="251"/>
      <c r="AL289" s="251"/>
      <c r="AM289" s="251"/>
      <c r="AN289" s="251"/>
      <c r="AO289" s="251"/>
      <c r="AP289" s="251"/>
      <c r="AQ289" s="251"/>
      <c r="AR289" s="251"/>
      <c r="AS289" s="251"/>
      <c r="AT289" s="251"/>
      <c r="AU289" s="251"/>
      <c r="AV289" s="251"/>
      <c r="AW289" s="251"/>
      <c r="AX289" s="251"/>
      <c r="AY289" s="251"/>
      <c r="AZ289" s="251"/>
      <c r="BA289" s="251"/>
      <c r="BB289" s="251"/>
      <c r="BC289" s="251"/>
      <c r="BD289" s="251"/>
      <c r="BE289" s="251"/>
      <c r="BF289" s="251"/>
      <c r="BG289" s="251"/>
      <c r="BH289" s="251"/>
      <c r="BI289" s="251"/>
      <c r="BJ289" s="251"/>
      <c r="BK289" s="251"/>
      <c r="BL289" s="251"/>
      <c r="BM289" s="251"/>
      <c r="BN289" s="251"/>
      <c r="BO289" s="251"/>
      <c r="BP289" s="251"/>
      <c r="BQ289" s="251"/>
      <c r="BR289" s="251"/>
      <c r="BS289" s="251"/>
      <c r="BT289" s="251"/>
      <c r="BU289" s="251"/>
      <c r="BV289" s="251"/>
      <c r="BW289" s="251"/>
      <c r="BX289" s="251"/>
      <c r="BY289" s="251"/>
      <c r="BZ289" s="251"/>
      <c r="CA289" s="251"/>
      <c r="CB289" s="251"/>
      <c r="CC289" s="251"/>
      <c r="CD289" s="251"/>
      <c r="CE289" s="251"/>
      <c r="CF289" s="251"/>
      <c r="CG289" s="251"/>
      <c r="CH289" s="251"/>
      <c r="CI289" s="251"/>
      <c r="CJ289" s="251"/>
      <c r="CK289" s="251"/>
      <c r="CL289" s="251"/>
      <c r="CM289" s="251"/>
      <c r="CN289" s="251"/>
      <c r="CO289" s="251"/>
      <c r="CP289" s="251"/>
      <c r="CQ289" s="251"/>
      <c r="CR289" s="251"/>
      <c r="CS289" s="251"/>
      <c r="CT289" s="251"/>
      <c r="CU289" s="251"/>
      <c r="CV289" s="251"/>
      <c r="CW289" s="251"/>
      <c r="CX289" s="251"/>
      <c r="CY289" s="251"/>
      <c r="CZ289" s="251"/>
      <c r="DA289" s="251"/>
      <c r="DB289" s="251"/>
      <c r="DC289" s="251"/>
      <c r="DD289" s="251"/>
      <c r="DE289" s="251"/>
      <c r="DF289" s="251"/>
      <c r="DG289" s="251"/>
      <c r="DH289" s="251"/>
      <c r="DI289" s="251"/>
      <c r="DJ289" s="251"/>
      <c r="DK289" s="251"/>
      <c r="DL289" s="251"/>
      <c r="DM289" s="251"/>
      <c r="DN289" s="251"/>
      <c r="DO289" s="251"/>
      <c r="DP289" s="251"/>
      <c r="DQ289" s="251"/>
      <c r="DR289" s="251"/>
      <c r="DS289" s="251"/>
      <c r="DT289" s="251"/>
      <c r="DU289" s="251"/>
      <c r="DV289" s="251"/>
      <c r="DW289" s="251"/>
      <c r="DX289" s="251"/>
      <c r="DY289" s="251"/>
      <c r="DZ289" s="251"/>
      <c r="EA289" s="251"/>
      <c r="EB289" s="251"/>
      <c r="EC289" s="251"/>
      <c r="ED289" s="251"/>
      <c r="EE289" s="251"/>
      <c r="EF289" s="251"/>
      <c r="EG289" s="251"/>
      <c r="EH289" s="251"/>
      <c r="EI289" s="251"/>
      <c r="EJ289" s="251"/>
      <c r="EK289" s="251"/>
      <c r="EL289" s="251"/>
      <c r="EM289" s="251"/>
      <c r="EN289" s="251"/>
      <c r="EO289" s="251"/>
      <c r="EP289" s="251"/>
      <c r="EQ289" s="251"/>
      <c r="ER289" s="251"/>
      <c r="ES289" s="251"/>
      <c r="ET289" s="251"/>
      <c r="EU289" s="251"/>
      <c r="EV289" s="251"/>
      <c r="EW289" s="251"/>
      <c r="EX289" s="251"/>
      <c r="EY289" s="251"/>
      <c r="EZ289" s="251"/>
      <c r="FA289" s="251"/>
      <c r="FB289" s="251"/>
      <c r="FC289" s="251"/>
      <c r="FD289" s="251"/>
      <c r="FE289" s="251"/>
      <c r="FF289" s="251"/>
      <c r="FG289" s="251"/>
      <c r="FH289" s="251"/>
      <c r="FI289" s="251"/>
      <c r="FJ289" s="251"/>
      <c r="FK289" s="251"/>
      <c r="FL289" s="251"/>
      <c r="FM289" s="251"/>
      <c r="FN289" s="251"/>
      <c r="FO289" s="251"/>
      <c r="FP289" s="251"/>
      <c r="FQ289" s="251"/>
      <c r="FR289" s="251"/>
      <c r="FS289" s="251"/>
      <c r="FT289" s="251"/>
      <c r="FU289" s="251"/>
      <c r="FV289" s="251"/>
      <c r="FW289" s="251"/>
      <c r="FX289" s="251"/>
      <c r="FY289" s="251"/>
      <c r="FZ289" s="251"/>
      <c r="GA289" s="251"/>
      <c r="GB289" s="251"/>
      <c r="GC289" s="251"/>
      <c r="GD289" s="251"/>
      <c r="GE289" s="251"/>
      <c r="GF289" s="251"/>
      <c r="GG289" s="251"/>
      <c r="GH289" s="251"/>
      <c r="GI289" s="251"/>
      <c r="GJ289" s="251"/>
      <c r="GK289" s="251"/>
      <c r="GL289" s="251"/>
      <c r="GM289" s="251"/>
      <c r="GN289" s="251"/>
      <c r="GO289" s="251"/>
      <c r="GP289" s="251"/>
      <c r="GQ289" s="251"/>
      <c r="GR289" s="251"/>
      <c r="GS289" s="251"/>
      <c r="GT289" s="251"/>
    </row>
    <row r="290" spans="17:202">
      <c r="Q290" s="251"/>
      <c r="R290" s="251"/>
      <c r="S290" s="251"/>
      <c r="T290" s="251"/>
      <c r="U290" s="251"/>
      <c r="V290" s="251"/>
      <c r="W290" s="251"/>
      <c r="X290" s="251"/>
      <c r="Y290" s="251"/>
      <c r="Z290" s="251"/>
      <c r="AA290" s="251"/>
      <c r="AB290" s="251"/>
      <c r="AC290" s="251"/>
      <c r="AD290" s="251"/>
      <c r="AE290" s="251"/>
      <c r="AF290" s="251"/>
      <c r="AG290" s="251"/>
      <c r="AH290" s="251"/>
      <c r="AI290" s="251"/>
      <c r="AJ290" s="251"/>
      <c r="AK290" s="251"/>
      <c r="AL290" s="251"/>
      <c r="AM290" s="251"/>
      <c r="AN290" s="251"/>
      <c r="AO290" s="251"/>
      <c r="AP290" s="251"/>
      <c r="AQ290" s="251"/>
      <c r="AR290" s="251"/>
      <c r="AS290" s="251"/>
      <c r="AT290" s="251"/>
      <c r="AU290" s="251"/>
      <c r="AV290" s="251"/>
      <c r="AW290" s="251"/>
      <c r="AX290" s="251"/>
      <c r="AY290" s="251"/>
      <c r="AZ290" s="251"/>
      <c r="BA290" s="251"/>
      <c r="BB290" s="251"/>
      <c r="BC290" s="251"/>
      <c r="BD290" s="251"/>
      <c r="BE290" s="251"/>
      <c r="BF290" s="251"/>
      <c r="BG290" s="251"/>
      <c r="BH290" s="251"/>
      <c r="BI290" s="251"/>
      <c r="BJ290" s="251"/>
      <c r="BK290" s="251"/>
      <c r="BL290" s="251"/>
      <c r="BM290" s="251"/>
      <c r="BN290" s="251"/>
      <c r="BO290" s="251"/>
      <c r="BP290" s="251"/>
      <c r="BQ290" s="251"/>
      <c r="BR290" s="251"/>
      <c r="BS290" s="251"/>
      <c r="BT290" s="251"/>
      <c r="BU290" s="251"/>
      <c r="BV290" s="251"/>
      <c r="BW290" s="251"/>
      <c r="BX290" s="251"/>
      <c r="BY290" s="251"/>
      <c r="BZ290" s="251"/>
      <c r="CA290" s="251"/>
      <c r="CB290" s="251"/>
      <c r="CC290" s="251"/>
      <c r="CD290" s="251"/>
      <c r="CE290" s="251"/>
      <c r="CF290" s="251"/>
      <c r="CG290" s="251"/>
      <c r="CH290" s="251"/>
      <c r="CI290" s="251"/>
      <c r="CJ290" s="251"/>
      <c r="CK290" s="251"/>
      <c r="CL290" s="251"/>
      <c r="CM290" s="251"/>
      <c r="CN290" s="251"/>
      <c r="CO290" s="251"/>
      <c r="CP290" s="251"/>
      <c r="CQ290" s="251"/>
      <c r="CR290" s="251"/>
      <c r="CS290" s="251"/>
      <c r="CT290" s="251"/>
      <c r="CU290" s="251"/>
      <c r="CV290" s="251"/>
      <c r="CW290" s="251"/>
      <c r="CX290" s="251"/>
      <c r="CY290" s="251"/>
      <c r="CZ290" s="251"/>
      <c r="DA290" s="251"/>
      <c r="DB290" s="251"/>
      <c r="DC290" s="251"/>
      <c r="DD290" s="251"/>
      <c r="DE290" s="251"/>
      <c r="DF290" s="251"/>
      <c r="DG290" s="251"/>
      <c r="DH290" s="251"/>
      <c r="DI290" s="251"/>
      <c r="DJ290" s="251"/>
      <c r="DK290" s="251"/>
      <c r="DL290" s="251"/>
      <c r="DM290" s="251"/>
      <c r="DN290" s="251"/>
      <c r="DO290" s="251"/>
      <c r="DP290" s="251"/>
      <c r="DQ290" s="251"/>
      <c r="DR290" s="251"/>
      <c r="DS290" s="251"/>
      <c r="DT290" s="251"/>
      <c r="DU290" s="251"/>
      <c r="DV290" s="251"/>
      <c r="DW290" s="251"/>
      <c r="DX290" s="251"/>
      <c r="DY290" s="251"/>
      <c r="DZ290" s="251"/>
      <c r="EA290" s="251"/>
      <c r="EB290" s="251"/>
      <c r="EC290" s="251"/>
      <c r="ED290" s="251"/>
      <c r="EE290" s="251"/>
      <c r="EF290" s="251"/>
      <c r="EG290" s="251"/>
      <c r="EH290" s="251"/>
      <c r="EI290" s="251"/>
      <c r="EJ290" s="251"/>
      <c r="EK290" s="251"/>
      <c r="EL290" s="251"/>
      <c r="EM290" s="251"/>
      <c r="EN290" s="251"/>
      <c r="EO290" s="251"/>
      <c r="EP290" s="251"/>
      <c r="EQ290" s="251"/>
      <c r="ER290" s="251"/>
      <c r="ES290" s="251"/>
      <c r="ET290" s="251"/>
      <c r="EU290" s="251"/>
      <c r="EV290" s="251"/>
      <c r="EW290" s="251"/>
      <c r="EX290" s="251"/>
      <c r="EY290" s="251"/>
      <c r="EZ290" s="251"/>
      <c r="FA290" s="251"/>
      <c r="FB290" s="251"/>
      <c r="FC290" s="251"/>
      <c r="FD290" s="251"/>
      <c r="FE290" s="251"/>
      <c r="FF290" s="251"/>
      <c r="FG290" s="251"/>
      <c r="FH290" s="251"/>
      <c r="FI290" s="251"/>
      <c r="FJ290" s="251"/>
      <c r="FK290" s="251"/>
      <c r="FL290" s="251"/>
      <c r="FM290" s="251"/>
      <c r="FN290" s="251"/>
      <c r="FO290" s="251"/>
      <c r="FP290" s="251"/>
      <c r="FQ290" s="251"/>
      <c r="FR290" s="251"/>
      <c r="FS290" s="251"/>
      <c r="FT290" s="251"/>
      <c r="FU290" s="251"/>
      <c r="FV290" s="251"/>
      <c r="FW290" s="251"/>
      <c r="FX290" s="251"/>
      <c r="FY290" s="251"/>
      <c r="FZ290" s="251"/>
      <c r="GA290" s="251"/>
      <c r="GB290" s="251"/>
      <c r="GC290" s="251"/>
      <c r="GD290" s="251"/>
      <c r="GE290" s="251"/>
      <c r="GF290" s="251"/>
      <c r="GG290" s="251"/>
      <c r="GH290" s="251"/>
      <c r="GI290" s="251"/>
      <c r="GJ290" s="251"/>
      <c r="GK290" s="251"/>
      <c r="GL290" s="251"/>
      <c r="GM290" s="251"/>
      <c r="GN290" s="251"/>
      <c r="GO290" s="251"/>
      <c r="GP290" s="251"/>
      <c r="GQ290" s="251"/>
      <c r="GR290" s="251"/>
      <c r="GS290" s="251"/>
      <c r="GT290" s="251"/>
    </row>
    <row r="291" spans="17:202">
      <c r="Q291" s="251"/>
      <c r="R291" s="251"/>
      <c r="S291" s="251"/>
      <c r="T291" s="251"/>
      <c r="U291" s="251"/>
      <c r="V291" s="251"/>
      <c r="W291" s="251"/>
      <c r="X291" s="251"/>
      <c r="Y291" s="251"/>
      <c r="Z291" s="251"/>
      <c r="AA291" s="251"/>
      <c r="AB291" s="251"/>
      <c r="AC291" s="251"/>
      <c r="AD291" s="251"/>
      <c r="AE291" s="251"/>
      <c r="AF291" s="251"/>
      <c r="AG291" s="251"/>
      <c r="AH291" s="251"/>
      <c r="AI291" s="251"/>
      <c r="AJ291" s="251"/>
      <c r="AK291" s="251"/>
      <c r="AL291" s="251"/>
      <c r="AM291" s="251"/>
      <c r="AN291" s="251"/>
      <c r="AO291" s="251"/>
      <c r="AP291" s="251"/>
      <c r="AQ291" s="251"/>
      <c r="AR291" s="251"/>
      <c r="AS291" s="251"/>
      <c r="AT291" s="251"/>
      <c r="AU291" s="251"/>
      <c r="AV291" s="251"/>
      <c r="AW291" s="251"/>
      <c r="AX291" s="251"/>
      <c r="AY291" s="251"/>
      <c r="AZ291" s="251"/>
      <c r="BA291" s="251"/>
      <c r="BB291" s="251"/>
      <c r="BC291" s="251"/>
      <c r="BD291" s="251"/>
      <c r="BE291" s="251"/>
      <c r="BF291" s="251"/>
      <c r="BG291" s="251"/>
      <c r="BH291" s="251"/>
      <c r="BI291" s="251"/>
      <c r="BJ291" s="251"/>
      <c r="BK291" s="251"/>
      <c r="BL291" s="251"/>
      <c r="BM291" s="251"/>
      <c r="BN291" s="251"/>
      <c r="BO291" s="251"/>
      <c r="BP291" s="251"/>
      <c r="BQ291" s="251"/>
      <c r="BR291" s="251"/>
      <c r="BS291" s="251"/>
      <c r="BT291" s="251"/>
      <c r="BU291" s="251"/>
      <c r="BV291" s="251"/>
      <c r="BW291" s="251"/>
      <c r="BX291" s="251"/>
      <c r="BY291" s="251"/>
      <c r="BZ291" s="251"/>
      <c r="CA291" s="251"/>
      <c r="CB291" s="251"/>
      <c r="CC291" s="251"/>
      <c r="CD291" s="251"/>
      <c r="CE291" s="251"/>
      <c r="CF291" s="251"/>
      <c r="CG291" s="251"/>
      <c r="CH291" s="251"/>
      <c r="CI291" s="251"/>
      <c r="CJ291" s="251"/>
      <c r="CK291" s="251"/>
      <c r="CL291" s="251"/>
      <c r="CM291" s="251"/>
      <c r="CN291" s="251"/>
      <c r="CO291" s="251"/>
      <c r="CP291" s="251"/>
      <c r="CQ291" s="251"/>
      <c r="CR291" s="251"/>
      <c r="CS291" s="251"/>
      <c r="CT291" s="251"/>
      <c r="CU291" s="251"/>
      <c r="CV291" s="251"/>
      <c r="CW291" s="251"/>
      <c r="CX291" s="251"/>
      <c r="CY291" s="251"/>
      <c r="CZ291" s="251"/>
      <c r="DA291" s="251"/>
      <c r="DB291" s="251"/>
      <c r="DC291" s="251"/>
      <c r="DD291" s="251"/>
      <c r="DE291" s="251"/>
      <c r="DF291" s="251"/>
      <c r="DG291" s="251"/>
      <c r="DH291" s="251"/>
      <c r="DI291" s="251"/>
      <c r="DJ291" s="251"/>
      <c r="DK291" s="251"/>
      <c r="DL291" s="251"/>
      <c r="DM291" s="251"/>
      <c r="DN291" s="251"/>
      <c r="DO291" s="251"/>
      <c r="DP291" s="251"/>
      <c r="DQ291" s="251"/>
      <c r="DR291" s="251"/>
      <c r="DS291" s="251"/>
      <c r="DT291" s="251"/>
      <c r="DU291" s="251"/>
      <c r="DV291" s="251"/>
      <c r="DW291" s="251"/>
      <c r="DX291" s="251"/>
      <c r="DY291" s="251"/>
      <c r="DZ291" s="251"/>
      <c r="EA291" s="251"/>
      <c r="EB291" s="251"/>
      <c r="EC291" s="251"/>
      <c r="ED291" s="251"/>
      <c r="EE291" s="251"/>
      <c r="EF291" s="251"/>
      <c r="EG291" s="251"/>
      <c r="EH291" s="251"/>
      <c r="EI291" s="251"/>
      <c r="EJ291" s="251"/>
      <c r="EK291" s="251"/>
      <c r="EL291" s="251"/>
      <c r="EM291" s="251"/>
      <c r="EN291" s="251"/>
      <c r="EO291" s="251"/>
      <c r="EP291" s="251"/>
      <c r="EQ291" s="251"/>
      <c r="ER291" s="251"/>
      <c r="ES291" s="251"/>
      <c r="ET291" s="251"/>
      <c r="EU291" s="251"/>
      <c r="EV291" s="251"/>
      <c r="EW291" s="251"/>
      <c r="EX291" s="251"/>
      <c r="EY291" s="251"/>
      <c r="EZ291" s="251"/>
      <c r="FA291" s="251"/>
      <c r="FB291" s="251"/>
      <c r="FC291" s="251"/>
      <c r="FD291" s="251"/>
      <c r="FE291" s="251"/>
      <c r="FF291" s="251"/>
      <c r="FG291" s="251"/>
      <c r="FH291" s="251"/>
      <c r="FI291" s="251"/>
      <c r="FJ291" s="251"/>
      <c r="FK291" s="251"/>
      <c r="FL291" s="251"/>
      <c r="FM291" s="251"/>
      <c r="FN291" s="251"/>
      <c r="FO291" s="251"/>
      <c r="FP291" s="251"/>
      <c r="FQ291" s="251"/>
      <c r="FR291" s="251"/>
      <c r="FS291" s="251"/>
      <c r="FT291" s="251"/>
      <c r="FU291" s="251"/>
      <c r="FV291" s="251"/>
      <c r="FW291" s="251"/>
      <c r="FX291" s="251"/>
      <c r="FY291" s="251"/>
      <c r="FZ291" s="251"/>
      <c r="GA291" s="251"/>
      <c r="GB291" s="251"/>
      <c r="GC291" s="251"/>
      <c r="GD291" s="251"/>
      <c r="GE291" s="251"/>
      <c r="GF291" s="251"/>
      <c r="GG291" s="251"/>
      <c r="GH291" s="251"/>
      <c r="GI291" s="251"/>
      <c r="GJ291" s="251"/>
      <c r="GK291" s="251"/>
      <c r="GL291" s="251"/>
      <c r="GM291" s="251"/>
      <c r="GN291" s="251"/>
      <c r="GO291" s="251"/>
      <c r="GP291" s="251"/>
      <c r="GQ291" s="251"/>
      <c r="GR291" s="251"/>
      <c r="GS291" s="251"/>
      <c r="GT291" s="251"/>
    </row>
    <row r="292" spans="17:202">
      <c r="Q292" s="251"/>
      <c r="R292" s="251"/>
      <c r="S292" s="251"/>
      <c r="T292" s="251"/>
      <c r="U292" s="251"/>
      <c r="V292" s="251"/>
      <c r="W292" s="251"/>
      <c r="X292" s="251"/>
      <c r="Y292" s="251"/>
      <c r="Z292" s="251"/>
      <c r="AA292" s="251"/>
      <c r="AB292" s="251"/>
      <c r="AC292" s="251"/>
      <c r="AD292" s="251"/>
      <c r="AE292" s="251"/>
      <c r="AF292" s="251"/>
      <c r="AG292" s="251"/>
      <c r="AH292" s="251"/>
      <c r="AI292" s="251"/>
      <c r="AJ292" s="251"/>
      <c r="AK292" s="251"/>
      <c r="AL292" s="251"/>
      <c r="AM292" s="251"/>
      <c r="AN292" s="251"/>
      <c r="AO292" s="251"/>
      <c r="AP292" s="251"/>
      <c r="AQ292" s="251"/>
      <c r="AR292" s="251"/>
      <c r="AS292" s="251"/>
      <c r="AT292" s="251"/>
      <c r="AU292" s="251"/>
      <c r="AV292" s="251"/>
      <c r="AW292" s="251"/>
      <c r="AX292" s="251"/>
      <c r="AY292" s="251"/>
      <c r="AZ292" s="251"/>
      <c r="BA292" s="251"/>
      <c r="BB292" s="251"/>
      <c r="BC292" s="251"/>
      <c r="BD292" s="251"/>
      <c r="BE292" s="251"/>
      <c r="BF292" s="251"/>
      <c r="BG292" s="251"/>
      <c r="BH292" s="251"/>
      <c r="BI292" s="251"/>
      <c r="BJ292" s="251"/>
      <c r="BK292" s="251"/>
      <c r="BL292" s="251"/>
      <c r="BM292" s="251"/>
      <c r="BN292" s="251"/>
      <c r="BO292" s="251"/>
      <c r="BP292" s="251"/>
      <c r="BQ292" s="251"/>
      <c r="BR292" s="251"/>
      <c r="BS292" s="251"/>
      <c r="BT292" s="251"/>
      <c r="BU292" s="251"/>
      <c r="BV292" s="251"/>
      <c r="BW292" s="251"/>
      <c r="BX292" s="251"/>
      <c r="BY292" s="251"/>
      <c r="BZ292" s="251"/>
      <c r="CA292" s="251"/>
      <c r="CB292" s="251"/>
      <c r="CC292" s="251"/>
      <c r="CD292" s="251"/>
      <c r="CE292" s="251"/>
      <c r="CF292" s="251"/>
      <c r="CG292" s="251"/>
      <c r="CH292" s="251"/>
      <c r="CI292" s="251"/>
      <c r="CJ292" s="251"/>
      <c r="CK292" s="251"/>
      <c r="CL292" s="251"/>
      <c r="CM292" s="251"/>
      <c r="CN292" s="251"/>
      <c r="CO292" s="251"/>
      <c r="CP292" s="251"/>
      <c r="CQ292" s="251"/>
      <c r="CR292" s="251"/>
      <c r="CS292" s="251"/>
      <c r="CT292" s="251"/>
      <c r="CU292" s="251"/>
      <c r="CV292" s="251"/>
      <c r="CW292" s="251"/>
      <c r="CX292" s="251"/>
      <c r="CY292" s="251"/>
      <c r="CZ292" s="251"/>
      <c r="DA292" s="251"/>
      <c r="DB292" s="251"/>
      <c r="DC292" s="251"/>
      <c r="DD292" s="251"/>
      <c r="DE292" s="251"/>
      <c r="DF292" s="251"/>
      <c r="DG292" s="251"/>
      <c r="DH292" s="251"/>
      <c r="DI292" s="251"/>
      <c r="DJ292" s="251"/>
      <c r="DK292" s="251"/>
      <c r="DL292" s="251"/>
      <c r="DM292" s="251"/>
      <c r="DN292" s="251"/>
      <c r="DO292" s="251"/>
      <c r="DP292" s="251"/>
      <c r="DQ292" s="251"/>
      <c r="DR292" s="251"/>
      <c r="DS292" s="251"/>
      <c r="DT292" s="251"/>
      <c r="DU292" s="251"/>
      <c r="DV292" s="251"/>
      <c r="DW292" s="251"/>
      <c r="DX292" s="251"/>
      <c r="DY292" s="251"/>
      <c r="DZ292" s="251"/>
      <c r="EA292" s="251"/>
      <c r="EB292" s="251"/>
      <c r="EC292" s="251"/>
      <c r="ED292" s="251"/>
      <c r="EE292" s="251"/>
      <c r="EF292" s="251"/>
      <c r="EG292" s="251"/>
      <c r="EH292" s="251"/>
      <c r="EI292" s="251"/>
      <c r="EJ292" s="251"/>
      <c r="EK292" s="251"/>
      <c r="EL292" s="251"/>
      <c r="EM292" s="251"/>
      <c r="EN292" s="251"/>
      <c r="EO292" s="251"/>
      <c r="EP292" s="251"/>
      <c r="EQ292" s="251"/>
      <c r="ER292" s="251"/>
      <c r="ES292" s="251"/>
      <c r="ET292" s="251"/>
      <c r="EU292" s="251"/>
      <c r="EV292" s="251"/>
      <c r="EW292" s="251"/>
      <c r="EX292" s="251"/>
      <c r="EY292" s="251"/>
      <c r="EZ292" s="251"/>
      <c r="FA292" s="251"/>
      <c r="FB292" s="251"/>
      <c r="FC292" s="251"/>
      <c r="FD292" s="251"/>
      <c r="FE292" s="251"/>
      <c r="FF292" s="251"/>
      <c r="FG292" s="251"/>
      <c r="FH292" s="251"/>
      <c r="FI292" s="251"/>
      <c r="FJ292" s="251"/>
      <c r="FK292" s="251"/>
      <c r="FL292" s="251"/>
      <c r="FM292" s="251"/>
      <c r="FN292" s="251"/>
      <c r="FO292" s="251"/>
      <c r="FP292" s="251"/>
      <c r="FQ292" s="251"/>
      <c r="FR292" s="251"/>
      <c r="FS292" s="251"/>
      <c r="FT292" s="251"/>
      <c r="FU292" s="251"/>
      <c r="FV292" s="251"/>
      <c r="FW292" s="251"/>
      <c r="FX292" s="251"/>
      <c r="FY292" s="251"/>
      <c r="FZ292" s="251"/>
      <c r="GA292" s="251"/>
      <c r="GB292" s="251"/>
      <c r="GC292" s="251"/>
      <c r="GD292" s="251"/>
      <c r="GE292" s="251"/>
      <c r="GF292" s="251"/>
      <c r="GG292" s="251"/>
      <c r="GH292" s="251"/>
      <c r="GI292" s="251"/>
      <c r="GJ292" s="251"/>
      <c r="GK292" s="251"/>
      <c r="GL292" s="251"/>
      <c r="GM292" s="251"/>
      <c r="GN292" s="251"/>
      <c r="GO292" s="251"/>
      <c r="GP292" s="251"/>
      <c r="GQ292" s="251"/>
      <c r="GR292" s="251"/>
      <c r="GS292" s="251"/>
      <c r="GT292" s="251"/>
    </row>
    <row r="293" spans="17:202">
      <c r="Q293" s="251"/>
      <c r="R293" s="251"/>
      <c r="S293" s="251"/>
      <c r="T293" s="251"/>
      <c r="U293" s="251"/>
      <c r="V293" s="251"/>
      <c r="W293" s="251"/>
      <c r="X293" s="251"/>
      <c r="Y293" s="251"/>
      <c r="Z293" s="251"/>
      <c r="AA293" s="251"/>
      <c r="AB293" s="251"/>
      <c r="AC293" s="251"/>
      <c r="AD293" s="251"/>
      <c r="AE293" s="251"/>
      <c r="AF293" s="251"/>
      <c r="AG293" s="251"/>
      <c r="AH293" s="251"/>
      <c r="AI293" s="251"/>
      <c r="AJ293" s="251"/>
      <c r="AK293" s="251"/>
      <c r="AL293" s="251"/>
      <c r="AM293" s="251"/>
      <c r="AN293" s="251"/>
      <c r="AO293" s="251"/>
      <c r="AP293" s="251"/>
      <c r="AQ293" s="251"/>
      <c r="AR293" s="251"/>
      <c r="AS293" s="251"/>
      <c r="AT293" s="251"/>
      <c r="AU293" s="251"/>
      <c r="AV293" s="251"/>
      <c r="AW293" s="251"/>
      <c r="AX293" s="251"/>
      <c r="AY293" s="251"/>
      <c r="AZ293" s="251"/>
      <c r="BA293" s="251"/>
      <c r="BB293" s="251"/>
      <c r="BC293" s="251"/>
      <c r="BD293" s="251"/>
      <c r="BE293" s="251"/>
      <c r="BF293" s="251"/>
      <c r="BG293" s="251"/>
      <c r="BH293" s="251"/>
      <c r="BI293" s="251"/>
      <c r="BJ293" s="251"/>
      <c r="BK293" s="251"/>
      <c r="BL293" s="251"/>
      <c r="BM293" s="251"/>
      <c r="BN293" s="251"/>
      <c r="BO293" s="251"/>
      <c r="BP293" s="251"/>
      <c r="BQ293" s="251"/>
      <c r="BR293" s="251"/>
      <c r="BS293" s="251"/>
      <c r="BT293" s="251"/>
      <c r="BU293" s="251"/>
      <c r="BV293" s="251"/>
      <c r="BW293" s="251"/>
      <c r="BX293" s="251"/>
      <c r="BY293" s="251"/>
      <c r="BZ293" s="251"/>
      <c r="CA293" s="251"/>
      <c r="CB293" s="251"/>
      <c r="CC293" s="251"/>
      <c r="CD293" s="251"/>
      <c r="CE293" s="251"/>
      <c r="CF293" s="251"/>
      <c r="CG293" s="251"/>
      <c r="CH293" s="251"/>
      <c r="CI293" s="251"/>
      <c r="CJ293" s="251"/>
      <c r="CK293" s="251"/>
      <c r="CL293" s="251"/>
      <c r="CM293" s="251"/>
      <c r="CN293" s="251"/>
      <c r="CO293" s="251"/>
      <c r="CP293" s="251"/>
      <c r="CQ293" s="251"/>
      <c r="CR293" s="251"/>
      <c r="CS293" s="251"/>
      <c r="CT293" s="251"/>
      <c r="CU293" s="251"/>
      <c r="CV293" s="251"/>
      <c r="CW293" s="251"/>
      <c r="CX293" s="251"/>
      <c r="CY293" s="251"/>
      <c r="CZ293" s="251"/>
      <c r="DA293" s="251"/>
      <c r="DB293" s="251"/>
      <c r="DC293" s="251"/>
      <c r="DD293" s="251"/>
      <c r="DE293" s="251"/>
      <c r="DF293" s="251"/>
      <c r="DG293" s="251"/>
      <c r="DH293" s="251"/>
      <c r="DI293" s="251"/>
      <c r="DJ293" s="251"/>
      <c r="DK293" s="251"/>
      <c r="DL293" s="251"/>
      <c r="DM293" s="251"/>
      <c r="DN293" s="251"/>
      <c r="DO293" s="251"/>
      <c r="DP293" s="251"/>
      <c r="DQ293" s="251"/>
      <c r="DR293" s="251"/>
      <c r="DS293" s="251"/>
      <c r="DT293" s="251"/>
      <c r="DU293" s="251"/>
      <c r="DV293" s="251"/>
      <c r="DW293" s="251"/>
      <c r="DX293" s="251"/>
      <c r="DY293" s="251"/>
      <c r="DZ293" s="251"/>
      <c r="EA293" s="251"/>
      <c r="EB293" s="251"/>
      <c r="EC293" s="251"/>
      <c r="ED293" s="251"/>
      <c r="EE293" s="251"/>
      <c r="EF293" s="251"/>
      <c r="EG293" s="251"/>
      <c r="EH293" s="251"/>
      <c r="EI293" s="251"/>
      <c r="EJ293" s="251"/>
      <c r="EK293" s="251"/>
      <c r="EL293" s="251"/>
      <c r="EM293" s="251"/>
      <c r="EN293" s="251"/>
      <c r="EO293" s="251"/>
      <c r="EP293" s="251"/>
      <c r="EQ293" s="251"/>
      <c r="ER293" s="251"/>
      <c r="ES293" s="251"/>
      <c r="ET293" s="251"/>
      <c r="EU293" s="251"/>
      <c r="EV293" s="251"/>
      <c r="EW293" s="251"/>
      <c r="EX293" s="251"/>
      <c r="EY293" s="251"/>
      <c r="EZ293" s="251"/>
      <c r="FA293" s="251"/>
      <c r="FB293" s="251"/>
      <c r="FC293" s="251"/>
      <c r="FD293" s="251"/>
      <c r="FE293" s="251"/>
      <c r="FF293" s="251"/>
      <c r="FG293" s="251"/>
      <c r="FH293" s="251"/>
      <c r="FI293" s="251"/>
      <c r="FJ293" s="251"/>
      <c r="FK293" s="251"/>
      <c r="FL293" s="251"/>
      <c r="FM293" s="251"/>
      <c r="FN293" s="251"/>
      <c r="FO293" s="251"/>
      <c r="FP293" s="251"/>
      <c r="FQ293" s="251"/>
      <c r="FR293" s="251"/>
      <c r="FS293" s="251"/>
      <c r="FT293" s="251"/>
      <c r="FU293" s="251"/>
      <c r="FV293" s="251"/>
      <c r="FW293" s="251"/>
      <c r="FX293" s="251"/>
      <c r="FY293" s="251"/>
      <c r="FZ293" s="251"/>
      <c r="GA293" s="251"/>
      <c r="GB293" s="251"/>
      <c r="GC293" s="251"/>
      <c r="GD293" s="251"/>
      <c r="GE293" s="251"/>
      <c r="GF293" s="251"/>
      <c r="GG293" s="251"/>
      <c r="GH293" s="251"/>
      <c r="GI293" s="251"/>
      <c r="GJ293" s="251"/>
      <c r="GK293" s="251"/>
      <c r="GL293" s="251"/>
      <c r="GM293" s="251"/>
      <c r="GN293" s="251"/>
      <c r="GO293" s="251"/>
      <c r="GP293" s="251"/>
      <c r="GQ293" s="251"/>
      <c r="GR293" s="251"/>
      <c r="GS293" s="251"/>
      <c r="GT293" s="251"/>
    </row>
    <row r="294" spans="17:202">
      <c r="Q294" s="251"/>
      <c r="R294" s="251"/>
      <c r="S294" s="251"/>
      <c r="T294" s="251"/>
      <c r="U294" s="251"/>
      <c r="V294" s="251"/>
      <c r="W294" s="251"/>
      <c r="X294" s="251"/>
      <c r="Y294" s="251"/>
      <c r="Z294" s="251"/>
      <c r="AA294" s="251"/>
      <c r="AB294" s="251"/>
      <c r="AC294" s="251"/>
      <c r="AD294" s="251"/>
      <c r="AE294" s="251"/>
      <c r="AF294" s="251"/>
      <c r="AG294" s="251"/>
      <c r="AH294" s="251"/>
      <c r="AI294" s="251"/>
      <c r="AJ294" s="251"/>
      <c r="AK294" s="251"/>
      <c r="AL294" s="251"/>
      <c r="AM294" s="251"/>
      <c r="AN294" s="251"/>
      <c r="AO294" s="251"/>
      <c r="AP294" s="251"/>
      <c r="AQ294" s="251"/>
      <c r="AR294" s="251"/>
      <c r="AS294" s="251"/>
      <c r="AT294" s="251"/>
      <c r="AU294" s="251"/>
      <c r="AV294" s="251"/>
      <c r="AW294" s="251"/>
      <c r="AX294" s="251"/>
      <c r="AY294" s="251"/>
      <c r="AZ294" s="251"/>
      <c r="BA294" s="251"/>
      <c r="BB294" s="251"/>
      <c r="BC294" s="251"/>
      <c r="BD294" s="251"/>
      <c r="BE294" s="251"/>
      <c r="BF294" s="251"/>
      <c r="BG294" s="251"/>
      <c r="BH294" s="251"/>
      <c r="BI294" s="251"/>
      <c r="BJ294" s="251"/>
      <c r="BK294" s="251"/>
      <c r="BL294" s="251"/>
      <c r="BM294" s="251"/>
      <c r="BN294" s="251"/>
      <c r="BO294" s="251"/>
      <c r="BP294" s="251"/>
      <c r="BQ294" s="251"/>
      <c r="BR294" s="251"/>
      <c r="BS294" s="251"/>
      <c r="BT294" s="251"/>
      <c r="BU294" s="251"/>
      <c r="BV294" s="251"/>
      <c r="BW294" s="251"/>
      <c r="BX294" s="251"/>
      <c r="BY294" s="251"/>
      <c r="BZ294" s="251"/>
      <c r="CA294" s="251"/>
      <c r="CB294" s="251"/>
      <c r="CC294" s="251"/>
      <c r="CD294" s="251"/>
      <c r="CE294" s="251"/>
      <c r="CF294" s="251"/>
      <c r="CG294" s="251"/>
      <c r="CH294" s="251"/>
      <c r="CI294" s="251"/>
      <c r="CJ294" s="251"/>
      <c r="CK294" s="251"/>
      <c r="CL294" s="251"/>
      <c r="CM294" s="251"/>
      <c r="CN294" s="251"/>
      <c r="CO294" s="251"/>
      <c r="CP294" s="251"/>
      <c r="CQ294" s="251"/>
      <c r="CR294" s="251"/>
      <c r="CS294" s="251"/>
      <c r="CT294" s="251"/>
      <c r="CU294" s="251"/>
      <c r="CV294" s="251"/>
      <c r="CW294" s="251"/>
      <c r="CX294" s="251"/>
      <c r="CY294" s="251"/>
      <c r="CZ294" s="251"/>
      <c r="DA294" s="251"/>
      <c r="DB294" s="251"/>
      <c r="DC294" s="251"/>
      <c r="DD294" s="251"/>
      <c r="DE294" s="251"/>
      <c r="DF294" s="251"/>
      <c r="DG294" s="251"/>
      <c r="DH294" s="251"/>
      <c r="DI294" s="251"/>
      <c r="DJ294" s="251"/>
      <c r="DK294" s="251"/>
      <c r="DL294" s="251"/>
      <c r="DM294" s="251"/>
      <c r="DN294" s="251"/>
      <c r="DO294" s="251"/>
      <c r="DP294" s="251"/>
      <c r="DQ294" s="251"/>
      <c r="DR294" s="251"/>
      <c r="DS294" s="251"/>
      <c r="DT294" s="251"/>
      <c r="DU294" s="251"/>
      <c r="DV294" s="251"/>
      <c r="DW294" s="251"/>
      <c r="DX294" s="251"/>
      <c r="DY294" s="251"/>
      <c r="DZ294" s="251"/>
      <c r="EA294" s="251"/>
      <c r="EB294" s="251"/>
      <c r="EC294" s="251"/>
      <c r="ED294" s="251"/>
      <c r="EE294" s="251"/>
      <c r="EF294" s="251"/>
      <c r="EG294" s="251"/>
      <c r="EH294" s="251"/>
      <c r="EI294" s="251"/>
      <c r="EJ294" s="251"/>
      <c r="EK294" s="251"/>
      <c r="EL294" s="251"/>
      <c r="EM294" s="251"/>
      <c r="EN294" s="251"/>
      <c r="EO294" s="251"/>
      <c r="EP294" s="251"/>
      <c r="EQ294" s="251"/>
      <c r="ER294" s="251"/>
      <c r="ES294" s="251"/>
      <c r="ET294" s="251"/>
      <c r="EU294" s="251"/>
      <c r="EV294" s="251"/>
      <c r="EW294" s="251"/>
      <c r="EX294" s="251"/>
      <c r="EY294" s="251"/>
      <c r="EZ294" s="251"/>
      <c r="FA294" s="251"/>
      <c r="FB294" s="251"/>
      <c r="FC294" s="251"/>
      <c r="FD294" s="251"/>
      <c r="FE294" s="251"/>
      <c r="FF294" s="251"/>
      <c r="FG294" s="251"/>
      <c r="FH294" s="251"/>
      <c r="FI294" s="251"/>
      <c r="FJ294" s="251"/>
      <c r="FK294" s="251"/>
      <c r="FL294" s="251"/>
      <c r="FM294" s="251"/>
      <c r="FN294" s="251"/>
      <c r="FO294" s="251"/>
      <c r="FP294" s="251"/>
      <c r="FQ294" s="251"/>
      <c r="FR294" s="251"/>
      <c r="FS294" s="251"/>
      <c r="FT294" s="251"/>
      <c r="FU294" s="251"/>
      <c r="FV294" s="251"/>
      <c r="FW294" s="251"/>
      <c r="FX294" s="251"/>
      <c r="FY294" s="251"/>
      <c r="FZ294" s="251"/>
      <c r="GA294" s="251"/>
      <c r="GB294" s="251"/>
      <c r="GC294" s="251"/>
      <c r="GD294" s="251"/>
      <c r="GE294" s="251"/>
      <c r="GF294" s="251"/>
      <c r="GG294" s="251"/>
      <c r="GH294" s="251"/>
      <c r="GI294" s="251"/>
      <c r="GJ294" s="251"/>
      <c r="GK294" s="251"/>
      <c r="GL294" s="251"/>
      <c r="GM294" s="251"/>
      <c r="GN294" s="251"/>
      <c r="GO294" s="251"/>
      <c r="GP294" s="251"/>
      <c r="GQ294" s="251"/>
      <c r="GR294" s="251"/>
      <c r="GS294" s="251"/>
      <c r="GT294" s="251"/>
    </row>
    <row r="295" spans="17:202">
      <c r="Q295" s="251"/>
      <c r="R295" s="251"/>
      <c r="S295" s="251"/>
      <c r="T295" s="251"/>
      <c r="U295" s="251"/>
      <c r="V295" s="251"/>
      <c r="W295" s="251"/>
      <c r="X295" s="251"/>
      <c r="Y295" s="251"/>
      <c r="Z295" s="251"/>
      <c r="AA295" s="251"/>
      <c r="AB295" s="251"/>
      <c r="AC295" s="251"/>
      <c r="AD295" s="251"/>
      <c r="AE295" s="251"/>
      <c r="AF295" s="251"/>
      <c r="AG295" s="251"/>
      <c r="AH295" s="251"/>
      <c r="AI295" s="251"/>
      <c r="AJ295" s="251"/>
      <c r="AK295" s="251"/>
      <c r="AL295" s="251"/>
      <c r="AM295" s="251"/>
      <c r="AN295" s="251"/>
      <c r="AO295" s="251"/>
      <c r="AP295" s="251"/>
      <c r="AQ295" s="251"/>
      <c r="AR295" s="251"/>
      <c r="AS295" s="251"/>
      <c r="AT295" s="251"/>
      <c r="AU295" s="251"/>
      <c r="AV295" s="251"/>
      <c r="AW295" s="251"/>
      <c r="AX295" s="251"/>
      <c r="AY295" s="251"/>
      <c r="AZ295" s="251"/>
      <c r="BA295" s="251"/>
      <c r="BB295" s="251"/>
      <c r="BC295" s="251"/>
      <c r="BD295" s="251"/>
      <c r="BE295" s="251"/>
      <c r="BF295" s="251"/>
      <c r="BG295" s="251"/>
      <c r="BH295" s="251"/>
      <c r="BI295" s="251"/>
      <c r="BJ295" s="251"/>
      <c r="BK295" s="251"/>
      <c r="BL295" s="251"/>
      <c r="BM295" s="251"/>
      <c r="BN295" s="251"/>
      <c r="BO295" s="251"/>
      <c r="BP295" s="251"/>
      <c r="BQ295" s="251"/>
      <c r="BR295" s="251"/>
      <c r="BS295" s="251"/>
      <c r="BT295" s="251"/>
      <c r="BU295" s="251"/>
      <c r="BV295" s="251"/>
      <c r="BW295" s="251"/>
      <c r="BX295" s="251"/>
      <c r="BY295" s="251"/>
      <c r="BZ295" s="251"/>
      <c r="CA295" s="251"/>
      <c r="CB295" s="251"/>
      <c r="CC295" s="251"/>
      <c r="CD295" s="251"/>
      <c r="CE295" s="251"/>
      <c r="CF295" s="251"/>
      <c r="CG295" s="251"/>
      <c r="CH295" s="251"/>
      <c r="CI295" s="251"/>
      <c r="CJ295" s="251"/>
      <c r="CK295" s="251"/>
      <c r="CL295" s="251"/>
      <c r="CM295" s="251"/>
      <c r="CN295" s="251"/>
      <c r="CO295" s="251"/>
      <c r="CP295" s="251"/>
      <c r="CQ295" s="251"/>
      <c r="CR295" s="251"/>
      <c r="CS295" s="251"/>
      <c r="CT295" s="251"/>
      <c r="CU295" s="251"/>
      <c r="CV295" s="251"/>
      <c r="CW295" s="251"/>
      <c r="CX295" s="251"/>
      <c r="CY295" s="251"/>
      <c r="CZ295" s="251"/>
      <c r="DA295" s="251"/>
      <c r="DB295" s="251"/>
      <c r="DC295" s="251"/>
      <c r="DD295" s="251"/>
      <c r="DE295" s="251"/>
      <c r="DF295" s="251"/>
      <c r="DG295" s="251"/>
      <c r="DH295" s="251"/>
      <c r="DI295" s="251"/>
      <c r="DJ295" s="251"/>
      <c r="DK295" s="251"/>
      <c r="DL295" s="251"/>
      <c r="DM295" s="251"/>
      <c r="DN295" s="251"/>
      <c r="DO295" s="251"/>
      <c r="DP295" s="251"/>
      <c r="DQ295" s="251"/>
      <c r="DR295" s="251"/>
      <c r="DS295" s="251"/>
      <c r="DT295" s="251"/>
      <c r="DU295" s="251"/>
      <c r="DV295" s="251"/>
      <c r="DW295" s="251"/>
      <c r="DX295" s="251"/>
      <c r="DY295" s="251"/>
      <c r="DZ295" s="251"/>
      <c r="EA295" s="251"/>
      <c r="EB295" s="251"/>
      <c r="EC295" s="251"/>
      <c r="ED295" s="251"/>
      <c r="EE295" s="251"/>
      <c r="EF295" s="251"/>
      <c r="EG295" s="251"/>
      <c r="EH295" s="251"/>
      <c r="EI295" s="251"/>
      <c r="EJ295" s="251"/>
      <c r="EK295" s="251"/>
      <c r="EL295" s="251"/>
      <c r="EM295" s="251"/>
      <c r="EN295" s="251"/>
      <c r="EO295" s="251"/>
      <c r="EP295" s="251"/>
      <c r="EQ295" s="251"/>
      <c r="ER295" s="251"/>
      <c r="ES295" s="251"/>
      <c r="ET295" s="251"/>
      <c r="EU295" s="251"/>
      <c r="EV295" s="251"/>
      <c r="EW295" s="251"/>
      <c r="EX295" s="251"/>
      <c r="EY295" s="251"/>
      <c r="EZ295" s="251"/>
      <c r="FA295" s="251"/>
      <c r="FB295" s="251"/>
      <c r="FC295" s="251"/>
      <c r="FD295" s="251"/>
      <c r="FE295" s="251"/>
      <c r="FF295" s="251"/>
      <c r="FG295" s="251"/>
      <c r="FH295" s="251"/>
      <c r="FI295" s="251"/>
      <c r="FJ295" s="251"/>
      <c r="FK295" s="251"/>
      <c r="FL295" s="251"/>
      <c r="FM295" s="251"/>
      <c r="FN295" s="251"/>
      <c r="FO295" s="251"/>
      <c r="FP295" s="251"/>
      <c r="FQ295" s="251"/>
      <c r="FR295" s="251"/>
      <c r="FS295" s="251"/>
      <c r="FT295" s="251"/>
      <c r="FU295" s="251"/>
      <c r="FV295" s="251"/>
      <c r="FW295" s="251"/>
      <c r="FX295" s="251"/>
      <c r="FY295" s="251"/>
      <c r="FZ295" s="251"/>
      <c r="GA295" s="251"/>
      <c r="GB295" s="251"/>
      <c r="GC295" s="251"/>
      <c r="GD295" s="251"/>
      <c r="GE295" s="251"/>
      <c r="GF295" s="251"/>
      <c r="GG295" s="251"/>
      <c r="GH295" s="251"/>
      <c r="GI295" s="251"/>
      <c r="GJ295" s="251"/>
      <c r="GK295" s="251"/>
      <c r="GL295" s="251"/>
      <c r="GM295" s="251"/>
      <c r="GN295" s="251"/>
      <c r="GO295" s="251"/>
      <c r="GP295" s="251"/>
      <c r="GQ295" s="251"/>
      <c r="GR295" s="251"/>
      <c r="GS295" s="251"/>
      <c r="GT295" s="251"/>
    </row>
    <row r="296" spans="17:202">
      <c r="Q296" s="251"/>
      <c r="R296" s="251"/>
      <c r="S296" s="251"/>
      <c r="T296" s="251"/>
      <c r="U296" s="251"/>
      <c r="V296" s="251"/>
      <c r="W296" s="251"/>
      <c r="X296" s="251"/>
      <c r="Y296" s="251"/>
      <c r="Z296" s="251"/>
      <c r="AA296" s="251"/>
      <c r="AB296" s="251"/>
      <c r="AC296" s="251"/>
      <c r="AD296" s="251"/>
      <c r="AE296" s="251"/>
      <c r="AF296" s="251"/>
      <c r="AG296" s="251"/>
      <c r="AH296" s="251"/>
      <c r="AI296" s="251"/>
      <c r="AJ296" s="251"/>
      <c r="AK296" s="251"/>
      <c r="AL296" s="251"/>
      <c r="AM296" s="251"/>
      <c r="AN296" s="251"/>
      <c r="AO296" s="251"/>
      <c r="AP296" s="251"/>
      <c r="AQ296" s="251"/>
      <c r="AR296" s="251"/>
      <c r="AS296" s="251"/>
      <c r="AT296" s="251"/>
      <c r="AU296" s="251"/>
      <c r="AV296" s="251"/>
      <c r="AW296" s="251"/>
      <c r="AX296" s="251"/>
      <c r="AY296" s="251"/>
      <c r="AZ296" s="251"/>
      <c r="BA296" s="251"/>
      <c r="BB296" s="251"/>
      <c r="BC296" s="251"/>
      <c r="BD296" s="251"/>
      <c r="BE296" s="251"/>
      <c r="BF296" s="251"/>
      <c r="BG296" s="251"/>
      <c r="BH296" s="251"/>
      <c r="BI296" s="251"/>
      <c r="BJ296" s="251"/>
      <c r="BK296" s="251"/>
      <c r="BL296" s="251"/>
      <c r="BM296" s="251"/>
      <c r="BN296" s="251"/>
      <c r="BO296" s="251"/>
      <c r="BP296" s="251"/>
      <c r="BQ296" s="251"/>
      <c r="BR296" s="251"/>
      <c r="BS296" s="251"/>
      <c r="BT296" s="251"/>
      <c r="BU296" s="251"/>
      <c r="BV296" s="251"/>
      <c r="BW296" s="251"/>
      <c r="BX296" s="251"/>
      <c r="BY296" s="251"/>
      <c r="BZ296" s="251"/>
      <c r="CA296" s="251"/>
      <c r="CB296" s="251"/>
      <c r="CC296" s="251"/>
      <c r="CD296" s="251"/>
      <c r="CE296" s="251"/>
      <c r="CF296" s="251"/>
      <c r="CG296" s="251"/>
      <c r="CH296" s="251"/>
      <c r="CI296" s="251"/>
      <c r="CJ296" s="251"/>
      <c r="CK296" s="251"/>
      <c r="CL296" s="251"/>
      <c r="CM296" s="251"/>
      <c r="CN296" s="251"/>
      <c r="CO296" s="251"/>
      <c r="CP296" s="251"/>
      <c r="CQ296" s="251"/>
      <c r="CR296" s="251"/>
      <c r="CS296" s="251"/>
      <c r="CT296" s="251"/>
      <c r="CU296" s="251"/>
      <c r="CV296" s="251"/>
      <c r="CW296" s="251"/>
      <c r="CX296" s="251"/>
      <c r="CY296" s="251"/>
      <c r="CZ296" s="251"/>
      <c r="DA296" s="251"/>
      <c r="DB296" s="251"/>
      <c r="DC296" s="251"/>
      <c r="DD296" s="251"/>
      <c r="DE296" s="251"/>
      <c r="DF296" s="251"/>
      <c r="DG296" s="251"/>
      <c r="DH296" s="251"/>
      <c r="DI296" s="251"/>
      <c r="DJ296" s="251"/>
      <c r="DK296" s="251"/>
      <c r="DL296" s="251"/>
      <c r="DM296" s="251"/>
      <c r="DN296" s="251"/>
      <c r="DO296" s="251"/>
      <c r="DP296" s="251"/>
      <c r="DQ296" s="251"/>
      <c r="DR296" s="251"/>
      <c r="DS296" s="251"/>
      <c r="DT296" s="251"/>
      <c r="DU296" s="251"/>
      <c r="DV296" s="251"/>
      <c r="DW296" s="251"/>
      <c r="DX296" s="251"/>
      <c r="DY296" s="251"/>
      <c r="DZ296" s="251"/>
      <c r="EA296" s="251"/>
      <c r="EB296" s="251"/>
      <c r="EC296" s="251"/>
      <c r="ED296" s="251"/>
      <c r="EE296" s="251"/>
      <c r="EF296" s="251"/>
      <c r="EG296" s="251"/>
      <c r="EH296" s="251"/>
      <c r="EI296" s="251"/>
      <c r="EJ296" s="251"/>
      <c r="EK296" s="251"/>
      <c r="EL296" s="251"/>
      <c r="EM296" s="251"/>
      <c r="EN296" s="251"/>
      <c r="EO296" s="251"/>
      <c r="EP296" s="251"/>
      <c r="EQ296" s="251"/>
      <c r="ER296" s="251"/>
      <c r="ES296" s="251"/>
      <c r="ET296" s="251"/>
      <c r="EU296" s="251"/>
      <c r="EV296" s="251"/>
      <c r="EW296" s="251"/>
      <c r="EX296" s="251"/>
      <c r="EY296" s="251"/>
      <c r="EZ296" s="251"/>
      <c r="FA296" s="251"/>
      <c r="FB296" s="251"/>
      <c r="FC296" s="251"/>
      <c r="FD296" s="251"/>
      <c r="FE296" s="251"/>
      <c r="FF296" s="251"/>
      <c r="FG296" s="251"/>
      <c r="FH296" s="251"/>
      <c r="FI296" s="251"/>
      <c r="FJ296" s="251"/>
      <c r="FK296" s="251"/>
      <c r="FL296" s="251"/>
      <c r="FM296" s="251"/>
      <c r="FN296" s="251"/>
      <c r="FO296" s="251"/>
      <c r="FP296" s="251"/>
      <c r="FQ296" s="251"/>
      <c r="FR296" s="251"/>
      <c r="FS296" s="251"/>
      <c r="FT296" s="251"/>
      <c r="FU296" s="251"/>
      <c r="FV296" s="251"/>
      <c r="FW296" s="251"/>
      <c r="FX296" s="251"/>
      <c r="FY296" s="251"/>
      <c r="FZ296" s="251"/>
      <c r="GA296" s="251"/>
      <c r="GB296" s="251"/>
      <c r="GC296" s="251"/>
      <c r="GD296" s="251"/>
      <c r="GE296" s="251"/>
      <c r="GF296" s="251"/>
      <c r="GG296" s="251"/>
      <c r="GH296" s="251"/>
      <c r="GI296" s="251"/>
      <c r="GJ296" s="251"/>
      <c r="GK296" s="251"/>
      <c r="GL296" s="251"/>
      <c r="GM296" s="251"/>
      <c r="GN296" s="251"/>
      <c r="GO296" s="251"/>
      <c r="GP296" s="251"/>
      <c r="GQ296" s="251"/>
      <c r="GR296" s="251"/>
      <c r="GS296" s="251"/>
      <c r="GT296" s="251"/>
    </row>
    <row r="297" spans="17:202">
      <c r="Q297" s="251"/>
      <c r="R297" s="251"/>
      <c r="S297" s="251"/>
      <c r="T297" s="251"/>
      <c r="U297" s="251"/>
      <c r="V297" s="251"/>
      <c r="W297" s="251"/>
      <c r="X297" s="251"/>
      <c r="Y297" s="251"/>
      <c r="Z297" s="251"/>
      <c r="AA297" s="251"/>
      <c r="AB297" s="251"/>
      <c r="AC297" s="251"/>
      <c r="AD297" s="251"/>
      <c r="AE297" s="251"/>
      <c r="AF297" s="251"/>
      <c r="AG297" s="251"/>
      <c r="AH297" s="251"/>
      <c r="AI297" s="251"/>
      <c r="AJ297" s="251"/>
      <c r="AK297" s="251"/>
      <c r="AL297" s="251"/>
      <c r="AM297" s="251"/>
      <c r="AN297" s="251"/>
      <c r="AO297" s="251"/>
      <c r="AP297" s="251"/>
      <c r="AQ297" s="251"/>
      <c r="AR297" s="251"/>
      <c r="AS297" s="251"/>
      <c r="AT297" s="251"/>
      <c r="AU297" s="251"/>
      <c r="AV297" s="251"/>
      <c r="AW297" s="251"/>
      <c r="AX297" s="251"/>
      <c r="AY297" s="251"/>
      <c r="AZ297" s="251"/>
      <c r="BA297" s="251"/>
      <c r="BB297" s="251"/>
      <c r="BC297" s="251"/>
      <c r="BD297" s="251"/>
      <c r="BE297" s="251"/>
      <c r="BF297" s="251"/>
      <c r="BG297" s="251"/>
      <c r="BH297" s="251"/>
      <c r="BI297" s="251"/>
      <c r="BJ297" s="251"/>
      <c r="BK297" s="251"/>
      <c r="BL297" s="251"/>
      <c r="BM297" s="251"/>
      <c r="BN297" s="251"/>
      <c r="BO297" s="251"/>
      <c r="BP297" s="251"/>
      <c r="BQ297" s="251"/>
      <c r="BR297" s="251"/>
      <c r="BS297" s="251"/>
      <c r="BT297" s="251"/>
      <c r="BU297" s="251"/>
      <c r="BV297" s="251"/>
      <c r="BW297" s="251"/>
      <c r="BX297" s="251"/>
      <c r="BY297" s="251"/>
      <c r="BZ297" s="251"/>
      <c r="CA297" s="251"/>
      <c r="CB297" s="251"/>
      <c r="CC297" s="251"/>
      <c r="CD297" s="251"/>
      <c r="CE297" s="251"/>
      <c r="CF297" s="251"/>
      <c r="CG297" s="251"/>
      <c r="CH297" s="251"/>
      <c r="CI297" s="251"/>
      <c r="CJ297" s="251"/>
      <c r="CK297" s="251"/>
      <c r="CL297" s="251"/>
      <c r="CM297" s="251"/>
      <c r="CN297" s="251"/>
      <c r="CO297" s="251"/>
      <c r="CP297" s="251"/>
      <c r="CQ297" s="251"/>
      <c r="CR297" s="251"/>
      <c r="CS297" s="251"/>
      <c r="CT297" s="251"/>
      <c r="CU297" s="251"/>
      <c r="CV297" s="251"/>
      <c r="CW297" s="251"/>
      <c r="CX297" s="251"/>
      <c r="CY297" s="251"/>
      <c r="CZ297" s="251"/>
      <c r="DA297" s="251"/>
      <c r="DB297" s="251"/>
      <c r="DC297" s="251"/>
      <c r="DD297" s="251"/>
      <c r="DE297" s="251"/>
      <c r="DF297" s="251"/>
      <c r="DG297" s="251"/>
      <c r="DH297" s="251"/>
      <c r="DI297" s="251"/>
      <c r="DJ297" s="251"/>
      <c r="DK297" s="251"/>
      <c r="DL297" s="251"/>
      <c r="DM297" s="251"/>
      <c r="DN297" s="251"/>
      <c r="DO297" s="251"/>
      <c r="DP297" s="251"/>
      <c r="DQ297" s="251"/>
      <c r="DR297" s="251"/>
      <c r="DS297" s="251"/>
      <c r="DT297" s="251"/>
      <c r="DU297" s="251"/>
      <c r="DV297" s="251"/>
      <c r="DW297" s="251"/>
      <c r="DX297" s="251"/>
      <c r="DY297" s="251"/>
      <c r="DZ297" s="251"/>
      <c r="EA297" s="251"/>
      <c r="EB297" s="251"/>
      <c r="EC297" s="251"/>
      <c r="ED297" s="251"/>
      <c r="EE297" s="251"/>
      <c r="EF297" s="251"/>
      <c r="EG297" s="251"/>
      <c r="EH297" s="251"/>
      <c r="EI297" s="251"/>
      <c r="EJ297" s="251"/>
      <c r="EK297" s="251"/>
      <c r="EL297" s="251"/>
      <c r="EM297" s="251"/>
      <c r="EN297" s="251"/>
      <c r="EO297" s="251"/>
      <c r="EP297" s="251"/>
      <c r="EQ297" s="251"/>
      <c r="ER297" s="251"/>
      <c r="ES297" s="251"/>
      <c r="ET297" s="251"/>
      <c r="EU297" s="251"/>
      <c r="EV297" s="251"/>
      <c r="EW297" s="251"/>
      <c r="EX297" s="251"/>
      <c r="EY297" s="251"/>
      <c r="EZ297" s="251"/>
      <c r="FA297" s="251"/>
      <c r="FB297" s="251"/>
      <c r="FC297" s="251"/>
      <c r="FD297" s="251"/>
      <c r="FE297" s="251"/>
      <c r="FF297" s="251"/>
      <c r="FG297" s="251"/>
      <c r="FH297" s="251"/>
      <c r="FI297" s="251"/>
      <c r="FJ297" s="251"/>
      <c r="FK297" s="251"/>
      <c r="FL297" s="251"/>
      <c r="FM297" s="251"/>
      <c r="FN297" s="251"/>
      <c r="FO297" s="251"/>
      <c r="FP297" s="251"/>
      <c r="FQ297" s="251"/>
      <c r="FR297" s="251"/>
      <c r="FS297" s="251"/>
      <c r="FT297" s="251"/>
      <c r="FU297" s="251"/>
      <c r="FV297" s="251"/>
      <c r="FW297" s="251"/>
      <c r="FX297" s="251"/>
      <c r="FY297" s="251"/>
      <c r="FZ297" s="251"/>
      <c r="GA297" s="251"/>
      <c r="GB297" s="251"/>
      <c r="GC297" s="251"/>
      <c r="GD297" s="251"/>
      <c r="GE297" s="251"/>
      <c r="GF297" s="251"/>
      <c r="GG297" s="251"/>
      <c r="GH297" s="251"/>
      <c r="GI297" s="251"/>
      <c r="GJ297" s="251"/>
      <c r="GK297" s="251"/>
      <c r="GL297" s="251"/>
      <c r="GM297" s="251"/>
      <c r="GN297" s="251"/>
      <c r="GO297" s="251"/>
      <c r="GP297" s="251"/>
      <c r="GQ297" s="251"/>
      <c r="GR297" s="251"/>
      <c r="GS297" s="251"/>
      <c r="GT297" s="251"/>
    </row>
    <row r="298" spans="17:202">
      <c r="Q298" s="251"/>
      <c r="R298" s="251"/>
      <c r="S298" s="251"/>
      <c r="T298" s="251"/>
      <c r="U298" s="251"/>
      <c r="V298" s="251"/>
      <c r="W298" s="251"/>
      <c r="X298" s="251"/>
      <c r="Y298" s="251"/>
      <c r="Z298" s="251"/>
      <c r="AA298" s="251"/>
      <c r="AB298" s="251"/>
      <c r="AC298" s="251"/>
      <c r="AD298" s="251"/>
      <c r="AE298" s="251"/>
      <c r="AF298" s="251"/>
      <c r="AG298" s="251"/>
      <c r="AH298" s="251"/>
      <c r="AI298" s="251"/>
      <c r="AJ298" s="251"/>
      <c r="AK298" s="251"/>
      <c r="AL298" s="251"/>
      <c r="AM298" s="251"/>
      <c r="AN298" s="251"/>
      <c r="AO298" s="251"/>
      <c r="AP298" s="251"/>
      <c r="AQ298" s="251"/>
      <c r="AR298" s="251"/>
      <c r="AS298" s="251"/>
      <c r="AT298" s="251"/>
      <c r="AU298" s="251"/>
      <c r="AV298" s="251"/>
      <c r="AW298" s="251"/>
      <c r="AX298" s="251"/>
      <c r="AY298" s="251"/>
      <c r="AZ298" s="251"/>
      <c r="BA298" s="251"/>
      <c r="BB298" s="251"/>
      <c r="BC298" s="251"/>
      <c r="BD298" s="251"/>
      <c r="BE298" s="251"/>
      <c r="BF298" s="251"/>
      <c r="BG298" s="251"/>
      <c r="BH298" s="251"/>
      <c r="BI298" s="251"/>
      <c r="BJ298" s="251"/>
      <c r="BK298" s="251"/>
      <c r="BL298" s="251"/>
      <c r="BM298" s="251"/>
      <c r="BN298" s="251"/>
      <c r="BO298" s="251"/>
      <c r="BP298" s="251"/>
      <c r="BQ298" s="251"/>
      <c r="BR298" s="251"/>
      <c r="BS298" s="251"/>
      <c r="BT298" s="251"/>
      <c r="BU298" s="251"/>
      <c r="BV298" s="251"/>
      <c r="BW298" s="251"/>
      <c r="BX298" s="251"/>
      <c r="BY298" s="251"/>
      <c r="BZ298" s="251"/>
      <c r="CA298" s="251"/>
      <c r="CB298" s="251"/>
      <c r="CC298" s="251"/>
      <c r="CD298" s="251"/>
      <c r="CE298" s="251"/>
      <c r="CF298" s="251"/>
      <c r="CG298" s="251"/>
      <c r="CH298" s="251"/>
      <c r="CI298" s="251"/>
      <c r="CJ298" s="251"/>
      <c r="CK298" s="251"/>
      <c r="CL298" s="251"/>
      <c r="CM298" s="251"/>
      <c r="CN298" s="251"/>
      <c r="CO298" s="251"/>
      <c r="CP298" s="251"/>
      <c r="CQ298" s="251"/>
      <c r="CR298" s="251"/>
      <c r="CS298" s="251"/>
      <c r="CT298" s="251"/>
      <c r="CU298" s="251"/>
      <c r="CV298" s="251"/>
      <c r="CW298" s="251"/>
      <c r="CX298" s="251"/>
      <c r="CY298" s="251"/>
      <c r="CZ298" s="251"/>
      <c r="DA298" s="251"/>
      <c r="DB298" s="251"/>
      <c r="DC298" s="251"/>
      <c r="DD298" s="251"/>
      <c r="DE298" s="251"/>
      <c r="DF298" s="251"/>
      <c r="DG298" s="251"/>
      <c r="DH298" s="251"/>
      <c r="DI298" s="251"/>
      <c r="DJ298" s="251"/>
      <c r="DK298" s="251"/>
      <c r="DL298" s="251"/>
      <c r="DM298" s="251"/>
      <c r="DN298" s="251"/>
      <c r="DO298" s="251"/>
      <c r="DP298" s="251"/>
      <c r="DQ298" s="251"/>
      <c r="DR298" s="251"/>
      <c r="DS298" s="251"/>
      <c r="DT298" s="251"/>
      <c r="DU298" s="251"/>
      <c r="DV298" s="251"/>
      <c r="DW298" s="251"/>
      <c r="DX298" s="251"/>
      <c r="DY298" s="251"/>
      <c r="DZ298" s="251"/>
      <c r="EA298" s="251"/>
      <c r="EB298" s="251"/>
      <c r="EC298" s="251"/>
      <c r="ED298" s="251"/>
      <c r="EE298" s="251"/>
      <c r="EF298" s="251"/>
      <c r="EG298" s="251"/>
      <c r="EH298" s="251"/>
      <c r="EI298" s="251"/>
      <c r="EJ298" s="251"/>
      <c r="EK298" s="251"/>
      <c r="EL298" s="251"/>
      <c r="EM298" s="251"/>
      <c r="EN298" s="251"/>
      <c r="EO298" s="251"/>
      <c r="EP298" s="251"/>
      <c r="EQ298" s="251"/>
      <c r="ER298" s="251"/>
      <c r="ES298" s="251"/>
      <c r="ET298" s="251"/>
      <c r="EU298" s="251"/>
      <c r="EV298" s="251"/>
      <c r="EW298" s="251"/>
      <c r="EX298" s="251"/>
      <c r="EY298" s="251"/>
      <c r="EZ298" s="251"/>
      <c r="FA298" s="251"/>
      <c r="FB298" s="251"/>
      <c r="FC298" s="251"/>
      <c r="FD298" s="251"/>
      <c r="FE298" s="251"/>
      <c r="FF298" s="251"/>
      <c r="FG298" s="251"/>
      <c r="FH298" s="251"/>
      <c r="FI298" s="251"/>
      <c r="FJ298" s="251"/>
      <c r="FK298" s="251"/>
      <c r="FL298" s="251"/>
      <c r="FM298" s="251"/>
      <c r="FN298" s="251"/>
      <c r="FO298" s="251"/>
      <c r="FP298" s="251"/>
      <c r="FQ298" s="251"/>
      <c r="FR298" s="251"/>
      <c r="FS298" s="251"/>
      <c r="FT298" s="251"/>
      <c r="FU298" s="251"/>
      <c r="FV298" s="251"/>
      <c r="FW298" s="251"/>
      <c r="FX298" s="251"/>
      <c r="FY298" s="251"/>
      <c r="FZ298" s="251"/>
      <c r="GA298" s="251"/>
      <c r="GB298" s="251"/>
      <c r="GC298" s="251"/>
      <c r="GD298" s="251"/>
      <c r="GE298" s="251"/>
      <c r="GF298" s="251"/>
      <c r="GG298" s="251"/>
      <c r="GH298" s="251"/>
      <c r="GI298" s="251"/>
      <c r="GJ298" s="251"/>
      <c r="GK298" s="251"/>
      <c r="GL298" s="251"/>
      <c r="GM298" s="251"/>
      <c r="GN298" s="251"/>
      <c r="GO298" s="251"/>
      <c r="GP298" s="251"/>
      <c r="GQ298" s="251"/>
      <c r="GR298" s="251"/>
      <c r="GS298" s="251"/>
      <c r="GT298" s="251"/>
    </row>
    <row r="299" spans="17:202">
      <c r="Q299" s="251"/>
      <c r="R299" s="251"/>
      <c r="S299" s="251"/>
      <c r="T299" s="251"/>
      <c r="U299" s="251"/>
      <c r="V299" s="251"/>
      <c r="W299" s="251"/>
      <c r="X299" s="251"/>
      <c r="Y299" s="251"/>
      <c r="Z299" s="251"/>
      <c r="AA299" s="251"/>
      <c r="AB299" s="251"/>
      <c r="AC299" s="251"/>
      <c r="AD299" s="251"/>
      <c r="AE299" s="251"/>
      <c r="AF299" s="251"/>
      <c r="AG299" s="251"/>
      <c r="AH299" s="251"/>
      <c r="AI299" s="251"/>
      <c r="AJ299" s="251"/>
      <c r="AK299" s="251"/>
      <c r="AL299" s="251"/>
      <c r="AM299" s="251"/>
      <c r="AN299" s="251"/>
      <c r="AO299" s="251"/>
      <c r="AP299" s="251"/>
      <c r="AQ299" s="251"/>
      <c r="AR299" s="251"/>
      <c r="AS299" s="251"/>
      <c r="AT299" s="251"/>
      <c r="AU299" s="251"/>
      <c r="AV299" s="251"/>
      <c r="AW299" s="251"/>
      <c r="AX299" s="251"/>
      <c r="AY299" s="251"/>
      <c r="AZ299" s="251"/>
      <c r="BA299" s="251"/>
      <c r="BB299" s="251"/>
      <c r="BC299" s="251"/>
      <c r="BD299" s="251"/>
      <c r="BE299" s="251"/>
      <c r="BF299" s="251"/>
      <c r="BG299" s="251"/>
      <c r="BH299" s="251"/>
      <c r="BI299" s="251"/>
      <c r="BJ299" s="251"/>
      <c r="BK299" s="251"/>
      <c r="BL299" s="251"/>
      <c r="BM299" s="251"/>
      <c r="BN299" s="251"/>
      <c r="BO299" s="251"/>
      <c r="BP299" s="251"/>
      <c r="BQ299" s="251"/>
      <c r="BR299" s="251"/>
      <c r="BS299" s="251"/>
      <c r="BT299" s="251"/>
      <c r="BU299" s="251"/>
      <c r="BV299" s="251"/>
      <c r="BW299" s="251"/>
      <c r="BX299" s="251"/>
      <c r="BY299" s="251"/>
      <c r="BZ299" s="251"/>
      <c r="CA299" s="251"/>
      <c r="CB299" s="251"/>
      <c r="CC299" s="251"/>
      <c r="CD299" s="251"/>
      <c r="CE299" s="251"/>
      <c r="CF299" s="251"/>
      <c r="CG299" s="251"/>
      <c r="CH299" s="251"/>
      <c r="CI299" s="251"/>
      <c r="CJ299" s="251"/>
      <c r="CK299" s="251"/>
      <c r="CL299" s="251"/>
      <c r="CM299" s="251"/>
      <c r="CN299" s="251"/>
      <c r="CO299" s="251"/>
      <c r="CP299" s="251"/>
      <c r="CQ299" s="251"/>
      <c r="CR299" s="251"/>
      <c r="CS299" s="251"/>
      <c r="CT299" s="251"/>
      <c r="CU299" s="251"/>
      <c r="CV299" s="251"/>
      <c r="CW299" s="251"/>
      <c r="CX299" s="251"/>
      <c r="CY299" s="251"/>
      <c r="CZ299" s="251"/>
      <c r="DA299" s="251"/>
      <c r="DB299" s="251"/>
      <c r="DC299" s="251"/>
      <c r="DD299" s="251"/>
      <c r="DE299" s="251"/>
      <c r="DF299" s="251"/>
      <c r="DG299" s="251"/>
      <c r="DH299" s="251"/>
      <c r="DI299" s="251"/>
      <c r="DJ299" s="251"/>
      <c r="DK299" s="251"/>
      <c r="DL299" s="251"/>
      <c r="DM299" s="251"/>
      <c r="DN299" s="251"/>
      <c r="DO299" s="251"/>
      <c r="DP299" s="251"/>
      <c r="DQ299" s="251"/>
      <c r="DR299" s="251"/>
      <c r="DS299" s="251"/>
      <c r="DT299" s="251"/>
      <c r="DU299" s="251"/>
      <c r="DV299" s="251"/>
      <c r="DW299" s="251"/>
      <c r="DX299" s="251"/>
      <c r="DY299" s="251"/>
      <c r="DZ299" s="251"/>
      <c r="EA299" s="251"/>
      <c r="EB299" s="251"/>
      <c r="EC299" s="251"/>
      <c r="ED299" s="251"/>
      <c r="EE299" s="251"/>
      <c r="EF299" s="251"/>
      <c r="EG299" s="251"/>
      <c r="EH299" s="251"/>
      <c r="EI299" s="251"/>
      <c r="EJ299" s="251"/>
      <c r="EK299" s="251"/>
      <c r="EL299" s="251"/>
      <c r="EM299" s="251"/>
      <c r="EN299" s="251"/>
      <c r="EO299" s="251"/>
      <c r="EP299" s="251"/>
      <c r="EQ299" s="251"/>
      <c r="ER299" s="251"/>
      <c r="ES299" s="251"/>
      <c r="ET299" s="251"/>
      <c r="EU299" s="251"/>
      <c r="EV299" s="251"/>
      <c r="EW299" s="251"/>
      <c r="EX299" s="251"/>
      <c r="EY299" s="251"/>
      <c r="EZ299" s="251"/>
      <c r="FA299" s="251"/>
      <c r="FB299" s="251"/>
      <c r="FC299" s="251"/>
      <c r="FD299" s="251"/>
      <c r="FE299" s="251"/>
      <c r="FF299" s="251"/>
      <c r="FG299" s="251"/>
      <c r="FH299" s="251"/>
      <c r="FI299" s="251"/>
      <c r="FJ299" s="251"/>
      <c r="FK299" s="251"/>
      <c r="FL299" s="251"/>
      <c r="FM299" s="251"/>
      <c r="FN299" s="251"/>
      <c r="FO299" s="251"/>
      <c r="FP299" s="251"/>
      <c r="FQ299" s="251"/>
      <c r="FR299" s="251"/>
      <c r="FS299" s="251"/>
      <c r="FT299" s="251"/>
      <c r="FU299" s="251"/>
      <c r="FV299" s="251"/>
      <c r="FW299" s="251"/>
      <c r="FX299" s="251"/>
      <c r="FY299" s="251"/>
      <c r="FZ299" s="251"/>
      <c r="GA299" s="251"/>
      <c r="GB299" s="251"/>
      <c r="GC299" s="251"/>
      <c r="GD299" s="251"/>
      <c r="GE299" s="251"/>
      <c r="GF299" s="251"/>
      <c r="GG299" s="251"/>
      <c r="GH299" s="251"/>
      <c r="GI299" s="251"/>
      <c r="GJ299" s="251"/>
      <c r="GK299" s="251"/>
      <c r="GL299" s="251"/>
      <c r="GM299" s="251"/>
      <c r="GN299" s="251"/>
      <c r="GO299" s="251"/>
      <c r="GP299" s="251"/>
      <c r="GQ299" s="251"/>
      <c r="GR299" s="251"/>
      <c r="GS299" s="251"/>
      <c r="GT299" s="251"/>
    </row>
    <row r="300" spans="17:202">
      <c r="Q300" s="251"/>
      <c r="R300" s="251"/>
      <c r="S300" s="251"/>
      <c r="T300" s="251"/>
      <c r="U300" s="251"/>
      <c r="V300" s="251"/>
      <c r="W300" s="251"/>
      <c r="X300" s="251"/>
      <c r="Y300" s="251"/>
      <c r="Z300" s="251"/>
      <c r="AA300" s="251"/>
      <c r="AB300" s="251"/>
      <c r="AC300" s="251"/>
      <c r="AD300" s="251"/>
      <c r="AE300" s="251"/>
      <c r="AF300" s="251"/>
      <c r="AG300" s="251"/>
      <c r="AH300" s="251"/>
      <c r="AI300" s="251"/>
      <c r="AJ300" s="251"/>
      <c r="AK300" s="251"/>
      <c r="AL300" s="251"/>
      <c r="AM300" s="251"/>
      <c r="AN300" s="251"/>
      <c r="AO300" s="251"/>
      <c r="AP300" s="251"/>
      <c r="AQ300" s="251"/>
      <c r="AR300" s="251"/>
      <c r="AS300" s="251"/>
      <c r="AT300" s="251"/>
      <c r="AU300" s="251"/>
      <c r="AV300" s="251"/>
      <c r="AW300" s="251"/>
      <c r="AX300" s="251"/>
      <c r="AY300" s="251"/>
      <c r="AZ300" s="251"/>
      <c r="BA300" s="251"/>
      <c r="BB300" s="251"/>
      <c r="BC300" s="251"/>
      <c r="BD300" s="251"/>
      <c r="BE300" s="251"/>
      <c r="BF300" s="251"/>
      <c r="BG300" s="251"/>
      <c r="BH300" s="251"/>
      <c r="BI300" s="251"/>
      <c r="BJ300" s="251"/>
      <c r="BK300" s="251"/>
      <c r="BL300" s="251"/>
      <c r="BM300" s="251"/>
      <c r="BN300" s="251"/>
      <c r="BO300" s="251"/>
      <c r="BP300" s="251"/>
      <c r="BQ300" s="251"/>
      <c r="BR300" s="251"/>
      <c r="BS300" s="251"/>
      <c r="BT300" s="251"/>
      <c r="BU300" s="251"/>
      <c r="BV300" s="251"/>
      <c r="BW300" s="251"/>
      <c r="BX300" s="251"/>
      <c r="BY300" s="251"/>
      <c r="BZ300" s="251"/>
      <c r="CA300" s="251"/>
      <c r="CB300" s="251"/>
      <c r="CC300" s="251"/>
      <c r="CD300" s="251"/>
      <c r="CE300" s="251"/>
      <c r="CF300" s="251"/>
      <c r="CG300" s="251"/>
      <c r="CH300" s="251"/>
      <c r="CI300" s="251"/>
      <c r="CJ300" s="251"/>
      <c r="CK300" s="251"/>
      <c r="CL300" s="251"/>
      <c r="CM300" s="251"/>
      <c r="CN300" s="251"/>
      <c r="CO300" s="251"/>
      <c r="CP300" s="251"/>
      <c r="CQ300" s="251"/>
      <c r="CR300" s="251"/>
      <c r="CS300" s="251"/>
      <c r="CT300" s="251"/>
      <c r="CU300" s="251"/>
      <c r="CV300" s="251"/>
      <c r="CW300" s="251"/>
      <c r="CX300" s="251"/>
      <c r="CY300" s="251"/>
      <c r="CZ300" s="251"/>
      <c r="DA300" s="251"/>
      <c r="DB300" s="251"/>
      <c r="DC300" s="251"/>
      <c r="DD300" s="251"/>
      <c r="DE300" s="251"/>
      <c r="DF300" s="251"/>
      <c r="DG300" s="251"/>
      <c r="DH300" s="251"/>
      <c r="DI300" s="251"/>
      <c r="DJ300" s="251"/>
      <c r="DK300" s="251"/>
      <c r="DL300" s="251"/>
      <c r="DM300" s="251"/>
      <c r="DN300" s="251"/>
      <c r="DO300" s="251"/>
      <c r="DP300" s="251"/>
      <c r="DQ300" s="251"/>
      <c r="DR300" s="251"/>
      <c r="DS300" s="251"/>
      <c r="DT300" s="251"/>
      <c r="DU300" s="251"/>
      <c r="DV300" s="251"/>
      <c r="DW300" s="251"/>
      <c r="DX300" s="251"/>
      <c r="DY300" s="251"/>
      <c r="DZ300" s="251"/>
      <c r="EA300" s="251"/>
      <c r="EB300" s="251"/>
      <c r="EC300" s="251"/>
      <c r="ED300" s="251"/>
      <c r="EE300" s="251"/>
      <c r="EF300" s="251"/>
      <c r="EG300" s="251"/>
      <c r="EH300" s="251"/>
      <c r="EI300" s="251"/>
      <c r="EJ300" s="251"/>
      <c r="EK300" s="251"/>
      <c r="EL300" s="251"/>
      <c r="EM300" s="251"/>
      <c r="EN300" s="251"/>
      <c r="EO300" s="251"/>
      <c r="EP300" s="251"/>
      <c r="EQ300" s="251"/>
      <c r="ER300" s="251"/>
      <c r="ES300" s="251"/>
      <c r="ET300" s="251"/>
      <c r="EU300" s="251"/>
      <c r="EV300" s="251"/>
      <c r="EW300" s="251"/>
      <c r="EX300" s="251"/>
      <c r="EY300" s="251"/>
      <c r="EZ300" s="251"/>
      <c r="FA300" s="251"/>
      <c r="FB300" s="251"/>
      <c r="FC300" s="251"/>
      <c r="FD300" s="251"/>
      <c r="FE300" s="251"/>
      <c r="FF300" s="251"/>
      <c r="FG300" s="251"/>
      <c r="FH300" s="251"/>
      <c r="FI300" s="251"/>
      <c r="FJ300" s="251"/>
      <c r="FK300" s="251"/>
      <c r="FL300" s="251"/>
      <c r="FM300" s="251"/>
      <c r="FN300" s="251"/>
      <c r="FO300" s="251"/>
      <c r="FP300" s="251"/>
      <c r="FQ300" s="251"/>
      <c r="FR300" s="251"/>
      <c r="FS300" s="251"/>
      <c r="FT300" s="251"/>
      <c r="FU300" s="251"/>
      <c r="FV300" s="251"/>
      <c r="FW300" s="251"/>
      <c r="FX300" s="251"/>
      <c r="FY300" s="251"/>
      <c r="FZ300" s="251"/>
      <c r="GA300" s="251"/>
      <c r="GB300" s="251"/>
      <c r="GC300" s="251"/>
      <c r="GD300" s="251"/>
      <c r="GE300" s="251"/>
      <c r="GF300" s="251"/>
      <c r="GG300" s="251"/>
      <c r="GH300" s="251"/>
      <c r="GI300" s="251"/>
      <c r="GJ300" s="251"/>
      <c r="GK300" s="251"/>
      <c r="GL300" s="251"/>
      <c r="GM300" s="251"/>
      <c r="GN300" s="251"/>
      <c r="GO300" s="251"/>
      <c r="GP300" s="251"/>
      <c r="GQ300" s="251"/>
      <c r="GR300" s="251"/>
      <c r="GS300" s="251"/>
      <c r="GT300" s="251"/>
    </row>
    <row r="301" spans="17:202">
      <c r="Q301" s="251"/>
      <c r="R301" s="251"/>
      <c r="S301" s="251"/>
      <c r="T301" s="251"/>
      <c r="U301" s="251"/>
      <c r="V301" s="251"/>
      <c r="W301" s="251"/>
      <c r="X301" s="251"/>
      <c r="Y301" s="251"/>
      <c r="Z301" s="251"/>
      <c r="AA301" s="251"/>
      <c r="AB301" s="251"/>
      <c r="AC301" s="251"/>
      <c r="AD301" s="251"/>
      <c r="AE301" s="251"/>
      <c r="AF301" s="251"/>
      <c r="AG301" s="251"/>
      <c r="AH301" s="251"/>
      <c r="AI301" s="251"/>
      <c r="AJ301" s="251"/>
      <c r="AK301" s="251"/>
      <c r="AL301" s="251"/>
      <c r="AM301" s="251"/>
      <c r="AN301" s="251"/>
      <c r="AO301" s="251"/>
      <c r="AP301" s="251"/>
      <c r="AQ301" s="251"/>
      <c r="AR301" s="251"/>
      <c r="AS301" s="251"/>
      <c r="AT301" s="251"/>
      <c r="AU301" s="251"/>
      <c r="AV301" s="251"/>
      <c r="AW301" s="251"/>
      <c r="AX301" s="251"/>
      <c r="AY301" s="251"/>
      <c r="AZ301" s="251"/>
      <c r="BA301" s="251"/>
      <c r="BB301" s="251"/>
      <c r="BC301" s="251"/>
      <c r="BD301" s="251"/>
      <c r="BE301" s="251"/>
      <c r="BF301" s="251"/>
      <c r="BG301" s="251"/>
      <c r="BH301" s="251"/>
      <c r="BI301" s="251"/>
      <c r="BJ301" s="251"/>
      <c r="BK301" s="251"/>
      <c r="BL301" s="251"/>
      <c r="BM301" s="251"/>
      <c r="BN301" s="251"/>
      <c r="BO301" s="251"/>
      <c r="BP301" s="251"/>
      <c r="BQ301" s="251"/>
      <c r="BR301" s="251"/>
      <c r="BS301" s="251"/>
      <c r="BT301" s="251"/>
      <c r="BU301" s="251"/>
      <c r="BV301" s="251"/>
      <c r="BW301" s="251"/>
      <c r="BX301" s="251"/>
      <c r="BY301" s="251"/>
      <c r="BZ301" s="251"/>
      <c r="CA301" s="251"/>
      <c r="CB301" s="251"/>
      <c r="CC301" s="251"/>
      <c r="CD301" s="251"/>
      <c r="CE301" s="251"/>
      <c r="CF301" s="251"/>
      <c r="CG301" s="251"/>
      <c r="CH301" s="251"/>
      <c r="CI301" s="251"/>
      <c r="CJ301" s="251"/>
      <c r="CK301" s="251"/>
      <c r="CL301" s="251"/>
      <c r="CM301" s="251"/>
      <c r="CN301" s="251"/>
      <c r="CO301" s="251"/>
      <c r="CP301" s="251"/>
      <c r="CQ301" s="251"/>
      <c r="CR301" s="251"/>
      <c r="CS301" s="251"/>
      <c r="CT301" s="251"/>
      <c r="CU301" s="251"/>
      <c r="CV301" s="251"/>
      <c r="CW301" s="251"/>
      <c r="CX301" s="251"/>
      <c r="CY301" s="251"/>
      <c r="CZ301" s="251"/>
      <c r="DA301" s="251"/>
      <c r="DB301" s="251"/>
      <c r="DC301" s="251"/>
      <c r="DD301" s="251"/>
      <c r="DE301" s="251"/>
      <c r="DF301" s="251"/>
      <c r="DG301" s="251"/>
      <c r="DH301" s="251"/>
      <c r="DI301" s="251"/>
      <c r="DJ301" s="251"/>
      <c r="DK301" s="251"/>
      <c r="DL301" s="251"/>
      <c r="DM301" s="251"/>
      <c r="DN301" s="251"/>
      <c r="DO301" s="251"/>
      <c r="DP301" s="251"/>
      <c r="DQ301" s="251"/>
      <c r="DR301" s="251"/>
      <c r="DS301" s="251"/>
      <c r="DT301" s="251"/>
      <c r="DU301" s="251"/>
      <c r="DV301" s="251"/>
      <c r="DW301" s="251"/>
      <c r="DX301" s="251"/>
      <c r="DY301" s="251"/>
      <c r="DZ301" s="251"/>
      <c r="EA301" s="251"/>
      <c r="EB301" s="251"/>
      <c r="EC301" s="251"/>
      <c r="ED301" s="251"/>
      <c r="EE301" s="251"/>
      <c r="EF301" s="251"/>
      <c r="EG301" s="251"/>
      <c r="EH301" s="251"/>
      <c r="EI301" s="251"/>
      <c r="EJ301" s="251"/>
      <c r="EK301" s="251"/>
      <c r="EL301" s="251"/>
      <c r="EM301" s="251"/>
      <c r="EN301" s="251"/>
      <c r="EO301" s="251"/>
      <c r="EP301" s="251"/>
      <c r="EQ301" s="251"/>
      <c r="ER301" s="251"/>
      <c r="ES301" s="251"/>
      <c r="ET301" s="251"/>
      <c r="EU301" s="251"/>
      <c r="EV301" s="251"/>
      <c r="EW301" s="251"/>
      <c r="EX301" s="251"/>
      <c r="EY301" s="251"/>
      <c r="EZ301" s="251"/>
      <c r="FA301" s="251"/>
      <c r="FB301" s="251"/>
      <c r="FC301" s="251"/>
      <c r="FD301" s="251"/>
      <c r="FE301" s="251"/>
      <c r="FF301" s="251"/>
      <c r="FG301" s="251"/>
      <c r="FH301" s="251"/>
      <c r="FI301" s="251"/>
      <c r="FJ301" s="251"/>
      <c r="FK301" s="251"/>
      <c r="FL301" s="251"/>
      <c r="FM301" s="251"/>
      <c r="FN301" s="251"/>
      <c r="FO301" s="251"/>
      <c r="FP301" s="251"/>
      <c r="FQ301" s="251"/>
      <c r="FR301" s="251"/>
      <c r="FS301" s="251"/>
      <c r="FT301" s="251"/>
      <c r="FU301" s="251"/>
      <c r="FV301" s="251"/>
      <c r="FW301" s="251"/>
      <c r="FX301" s="251"/>
      <c r="FY301" s="251"/>
      <c r="FZ301" s="251"/>
      <c r="GA301" s="251"/>
      <c r="GB301" s="251"/>
      <c r="GC301" s="251"/>
      <c r="GD301" s="251"/>
      <c r="GE301" s="251"/>
      <c r="GF301" s="251"/>
      <c r="GG301" s="251"/>
      <c r="GH301" s="251"/>
      <c r="GI301" s="251"/>
      <c r="GJ301" s="251"/>
      <c r="GK301" s="251"/>
      <c r="GL301" s="251"/>
      <c r="GM301" s="251"/>
      <c r="GN301" s="251"/>
      <c r="GO301" s="251"/>
      <c r="GP301" s="251"/>
      <c r="GQ301" s="251"/>
      <c r="GR301" s="251"/>
      <c r="GS301" s="251"/>
      <c r="GT301" s="251"/>
    </row>
    <row r="302" spans="17:202">
      <c r="Q302" s="251"/>
      <c r="R302" s="251"/>
      <c r="S302" s="251"/>
      <c r="T302" s="251"/>
      <c r="U302" s="251"/>
      <c r="V302" s="251"/>
      <c r="W302" s="251"/>
      <c r="X302" s="251"/>
      <c r="Y302" s="251"/>
      <c r="Z302" s="251"/>
      <c r="AA302" s="251"/>
      <c r="AB302" s="251"/>
      <c r="AC302" s="251"/>
      <c r="AD302" s="251"/>
      <c r="AE302" s="251"/>
      <c r="AF302" s="251"/>
      <c r="AG302" s="251"/>
      <c r="AH302" s="251"/>
      <c r="AI302" s="251"/>
      <c r="AJ302" s="251"/>
      <c r="AK302" s="251"/>
      <c r="AL302" s="251"/>
      <c r="AM302" s="251"/>
      <c r="AN302" s="251"/>
      <c r="AO302" s="251"/>
      <c r="AP302" s="251"/>
      <c r="AQ302" s="251"/>
      <c r="AR302" s="251"/>
      <c r="AS302" s="251"/>
      <c r="AT302" s="251"/>
      <c r="AU302" s="251"/>
      <c r="AV302" s="251"/>
      <c r="AW302" s="251"/>
      <c r="AX302" s="251"/>
      <c r="AY302" s="251"/>
      <c r="AZ302" s="251"/>
      <c r="BA302" s="251"/>
      <c r="BB302" s="251"/>
      <c r="BC302" s="251"/>
      <c r="BD302" s="251"/>
      <c r="BE302" s="251"/>
      <c r="BF302" s="251"/>
      <c r="BG302" s="251"/>
      <c r="BH302" s="251"/>
      <c r="BI302" s="251"/>
      <c r="BJ302" s="251"/>
      <c r="BK302" s="251"/>
      <c r="BL302" s="251"/>
      <c r="BM302" s="251"/>
      <c r="BN302" s="251"/>
      <c r="BO302" s="251"/>
      <c r="BP302" s="251"/>
      <c r="BQ302" s="251"/>
      <c r="BR302" s="251"/>
      <c r="BS302" s="251"/>
      <c r="BT302" s="251"/>
      <c r="BU302" s="251"/>
      <c r="BV302" s="251"/>
      <c r="BW302" s="251"/>
      <c r="BX302" s="251"/>
      <c r="BY302" s="251"/>
      <c r="BZ302" s="251"/>
      <c r="CA302" s="251"/>
      <c r="CB302" s="251"/>
      <c r="CC302" s="251"/>
      <c r="CD302" s="251"/>
      <c r="CE302" s="251"/>
      <c r="CF302" s="251"/>
      <c r="CG302" s="251"/>
      <c r="CH302" s="251"/>
      <c r="CI302" s="251"/>
      <c r="CJ302" s="251"/>
      <c r="CK302" s="251"/>
      <c r="CL302" s="251"/>
      <c r="CM302" s="251"/>
      <c r="CN302" s="251"/>
      <c r="CO302" s="251"/>
      <c r="CP302" s="251"/>
      <c r="CQ302" s="251"/>
      <c r="CR302" s="251"/>
      <c r="CS302" s="251"/>
      <c r="CT302" s="251"/>
      <c r="CU302" s="251"/>
      <c r="CV302" s="251"/>
      <c r="CW302" s="251"/>
      <c r="CX302" s="251"/>
      <c r="CY302" s="251"/>
      <c r="CZ302" s="251"/>
      <c r="DA302" s="251"/>
      <c r="DB302" s="251"/>
      <c r="DC302" s="251"/>
      <c r="DD302" s="251"/>
      <c r="DE302" s="251"/>
      <c r="DF302" s="251"/>
      <c r="DG302" s="251"/>
      <c r="DH302" s="251"/>
      <c r="DI302" s="251"/>
      <c r="DJ302" s="251"/>
      <c r="DK302" s="251"/>
      <c r="DL302" s="251"/>
      <c r="DM302" s="251"/>
      <c r="DN302" s="251"/>
      <c r="DO302" s="251"/>
      <c r="DP302" s="251"/>
      <c r="DQ302" s="251"/>
      <c r="DR302" s="251"/>
      <c r="DS302" s="251"/>
      <c r="DT302" s="251"/>
      <c r="DU302" s="251"/>
      <c r="DV302" s="251"/>
      <c r="DW302" s="251"/>
      <c r="DX302" s="251"/>
      <c r="DY302" s="251"/>
      <c r="DZ302" s="251"/>
      <c r="EA302" s="251"/>
      <c r="EB302" s="251"/>
      <c r="EC302" s="251"/>
      <c r="ED302" s="251"/>
      <c r="EE302" s="251"/>
      <c r="EF302" s="251"/>
      <c r="EG302" s="251"/>
      <c r="EH302" s="251"/>
      <c r="EI302" s="251"/>
      <c r="EJ302" s="251"/>
      <c r="EK302" s="251"/>
      <c r="EL302" s="251"/>
      <c r="EM302" s="251"/>
      <c r="EN302" s="251"/>
      <c r="EO302" s="251"/>
      <c r="EP302" s="251"/>
      <c r="EQ302" s="251"/>
      <c r="ER302" s="251"/>
      <c r="ES302" s="251"/>
      <c r="ET302" s="251"/>
      <c r="EU302" s="251"/>
      <c r="EV302" s="251"/>
      <c r="EW302" s="251"/>
      <c r="EX302" s="251"/>
      <c r="EY302" s="251"/>
      <c r="EZ302" s="251"/>
      <c r="FA302" s="251"/>
      <c r="FB302" s="251"/>
      <c r="FC302" s="251"/>
      <c r="FD302" s="251"/>
      <c r="FE302" s="251"/>
      <c r="FF302" s="251"/>
      <c r="FG302" s="251"/>
      <c r="FH302" s="251"/>
      <c r="FI302" s="251"/>
      <c r="FJ302" s="251"/>
      <c r="FK302" s="251"/>
      <c r="FL302" s="251"/>
      <c r="FM302" s="251"/>
      <c r="FN302" s="251"/>
      <c r="FO302" s="251"/>
      <c r="FP302" s="251"/>
      <c r="FQ302" s="251"/>
      <c r="FR302" s="251"/>
      <c r="FS302" s="251"/>
      <c r="FT302" s="251"/>
      <c r="FU302" s="251"/>
      <c r="FV302" s="251"/>
      <c r="FW302" s="251"/>
      <c r="FX302" s="251"/>
      <c r="FY302" s="251"/>
      <c r="FZ302" s="251"/>
      <c r="GA302" s="251"/>
      <c r="GB302" s="251"/>
      <c r="GC302" s="251"/>
      <c r="GD302" s="251"/>
      <c r="GE302" s="251"/>
      <c r="GF302" s="251"/>
      <c r="GG302" s="251"/>
      <c r="GH302" s="251"/>
      <c r="GI302" s="251"/>
      <c r="GJ302" s="251"/>
      <c r="GK302" s="251"/>
      <c r="GL302" s="251"/>
      <c r="GM302" s="251"/>
      <c r="GN302" s="251"/>
      <c r="GO302" s="251"/>
      <c r="GP302" s="251"/>
      <c r="GQ302" s="251"/>
      <c r="GR302" s="251"/>
      <c r="GS302" s="251"/>
      <c r="GT302" s="251"/>
    </row>
    <row r="303" spans="17:202">
      <c r="Q303" s="251"/>
      <c r="R303" s="251"/>
      <c r="S303" s="251"/>
      <c r="T303" s="251"/>
      <c r="U303" s="251"/>
      <c r="V303" s="251"/>
      <c r="W303" s="251"/>
      <c r="X303" s="251"/>
      <c r="Y303" s="251"/>
      <c r="Z303" s="251"/>
      <c r="AA303" s="251"/>
      <c r="AB303" s="251"/>
      <c r="AC303" s="251"/>
      <c r="AD303" s="251"/>
      <c r="AE303" s="251"/>
      <c r="AF303" s="251"/>
      <c r="AG303" s="251"/>
      <c r="AH303" s="251"/>
      <c r="AI303" s="251"/>
      <c r="AJ303" s="251"/>
      <c r="AK303" s="251"/>
      <c r="AL303" s="251"/>
      <c r="AM303" s="251"/>
      <c r="AN303" s="251"/>
      <c r="AO303" s="251"/>
      <c r="AP303" s="251"/>
      <c r="AQ303" s="251"/>
      <c r="AR303" s="251"/>
      <c r="AS303" s="251"/>
      <c r="AT303" s="251"/>
      <c r="AU303" s="251"/>
      <c r="AV303" s="251"/>
      <c r="AW303" s="251"/>
      <c r="AX303" s="251"/>
      <c r="AY303" s="251"/>
      <c r="AZ303" s="251"/>
      <c r="BA303" s="251"/>
      <c r="BB303" s="251"/>
      <c r="BC303" s="251"/>
      <c r="BD303" s="251"/>
      <c r="BE303" s="251"/>
      <c r="BF303" s="251"/>
      <c r="BG303" s="251"/>
      <c r="BH303" s="251"/>
      <c r="BI303" s="251"/>
      <c r="BJ303" s="251"/>
      <c r="BK303" s="251"/>
      <c r="BL303" s="251"/>
      <c r="BM303" s="251"/>
      <c r="BN303" s="251"/>
      <c r="BO303" s="251"/>
      <c r="BP303" s="251"/>
      <c r="BQ303" s="251"/>
      <c r="BR303" s="251"/>
      <c r="BS303" s="251"/>
      <c r="BT303" s="251"/>
      <c r="BU303" s="251"/>
      <c r="BV303" s="251"/>
      <c r="BW303" s="251"/>
      <c r="BX303" s="251"/>
      <c r="BY303" s="251"/>
      <c r="BZ303" s="251"/>
      <c r="CA303" s="251"/>
      <c r="CB303" s="251"/>
      <c r="CC303" s="251"/>
      <c r="CD303" s="251"/>
      <c r="CE303" s="251"/>
      <c r="CF303" s="251"/>
      <c r="CG303" s="251"/>
      <c r="CH303" s="251"/>
      <c r="CI303" s="251"/>
      <c r="CJ303" s="251"/>
      <c r="CK303" s="251"/>
      <c r="CL303" s="251"/>
      <c r="CM303" s="251"/>
      <c r="CN303" s="251"/>
      <c r="CO303" s="251"/>
      <c r="CP303" s="251"/>
      <c r="CQ303" s="251"/>
      <c r="CR303" s="251"/>
      <c r="CS303" s="251"/>
      <c r="CT303" s="251"/>
      <c r="CU303" s="251"/>
      <c r="CV303" s="251"/>
      <c r="CW303" s="251"/>
      <c r="CX303" s="251"/>
      <c r="CY303" s="251"/>
      <c r="CZ303" s="251"/>
      <c r="DA303" s="251"/>
      <c r="DB303" s="251"/>
      <c r="DC303" s="251"/>
      <c r="DD303" s="251"/>
      <c r="DE303" s="251"/>
      <c r="DF303" s="251"/>
      <c r="DG303" s="251"/>
      <c r="DH303" s="251"/>
      <c r="DI303" s="251"/>
      <c r="DJ303" s="251"/>
      <c r="DK303" s="251"/>
      <c r="DL303" s="251"/>
      <c r="DM303" s="251"/>
      <c r="DN303" s="251"/>
      <c r="DO303" s="251"/>
      <c r="DP303" s="251"/>
      <c r="DQ303" s="251"/>
      <c r="DR303" s="251"/>
      <c r="DS303" s="251"/>
      <c r="DT303" s="251"/>
      <c r="DU303" s="251"/>
      <c r="DV303" s="251"/>
      <c r="DW303" s="251"/>
      <c r="DX303" s="251"/>
      <c r="DY303" s="251"/>
      <c r="DZ303" s="251"/>
      <c r="EA303" s="251"/>
      <c r="EB303" s="251"/>
      <c r="EC303" s="251"/>
      <c r="ED303" s="251"/>
      <c r="EE303" s="251"/>
      <c r="EF303" s="251"/>
      <c r="EG303" s="251"/>
      <c r="EH303" s="251"/>
      <c r="EI303" s="251"/>
      <c r="EJ303" s="251"/>
      <c r="EK303" s="251"/>
      <c r="EL303" s="251"/>
      <c r="EM303" s="251"/>
      <c r="EN303" s="251"/>
      <c r="EO303" s="251"/>
      <c r="EP303" s="251"/>
      <c r="EQ303" s="251"/>
      <c r="ER303" s="251"/>
      <c r="ES303" s="251"/>
      <c r="ET303" s="251"/>
      <c r="EU303" s="251"/>
      <c r="EV303" s="251"/>
      <c r="EW303" s="251"/>
      <c r="EX303" s="251"/>
      <c r="EY303" s="251"/>
      <c r="EZ303" s="251"/>
      <c r="FA303" s="251"/>
      <c r="FB303" s="251"/>
      <c r="FC303" s="251"/>
      <c r="FD303" s="251"/>
      <c r="FE303" s="251"/>
      <c r="FF303" s="251"/>
      <c r="FG303" s="251"/>
      <c r="FH303" s="251"/>
      <c r="FI303" s="251"/>
      <c r="FJ303" s="251"/>
      <c r="FK303" s="251"/>
      <c r="FL303" s="251"/>
      <c r="FM303" s="251"/>
      <c r="FN303" s="251"/>
      <c r="FO303" s="251"/>
      <c r="FP303" s="251"/>
      <c r="FQ303" s="251"/>
      <c r="FR303" s="251"/>
      <c r="FS303" s="251"/>
      <c r="FT303" s="251"/>
      <c r="FU303" s="251"/>
      <c r="FV303" s="251"/>
      <c r="FW303" s="251"/>
      <c r="FX303" s="251"/>
      <c r="FY303" s="251"/>
      <c r="FZ303" s="251"/>
      <c r="GA303" s="251"/>
      <c r="GB303" s="251"/>
      <c r="GC303" s="251"/>
      <c r="GD303" s="251"/>
      <c r="GE303" s="251"/>
      <c r="GF303" s="251"/>
      <c r="GG303" s="251"/>
      <c r="GH303" s="251"/>
      <c r="GI303" s="251"/>
      <c r="GJ303" s="251"/>
      <c r="GK303" s="251"/>
      <c r="GL303" s="251"/>
      <c r="GM303" s="251"/>
      <c r="GN303" s="251"/>
      <c r="GO303" s="251"/>
      <c r="GP303" s="251"/>
      <c r="GQ303" s="251"/>
      <c r="GR303" s="251"/>
      <c r="GS303" s="251"/>
      <c r="GT303" s="251"/>
    </row>
    <row r="304" spans="17:202">
      <c r="Q304" s="251"/>
      <c r="R304" s="251"/>
      <c r="S304" s="251"/>
      <c r="T304" s="251"/>
      <c r="U304" s="251"/>
      <c r="V304" s="251"/>
      <c r="W304" s="251"/>
      <c r="X304" s="251"/>
      <c r="Y304" s="251"/>
      <c r="Z304" s="251"/>
      <c r="AA304" s="251"/>
      <c r="AB304" s="251"/>
      <c r="AC304" s="251"/>
      <c r="AD304" s="251"/>
      <c r="AE304" s="251"/>
      <c r="AF304" s="251"/>
      <c r="AG304" s="251"/>
      <c r="AH304" s="251"/>
      <c r="AI304" s="251"/>
      <c r="AJ304" s="251"/>
      <c r="AK304" s="251"/>
      <c r="AL304" s="251"/>
      <c r="AM304" s="251"/>
      <c r="AN304" s="251"/>
      <c r="AO304" s="251"/>
      <c r="AP304" s="251"/>
      <c r="AQ304" s="251"/>
      <c r="AR304" s="251"/>
      <c r="AS304" s="251"/>
      <c r="AT304" s="251"/>
      <c r="AU304" s="251"/>
      <c r="AV304" s="251"/>
      <c r="AW304" s="251"/>
      <c r="AX304" s="251"/>
      <c r="AY304" s="251"/>
      <c r="AZ304" s="251"/>
      <c r="BA304" s="251"/>
      <c r="BB304" s="251"/>
      <c r="BC304" s="251"/>
      <c r="BD304" s="251"/>
      <c r="BE304" s="251"/>
      <c r="BF304" s="251"/>
      <c r="BG304" s="251"/>
      <c r="BH304" s="251"/>
      <c r="BI304" s="251"/>
      <c r="BJ304" s="251"/>
      <c r="BK304" s="251"/>
      <c r="BL304" s="251"/>
      <c r="BM304" s="251"/>
      <c r="BN304" s="251"/>
      <c r="BO304" s="251"/>
      <c r="BP304" s="251"/>
      <c r="BQ304" s="251"/>
      <c r="BR304" s="251"/>
      <c r="BS304" s="251"/>
      <c r="BT304" s="251"/>
      <c r="BU304" s="251"/>
      <c r="BV304" s="251"/>
      <c r="BW304" s="251"/>
      <c r="BX304" s="251"/>
      <c r="BY304" s="251"/>
      <c r="BZ304" s="251"/>
      <c r="CA304" s="251"/>
      <c r="CB304" s="251"/>
      <c r="CC304" s="251"/>
      <c r="CD304" s="251"/>
      <c r="CE304" s="251"/>
      <c r="CF304" s="251"/>
      <c r="CG304" s="251"/>
      <c r="CH304" s="251"/>
      <c r="CI304" s="251"/>
      <c r="CJ304" s="251"/>
      <c r="CK304" s="251"/>
      <c r="CL304" s="251"/>
      <c r="CM304" s="251"/>
      <c r="CN304" s="251"/>
      <c r="CO304" s="251"/>
      <c r="CP304" s="251"/>
      <c r="CQ304" s="251"/>
      <c r="CR304" s="251"/>
      <c r="CS304" s="251"/>
      <c r="CT304" s="251"/>
      <c r="CU304" s="251"/>
      <c r="CV304" s="251"/>
      <c r="CW304" s="251"/>
      <c r="CX304" s="251"/>
      <c r="CY304" s="251"/>
      <c r="CZ304" s="251"/>
      <c r="DA304" s="251"/>
      <c r="DB304" s="251"/>
      <c r="DC304" s="251"/>
      <c r="DD304" s="251"/>
      <c r="DE304" s="251"/>
      <c r="DF304" s="251"/>
      <c r="DG304" s="251"/>
      <c r="DH304" s="251"/>
      <c r="DI304" s="251"/>
      <c r="DJ304" s="251"/>
      <c r="DK304" s="251"/>
      <c r="DL304" s="251"/>
      <c r="DM304" s="251"/>
      <c r="DN304" s="251"/>
      <c r="DO304" s="251"/>
      <c r="DP304" s="251"/>
      <c r="DQ304" s="251"/>
      <c r="DR304" s="251"/>
      <c r="DS304" s="251"/>
      <c r="DT304" s="251"/>
      <c r="DU304" s="251"/>
      <c r="DV304" s="251"/>
      <c r="DW304" s="251"/>
      <c r="DX304" s="251"/>
      <c r="DY304" s="251"/>
      <c r="DZ304" s="251"/>
      <c r="EA304" s="251"/>
      <c r="EB304" s="251"/>
      <c r="EC304" s="251"/>
      <c r="ED304" s="251"/>
      <c r="EE304" s="251"/>
      <c r="EF304" s="251"/>
      <c r="EG304" s="251"/>
      <c r="EH304" s="251"/>
      <c r="EI304" s="251"/>
      <c r="EJ304" s="251"/>
      <c r="EK304" s="251"/>
      <c r="EL304" s="251"/>
      <c r="EM304" s="251"/>
      <c r="EN304" s="251"/>
      <c r="EO304" s="251"/>
      <c r="EP304" s="251"/>
      <c r="EQ304" s="251"/>
      <c r="ER304" s="251"/>
      <c r="ES304" s="251"/>
      <c r="ET304" s="251"/>
      <c r="EU304" s="251"/>
      <c r="EV304" s="251"/>
      <c r="EW304" s="251"/>
      <c r="EX304" s="251"/>
      <c r="EY304" s="251"/>
      <c r="EZ304" s="251"/>
      <c r="FA304" s="251"/>
      <c r="FB304" s="251"/>
      <c r="FC304" s="251"/>
      <c r="FD304" s="251"/>
      <c r="FE304" s="251"/>
      <c r="FF304" s="251"/>
      <c r="FG304" s="251"/>
      <c r="FH304" s="251"/>
      <c r="FI304" s="251"/>
      <c r="FJ304" s="251"/>
      <c r="FK304" s="251"/>
      <c r="FL304" s="251"/>
      <c r="FM304" s="251"/>
      <c r="FN304" s="251"/>
      <c r="FO304" s="251"/>
      <c r="FP304" s="251"/>
      <c r="FQ304" s="251"/>
      <c r="FR304" s="251"/>
      <c r="FS304" s="251"/>
      <c r="FT304" s="251"/>
      <c r="FU304" s="251"/>
      <c r="FV304" s="251"/>
      <c r="FW304" s="251"/>
      <c r="FX304" s="251"/>
      <c r="FY304" s="251"/>
      <c r="FZ304" s="251"/>
      <c r="GA304" s="251"/>
      <c r="GB304" s="251"/>
      <c r="GC304" s="251"/>
      <c r="GD304" s="251"/>
      <c r="GE304" s="251"/>
      <c r="GF304" s="251"/>
      <c r="GG304" s="251"/>
      <c r="GH304" s="251"/>
      <c r="GI304" s="251"/>
      <c r="GJ304" s="251"/>
      <c r="GK304" s="251"/>
      <c r="GL304" s="251"/>
      <c r="GM304" s="251"/>
      <c r="GN304" s="251"/>
      <c r="GO304" s="251"/>
      <c r="GP304" s="251"/>
      <c r="GQ304" s="251"/>
      <c r="GR304" s="251"/>
      <c r="GS304" s="251"/>
      <c r="GT304" s="251"/>
    </row>
    <row r="305" spans="17:202">
      <c r="Q305" s="251"/>
      <c r="R305" s="251"/>
      <c r="S305" s="251"/>
      <c r="T305" s="251"/>
      <c r="U305" s="251"/>
      <c r="V305" s="251"/>
      <c r="W305" s="251"/>
      <c r="X305" s="251"/>
      <c r="Y305" s="251"/>
      <c r="Z305" s="251"/>
      <c r="AA305" s="251"/>
      <c r="AB305" s="251"/>
      <c r="AC305" s="251"/>
      <c r="AD305" s="251"/>
      <c r="AE305" s="251"/>
      <c r="AF305" s="251"/>
      <c r="AG305" s="251"/>
      <c r="AH305" s="251"/>
      <c r="AI305" s="251"/>
      <c r="AJ305" s="251"/>
      <c r="AK305" s="251"/>
      <c r="AL305" s="251"/>
      <c r="AM305" s="251"/>
      <c r="AN305" s="251"/>
      <c r="AO305" s="251"/>
      <c r="AP305" s="251"/>
      <c r="AQ305" s="251"/>
      <c r="AR305" s="251"/>
      <c r="AS305" s="251"/>
      <c r="AT305" s="251"/>
      <c r="AU305" s="251"/>
      <c r="AV305" s="251"/>
      <c r="AW305" s="251"/>
      <c r="AX305" s="251"/>
      <c r="AY305" s="251"/>
      <c r="AZ305" s="251"/>
      <c r="BA305" s="251"/>
      <c r="BB305" s="251"/>
      <c r="BC305" s="251"/>
      <c r="BD305" s="251"/>
      <c r="BE305" s="251"/>
      <c r="BF305" s="251"/>
      <c r="BG305" s="251"/>
      <c r="BH305" s="251"/>
      <c r="BI305" s="251"/>
      <c r="BJ305" s="251"/>
      <c r="BK305" s="251"/>
      <c r="BL305" s="251"/>
      <c r="BM305" s="251"/>
      <c r="BN305" s="251"/>
      <c r="BO305" s="251"/>
      <c r="BP305" s="251"/>
      <c r="BQ305" s="251"/>
      <c r="BR305" s="251"/>
      <c r="BS305" s="251"/>
      <c r="BT305" s="251"/>
      <c r="BU305" s="251"/>
      <c r="BV305" s="251"/>
      <c r="BW305" s="251"/>
      <c r="BX305" s="251"/>
      <c r="BY305" s="251"/>
      <c r="BZ305" s="251"/>
      <c r="CA305" s="251"/>
      <c r="CB305" s="251"/>
      <c r="CC305" s="251"/>
      <c r="CD305" s="251"/>
      <c r="CE305" s="251"/>
      <c r="CF305" s="251"/>
      <c r="CG305" s="251"/>
      <c r="CH305" s="251"/>
      <c r="CI305" s="251"/>
      <c r="CJ305" s="251"/>
      <c r="CK305" s="251"/>
      <c r="CL305" s="251"/>
      <c r="CM305" s="251"/>
      <c r="CN305" s="251"/>
      <c r="CO305" s="251"/>
      <c r="CP305" s="251"/>
      <c r="CQ305" s="251"/>
      <c r="CR305" s="251"/>
      <c r="CS305" s="251"/>
      <c r="CT305" s="251"/>
      <c r="CU305" s="251"/>
      <c r="CV305" s="251"/>
      <c r="CW305" s="251"/>
      <c r="CX305" s="251"/>
      <c r="CY305" s="251"/>
      <c r="CZ305" s="251"/>
      <c r="DA305" s="251"/>
      <c r="DB305" s="251"/>
      <c r="DC305" s="251"/>
      <c r="DD305" s="251"/>
      <c r="DE305" s="251"/>
      <c r="DF305" s="251"/>
      <c r="DG305" s="251"/>
      <c r="DH305" s="251"/>
      <c r="DI305" s="251"/>
      <c r="DJ305" s="251"/>
      <c r="DK305" s="251"/>
      <c r="DL305" s="251"/>
      <c r="DM305" s="251"/>
      <c r="DN305" s="251"/>
      <c r="DO305" s="251"/>
      <c r="DP305" s="251"/>
      <c r="DQ305" s="251"/>
      <c r="DR305" s="251"/>
      <c r="DS305" s="251"/>
      <c r="DT305" s="251"/>
      <c r="DU305" s="251"/>
      <c r="DV305" s="251"/>
      <c r="DW305" s="251"/>
      <c r="DX305" s="251"/>
      <c r="DY305" s="251"/>
      <c r="DZ305" s="251"/>
      <c r="EA305" s="251"/>
      <c r="EB305" s="251"/>
      <c r="EC305" s="251"/>
      <c r="ED305" s="251"/>
      <c r="EE305" s="251"/>
      <c r="EF305" s="251"/>
      <c r="EG305" s="251"/>
      <c r="EH305" s="251"/>
      <c r="EI305" s="251"/>
      <c r="EJ305" s="251"/>
      <c r="EK305" s="251"/>
      <c r="EL305" s="251"/>
      <c r="EM305" s="251"/>
      <c r="EN305" s="251"/>
      <c r="EO305" s="251"/>
      <c r="EP305" s="251"/>
      <c r="EQ305" s="251"/>
      <c r="ER305" s="251"/>
      <c r="ES305" s="251"/>
      <c r="ET305" s="251"/>
      <c r="EU305" s="251"/>
      <c r="EV305" s="251"/>
      <c r="EW305" s="251"/>
      <c r="EX305" s="251"/>
      <c r="EY305" s="251"/>
      <c r="EZ305" s="251"/>
      <c r="FA305" s="251"/>
      <c r="FB305" s="251"/>
      <c r="FC305" s="251"/>
      <c r="FD305" s="251"/>
      <c r="FE305" s="251"/>
      <c r="FF305" s="251"/>
      <c r="FG305" s="251"/>
      <c r="FH305" s="251"/>
      <c r="FI305" s="251"/>
      <c r="FJ305" s="251"/>
      <c r="FK305" s="251"/>
      <c r="FL305" s="251"/>
      <c r="FM305" s="251"/>
      <c r="FN305" s="251"/>
      <c r="FO305" s="251"/>
      <c r="FP305" s="251"/>
      <c r="FQ305" s="251"/>
      <c r="FR305" s="251"/>
      <c r="FS305" s="251"/>
      <c r="FT305" s="251"/>
      <c r="FU305" s="251"/>
      <c r="FV305" s="251"/>
      <c r="FW305" s="251"/>
      <c r="FX305" s="251"/>
      <c r="FY305" s="251"/>
      <c r="FZ305" s="251"/>
      <c r="GA305" s="251"/>
      <c r="GB305" s="251"/>
      <c r="GC305" s="251"/>
      <c r="GD305" s="251"/>
      <c r="GE305" s="251"/>
      <c r="GF305" s="251"/>
      <c r="GG305" s="251"/>
      <c r="GH305" s="251"/>
      <c r="GI305" s="251"/>
      <c r="GJ305" s="251"/>
      <c r="GK305" s="251"/>
      <c r="GL305" s="251"/>
      <c r="GM305" s="251"/>
      <c r="GN305" s="251"/>
      <c r="GO305" s="251"/>
      <c r="GP305" s="251"/>
      <c r="GQ305" s="251"/>
      <c r="GR305" s="251"/>
      <c r="GS305" s="251"/>
      <c r="GT305" s="251"/>
    </row>
    <row r="306" spans="17:202">
      <c r="Q306" s="251"/>
      <c r="R306" s="251"/>
      <c r="S306" s="251"/>
      <c r="T306" s="251"/>
      <c r="U306" s="251"/>
      <c r="V306" s="251"/>
      <c r="W306" s="251"/>
      <c r="X306" s="251"/>
      <c r="Y306" s="251"/>
      <c r="Z306" s="251"/>
      <c r="AA306" s="251"/>
      <c r="AB306" s="251"/>
      <c r="AC306" s="251"/>
      <c r="AD306" s="251"/>
      <c r="AE306" s="251"/>
      <c r="AF306" s="251"/>
      <c r="AG306" s="251"/>
      <c r="AH306" s="251"/>
      <c r="AI306" s="251"/>
      <c r="AJ306" s="251"/>
      <c r="AK306" s="251"/>
      <c r="AL306" s="251"/>
      <c r="AM306" s="251"/>
      <c r="AN306" s="251"/>
      <c r="AO306" s="251"/>
      <c r="AP306" s="251"/>
      <c r="AQ306" s="251"/>
      <c r="AR306" s="251"/>
      <c r="AS306" s="251"/>
      <c r="AT306" s="251"/>
      <c r="AU306" s="251"/>
      <c r="AV306" s="251"/>
      <c r="AW306" s="251"/>
      <c r="AX306" s="251"/>
      <c r="AY306" s="251"/>
      <c r="AZ306" s="251"/>
      <c r="BA306" s="251"/>
      <c r="BB306" s="251"/>
      <c r="BC306" s="251"/>
      <c r="BD306" s="251"/>
      <c r="BE306" s="251"/>
      <c r="BF306" s="251"/>
      <c r="BG306" s="251"/>
      <c r="BH306" s="251"/>
      <c r="BI306" s="251"/>
      <c r="BJ306" s="251"/>
      <c r="BK306" s="251"/>
      <c r="BL306" s="251"/>
      <c r="BM306" s="251"/>
      <c r="BN306" s="251"/>
      <c r="BO306" s="251"/>
      <c r="BP306" s="251"/>
      <c r="BQ306" s="251"/>
      <c r="BR306" s="251"/>
      <c r="BS306" s="251"/>
      <c r="BT306" s="251"/>
      <c r="BU306" s="251"/>
      <c r="BV306" s="251"/>
      <c r="BW306" s="251"/>
      <c r="BX306" s="251"/>
      <c r="BY306" s="251"/>
      <c r="BZ306" s="251"/>
      <c r="CA306" s="251"/>
      <c r="CB306" s="251"/>
      <c r="CC306" s="251"/>
      <c r="CD306" s="251"/>
      <c r="CE306" s="251"/>
      <c r="CF306" s="251"/>
      <c r="CG306" s="251"/>
      <c r="CH306" s="251"/>
      <c r="CI306" s="251"/>
      <c r="CJ306" s="251"/>
      <c r="CK306" s="251"/>
      <c r="CL306" s="251"/>
      <c r="CM306" s="251"/>
      <c r="CN306" s="251"/>
      <c r="CO306" s="251"/>
      <c r="CP306" s="251"/>
      <c r="CQ306" s="251"/>
      <c r="CR306" s="251"/>
      <c r="CS306" s="251"/>
      <c r="CT306" s="251"/>
      <c r="CU306" s="251"/>
      <c r="CV306" s="251"/>
      <c r="CW306" s="251"/>
      <c r="CX306" s="251"/>
      <c r="CY306" s="251"/>
      <c r="CZ306" s="251"/>
      <c r="DA306" s="251"/>
      <c r="DB306" s="251"/>
      <c r="DC306" s="251"/>
      <c r="DD306" s="251"/>
      <c r="DE306" s="251"/>
      <c r="DF306" s="251"/>
      <c r="DG306" s="251"/>
      <c r="DH306" s="251"/>
      <c r="DI306" s="251"/>
      <c r="DJ306" s="251"/>
      <c r="DK306" s="251"/>
      <c r="DL306" s="251"/>
      <c r="DM306" s="251"/>
      <c r="DN306" s="251"/>
      <c r="DO306" s="251"/>
      <c r="DP306" s="251"/>
      <c r="DQ306" s="251"/>
      <c r="DR306" s="251"/>
      <c r="DS306" s="251"/>
      <c r="DT306" s="251"/>
      <c r="DU306" s="251"/>
      <c r="DV306" s="251"/>
      <c r="DW306" s="251"/>
      <c r="DX306" s="251"/>
      <c r="DY306" s="251"/>
      <c r="DZ306" s="251"/>
      <c r="EA306" s="251"/>
      <c r="EB306" s="251"/>
      <c r="EC306" s="251"/>
      <c r="ED306" s="251"/>
      <c r="EE306" s="251"/>
      <c r="EF306" s="251"/>
      <c r="EG306" s="251"/>
      <c r="EH306" s="251"/>
      <c r="EI306" s="251"/>
      <c r="EJ306" s="251"/>
      <c r="EK306" s="251"/>
      <c r="EL306" s="251"/>
      <c r="EM306" s="251"/>
      <c r="EN306" s="251"/>
      <c r="EO306" s="251"/>
      <c r="EP306" s="251"/>
      <c r="EQ306" s="251"/>
      <c r="ER306" s="251"/>
      <c r="ES306" s="251"/>
      <c r="ET306" s="251"/>
      <c r="EU306" s="251"/>
      <c r="EV306" s="251"/>
      <c r="EW306" s="251"/>
      <c r="EX306" s="251"/>
      <c r="EY306" s="251"/>
      <c r="EZ306" s="251"/>
      <c r="FA306" s="251"/>
      <c r="FB306" s="251"/>
      <c r="FC306" s="251"/>
      <c r="FD306" s="251"/>
      <c r="FE306" s="251"/>
      <c r="FF306" s="251"/>
      <c r="FG306" s="251"/>
      <c r="FH306" s="251"/>
      <c r="FI306" s="251"/>
      <c r="FJ306" s="251"/>
      <c r="FK306" s="251"/>
      <c r="FL306" s="251"/>
      <c r="FM306" s="251"/>
      <c r="FN306" s="251"/>
      <c r="FO306" s="251"/>
      <c r="FP306" s="251"/>
      <c r="FQ306" s="251"/>
      <c r="FR306" s="251"/>
      <c r="FS306" s="251"/>
      <c r="FT306" s="251"/>
      <c r="FU306" s="251"/>
      <c r="FV306" s="251"/>
      <c r="FW306" s="251"/>
      <c r="FX306" s="251"/>
      <c r="FY306" s="251"/>
      <c r="FZ306" s="251"/>
      <c r="GA306" s="251"/>
      <c r="GB306" s="251"/>
      <c r="GC306" s="251"/>
      <c r="GD306" s="251"/>
      <c r="GE306" s="251"/>
      <c r="GF306" s="251"/>
      <c r="GG306" s="251"/>
      <c r="GH306" s="251"/>
      <c r="GI306" s="251"/>
      <c r="GJ306" s="251"/>
      <c r="GK306" s="251"/>
      <c r="GL306" s="251"/>
      <c r="GM306" s="251"/>
      <c r="GN306" s="251"/>
      <c r="GO306" s="251"/>
      <c r="GP306" s="251"/>
      <c r="GQ306" s="251"/>
      <c r="GR306" s="251"/>
      <c r="GS306" s="251"/>
      <c r="GT306" s="251"/>
    </row>
    <row r="307" spans="17:202">
      <c r="Q307" s="251"/>
      <c r="R307" s="251"/>
      <c r="S307" s="251"/>
      <c r="T307" s="251"/>
      <c r="U307" s="251"/>
      <c r="V307" s="251"/>
      <c r="W307" s="251"/>
      <c r="X307" s="251"/>
      <c r="Y307" s="251"/>
      <c r="Z307" s="251"/>
      <c r="AA307" s="251"/>
      <c r="AB307" s="251"/>
      <c r="AC307" s="251"/>
      <c r="AD307" s="251"/>
      <c r="AE307" s="251"/>
      <c r="AF307" s="251"/>
      <c r="AG307" s="251"/>
      <c r="AH307" s="251"/>
      <c r="AI307" s="251"/>
      <c r="AJ307" s="251"/>
      <c r="AK307" s="251"/>
      <c r="AL307" s="251"/>
      <c r="AM307" s="251"/>
      <c r="AN307" s="251"/>
      <c r="AO307" s="251"/>
      <c r="AP307" s="251"/>
      <c r="AQ307" s="251"/>
      <c r="AR307" s="251"/>
      <c r="AS307" s="251"/>
      <c r="AT307" s="251"/>
      <c r="AU307" s="251"/>
      <c r="AV307" s="251"/>
      <c r="AW307" s="251"/>
      <c r="AX307" s="251"/>
      <c r="AY307" s="251"/>
      <c r="AZ307" s="251"/>
      <c r="BA307" s="251"/>
      <c r="BB307" s="251"/>
      <c r="BC307" s="251"/>
      <c r="BD307" s="251"/>
      <c r="BE307" s="251"/>
      <c r="BF307" s="251"/>
      <c r="BG307" s="251"/>
      <c r="BH307" s="251"/>
      <c r="BI307" s="251"/>
      <c r="BJ307" s="251"/>
      <c r="BK307" s="251"/>
      <c r="BL307" s="251"/>
      <c r="BM307" s="251"/>
      <c r="BN307" s="251"/>
      <c r="BO307" s="251"/>
      <c r="BP307" s="251"/>
      <c r="BQ307" s="251"/>
      <c r="BR307" s="251"/>
      <c r="BS307" s="251"/>
      <c r="BT307" s="251"/>
      <c r="BU307" s="251"/>
      <c r="BV307" s="251"/>
      <c r="BW307" s="251"/>
      <c r="BX307" s="251"/>
      <c r="BY307" s="251"/>
      <c r="BZ307" s="251"/>
      <c r="CA307" s="251"/>
      <c r="CB307" s="251"/>
      <c r="CC307" s="251"/>
      <c r="CD307" s="251"/>
      <c r="CE307" s="251"/>
      <c r="CF307" s="251"/>
      <c r="CG307" s="251"/>
      <c r="CH307" s="251"/>
      <c r="CI307" s="251"/>
      <c r="CJ307" s="251"/>
      <c r="CK307" s="251"/>
      <c r="CL307" s="251"/>
      <c r="CM307" s="251"/>
      <c r="CN307" s="251"/>
      <c r="CO307" s="251"/>
      <c r="CP307" s="251"/>
      <c r="CQ307" s="251"/>
      <c r="CR307" s="251"/>
      <c r="CS307" s="251"/>
      <c r="CT307" s="251"/>
      <c r="CU307" s="251"/>
      <c r="CV307" s="251"/>
      <c r="CW307" s="251"/>
      <c r="CX307" s="251"/>
      <c r="CY307" s="251"/>
      <c r="CZ307" s="251"/>
      <c r="DA307" s="251"/>
      <c r="DB307" s="251"/>
      <c r="DC307" s="251"/>
      <c r="DD307" s="251"/>
      <c r="DE307" s="251"/>
      <c r="DF307" s="251"/>
      <c r="DG307" s="251"/>
      <c r="DH307" s="251"/>
      <c r="DI307" s="251"/>
      <c r="DJ307" s="251"/>
      <c r="DK307" s="251"/>
      <c r="DL307" s="251"/>
      <c r="DM307" s="251"/>
      <c r="DN307" s="251"/>
      <c r="DO307" s="251"/>
      <c r="DP307" s="251"/>
      <c r="DQ307" s="251"/>
      <c r="DR307" s="251"/>
      <c r="DS307" s="251"/>
      <c r="DT307" s="251"/>
      <c r="DU307" s="251"/>
      <c r="DV307" s="251"/>
      <c r="DW307" s="251"/>
      <c r="DX307" s="251"/>
      <c r="DY307" s="251"/>
      <c r="DZ307" s="251"/>
      <c r="EA307" s="251"/>
      <c r="EB307" s="251"/>
      <c r="EC307" s="251"/>
      <c r="ED307" s="251"/>
      <c r="EE307" s="251"/>
      <c r="EF307" s="251"/>
      <c r="EG307" s="251"/>
      <c r="EH307" s="251"/>
      <c r="EI307" s="251"/>
      <c r="EJ307" s="251"/>
      <c r="EK307" s="251"/>
      <c r="EL307" s="251"/>
      <c r="EM307" s="251"/>
      <c r="EN307" s="251"/>
      <c r="EO307" s="251"/>
      <c r="EP307" s="251"/>
      <c r="EQ307" s="251"/>
      <c r="ER307" s="251"/>
      <c r="ES307" s="251"/>
      <c r="ET307" s="251"/>
      <c r="EU307" s="251"/>
      <c r="EV307" s="251"/>
      <c r="EW307" s="251"/>
      <c r="EX307" s="251"/>
      <c r="EY307" s="251"/>
      <c r="EZ307" s="251"/>
      <c r="FA307" s="251"/>
      <c r="FB307" s="251"/>
      <c r="FC307" s="251"/>
      <c r="FD307" s="251"/>
      <c r="FE307" s="251"/>
      <c r="FF307" s="251"/>
      <c r="FG307" s="251"/>
      <c r="FH307" s="251"/>
      <c r="FI307" s="251"/>
      <c r="FJ307" s="251"/>
      <c r="FK307" s="251"/>
      <c r="FL307" s="251"/>
      <c r="FM307" s="251"/>
      <c r="FN307" s="251"/>
      <c r="FO307" s="251"/>
      <c r="FP307" s="251"/>
      <c r="FQ307" s="251"/>
      <c r="FR307" s="251"/>
      <c r="FS307" s="251"/>
      <c r="FT307" s="251"/>
      <c r="FU307" s="251"/>
      <c r="FV307" s="251"/>
      <c r="FW307" s="251"/>
      <c r="FX307" s="251"/>
      <c r="FY307" s="251"/>
      <c r="FZ307" s="251"/>
      <c r="GA307" s="251"/>
      <c r="GB307" s="251"/>
      <c r="GC307" s="251"/>
      <c r="GD307" s="251"/>
      <c r="GE307" s="251"/>
      <c r="GF307" s="251"/>
      <c r="GG307" s="251"/>
      <c r="GH307" s="251"/>
      <c r="GI307" s="251"/>
      <c r="GJ307" s="251"/>
      <c r="GK307" s="251"/>
      <c r="GL307" s="251"/>
      <c r="GM307" s="251"/>
      <c r="GN307" s="251"/>
      <c r="GO307" s="251"/>
      <c r="GP307" s="251"/>
      <c r="GQ307" s="251"/>
      <c r="GR307" s="251"/>
      <c r="GS307" s="251"/>
      <c r="GT307" s="251"/>
    </row>
    <row r="308" spans="17:202">
      <c r="Q308" s="251"/>
      <c r="R308" s="251"/>
      <c r="S308" s="251"/>
      <c r="T308" s="251"/>
      <c r="U308" s="251"/>
      <c r="V308" s="251"/>
      <c r="W308" s="251"/>
      <c r="X308" s="251"/>
      <c r="Y308" s="251"/>
      <c r="Z308" s="251"/>
      <c r="AA308" s="251"/>
      <c r="AB308" s="251"/>
      <c r="AC308" s="251"/>
      <c r="AD308" s="251"/>
      <c r="AE308" s="251"/>
      <c r="AF308" s="251"/>
      <c r="AG308" s="251"/>
      <c r="AH308" s="251"/>
      <c r="AI308" s="251"/>
      <c r="AJ308" s="251"/>
      <c r="AK308" s="251"/>
      <c r="AL308" s="251"/>
      <c r="AM308" s="251"/>
      <c r="AN308" s="251"/>
      <c r="AO308" s="251"/>
      <c r="AP308" s="251"/>
      <c r="AQ308" s="251"/>
      <c r="AR308" s="251"/>
      <c r="AS308" s="251"/>
      <c r="AT308" s="251"/>
      <c r="AU308" s="251"/>
      <c r="AV308" s="251"/>
      <c r="AW308" s="251"/>
      <c r="AX308" s="251"/>
      <c r="AY308" s="251"/>
      <c r="AZ308" s="251"/>
      <c r="BA308" s="251"/>
      <c r="BB308" s="251"/>
      <c r="BC308" s="251"/>
      <c r="BD308" s="251"/>
      <c r="BE308" s="251"/>
      <c r="BF308" s="251"/>
      <c r="BG308" s="251"/>
      <c r="BH308" s="251"/>
      <c r="BI308" s="251"/>
      <c r="BJ308" s="251"/>
      <c r="BK308" s="251"/>
      <c r="BL308" s="251"/>
      <c r="BM308" s="251"/>
      <c r="BN308" s="251"/>
      <c r="BO308" s="251"/>
      <c r="BP308" s="251"/>
      <c r="BQ308" s="251"/>
      <c r="BR308" s="251"/>
      <c r="BS308" s="251"/>
      <c r="BT308" s="251"/>
      <c r="BU308" s="251"/>
      <c r="BV308" s="251"/>
      <c r="BW308" s="251"/>
      <c r="BX308" s="251"/>
      <c r="BY308" s="251"/>
      <c r="BZ308" s="251"/>
      <c r="CA308" s="251"/>
      <c r="CB308" s="251"/>
      <c r="CC308" s="251"/>
      <c r="CD308" s="251"/>
      <c r="CE308" s="251"/>
      <c r="CF308" s="251"/>
      <c r="CG308" s="251"/>
      <c r="CH308" s="251"/>
      <c r="CI308" s="251"/>
      <c r="CJ308" s="251"/>
      <c r="CK308" s="251"/>
      <c r="CL308" s="251"/>
      <c r="CM308" s="251"/>
      <c r="CN308" s="251"/>
      <c r="CO308" s="251"/>
      <c r="CP308" s="251"/>
      <c r="CQ308" s="251"/>
      <c r="CR308" s="251"/>
      <c r="CS308" s="251"/>
      <c r="CT308" s="251"/>
      <c r="CU308" s="251"/>
      <c r="CV308" s="251"/>
      <c r="CW308" s="251"/>
      <c r="CX308" s="251"/>
      <c r="CY308" s="251"/>
      <c r="CZ308" s="251"/>
      <c r="DA308" s="251"/>
      <c r="DB308" s="251"/>
      <c r="DC308" s="251"/>
      <c r="DD308" s="251"/>
      <c r="DE308" s="251"/>
      <c r="DF308" s="251"/>
      <c r="DG308" s="251"/>
      <c r="DH308" s="251"/>
      <c r="DI308" s="251"/>
      <c r="DJ308" s="251"/>
      <c r="DK308" s="251"/>
      <c r="DL308" s="251"/>
      <c r="DM308" s="251"/>
      <c r="DN308" s="251"/>
      <c r="DO308" s="251"/>
      <c r="DP308" s="251"/>
      <c r="DQ308" s="251"/>
      <c r="DR308" s="251"/>
      <c r="DS308" s="251"/>
      <c r="DT308" s="251"/>
      <c r="DU308" s="251"/>
      <c r="DV308" s="251"/>
      <c r="DW308" s="251"/>
      <c r="DX308" s="251"/>
      <c r="DY308" s="251"/>
      <c r="DZ308" s="251"/>
      <c r="EA308" s="251"/>
      <c r="EB308" s="251"/>
      <c r="EC308" s="251"/>
      <c r="ED308" s="251"/>
      <c r="EE308" s="251"/>
      <c r="EF308" s="251"/>
      <c r="EG308" s="251"/>
      <c r="EH308" s="251"/>
      <c r="EI308" s="251"/>
      <c r="EJ308" s="251"/>
      <c r="EK308" s="251"/>
      <c r="EL308" s="251"/>
      <c r="EM308" s="251"/>
      <c r="EN308" s="251"/>
      <c r="EO308" s="251"/>
      <c r="EP308" s="251"/>
      <c r="EQ308" s="251"/>
      <c r="ER308" s="251"/>
      <c r="ES308" s="251"/>
      <c r="ET308" s="251"/>
      <c r="EU308" s="251"/>
      <c r="EV308" s="251"/>
      <c r="EW308" s="251"/>
      <c r="EX308" s="251"/>
      <c r="EY308" s="251"/>
      <c r="EZ308" s="251"/>
      <c r="FA308" s="251"/>
      <c r="FB308" s="251"/>
      <c r="FC308" s="251"/>
      <c r="FD308" s="251"/>
      <c r="FE308" s="251"/>
      <c r="FF308" s="251"/>
      <c r="FG308" s="251"/>
      <c r="FH308" s="251"/>
      <c r="FI308" s="251"/>
      <c r="FJ308" s="251"/>
      <c r="FK308" s="251"/>
      <c r="FL308" s="251"/>
      <c r="FM308" s="251"/>
      <c r="FN308" s="251"/>
      <c r="FO308" s="251"/>
      <c r="FP308" s="251"/>
      <c r="FQ308" s="251"/>
      <c r="FR308" s="251"/>
      <c r="FS308" s="251"/>
      <c r="FT308" s="251"/>
      <c r="FU308" s="251"/>
      <c r="FV308" s="251"/>
      <c r="FW308" s="251"/>
      <c r="FX308" s="251"/>
      <c r="FY308" s="251"/>
      <c r="FZ308" s="251"/>
      <c r="GA308" s="251"/>
      <c r="GB308" s="251"/>
      <c r="GC308" s="251"/>
      <c r="GD308" s="251"/>
      <c r="GE308" s="251"/>
      <c r="GF308" s="251"/>
      <c r="GG308" s="251"/>
      <c r="GH308" s="251"/>
      <c r="GI308" s="251"/>
      <c r="GJ308" s="251"/>
      <c r="GK308" s="251"/>
      <c r="GL308" s="251"/>
      <c r="GM308" s="251"/>
      <c r="GN308" s="251"/>
      <c r="GO308" s="251"/>
      <c r="GP308" s="251"/>
      <c r="GQ308" s="251"/>
      <c r="GR308" s="251"/>
      <c r="GS308" s="251"/>
      <c r="GT308" s="251"/>
    </row>
    <row r="309" spans="17:202">
      <c r="Q309" s="251"/>
      <c r="R309" s="251"/>
      <c r="S309" s="251"/>
      <c r="T309" s="251"/>
      <c r="U309" s="251"/>
      <c r="V309" s="251"/>
      <c r="W309" s="251"/>
      <c r="X309" s="251"/>
      <c r="Y309" s="251"/>
      <c r="Z309" s="251"/>
      <c r="AA309" s="251"/>
      <c r="AB309" s="251"/>
      <c r="AC309" s="251"/>
      <c r="AD309" s="251"/>
      <c r="AE309" s="251"/>
      <c r="AF309" s="251"/>
      <c r="AG309" s="251"/>
      <c r="AH309" s="251"/>
      <c r="AI309" s="251"/>
      <c r="AJ309" s="251"/>
      <c r="AK309" s="251"/>
      <c r="AL309" s="251"/>
      <c r="AM309" s="251"/>
      <c r="AN309" s="251"/>
      <c r="AO309" s="251"/>
      <c r="AP309" s="251"/>
      <c r="AQ309" s="251"/>
      <c r="AR309" s="251"/>
      <c r="AS309" s="251"/>
      <c r="AT309" s="251"/>
      <c r="AU309" s="251"/>
      <c r="AV309" s="251"/>
      <c r="AW309" s="251"/>
      <c r="AX309" s="251"/>
      <c r="AY309" s="251"/>
      <c r="AZ309" s="251"/>
      <c r="BA309" s="251"/>
      <c r="BB309" s="251"/>
      <c r="BC309" s="251"/>
      <c r="BD309" s="251"/>
      <c r="BE309" s="251"/>
      <c r="BF309" s="251"/>
      <c r="BG309" s="251"/>
      <c r="BH309" s="251"/>
      <c r="BI309" s="251"/>
      <c r="BJ309" s="251"/>
      <c r="BK309" s="251"/>
      <c r="BL309" s="251"/>
      <c r="BM309" s="251"/>
      <c r="BN309" s="251"/>
      <c r="BO309" s="251"/>
      <c r="BP309" s="251"/>
      <c r="BQ309" s="251"/>
      <c r="BR309" s="251"/>
      <c r="BS309" s="251"/>
      <c r="BT309" s="251"/>
      <c r="BU309" s="251"/>
      <c r="BV309" s="251"/>
      <c r="BW309" s="251"/>
      <c r="BX309" s="251"/>
      <c r="BY309" s="251"/>
      <c r="BZ309" s="251"/>
      <c r="CA309" s="251"/>
      <c r="CB309" s="251"/>
      <c r="CC309" s="251"/>
      <c r="CD309" s="251"/>
      <c r="CE309" s="251"/>
      <c r="CF309" s="251"/>
      <c r="CG309" s="251"/>
      <c r="CH309" s="251"/>
      <c r="CI309" s="251"/>
      <c r="CJ309" s="251"/>
      <c r="CK309" s="251"/>
      <c r="CL309" s="251"/>
      <c r="CM309" s="251"/>
      <c r="CN309" s="251"/>
      <c r="CO309" s="251"/>
      <c r="CP309" s="251"/>
      <c r="CQ309" s="251"/>
      <c r="CR309" s="251"/>
      <c r="CS309" s="251"/>
      <c r="CT309" s="251"/>
      <c r="CU309" s="251"/>
      <c r="CV309" s="251"/>
      <c r="CW309" s="251"/>
      <c r="CX309" s="251"/>
      <c r="CY309" s="251"/>
      <c r="CZ309" s="251"/>
      <c r="DA309" s="251"/>
      <c r="DB309" s="251"/>
      <c r="DC309" s="251"/>
      <c r="DD309" s="251"/>
      <c r="DE309" s="251"/>
      <c r="DF309" s="251"/>
      <c r="DG309" s="251"/>
      <c r="DH309" s="251"/>
      <c r="DI309" s="251"/>
      <c r="DJ309" s="251"/>
      <c r="DK309" s="251"/>
      <c r="DL309" s="251"/>
      <c r="DM309" s="251"/>
      <c r="DN309" s="251"/>
      <c r="DO309" s="251"/>
      <c r="DP309" s="251"/>
      <c r="DQ309" s="251"/>
      <c r="DR309" s="251"/>
      <c r="DS309" s="251"/>
      <c r="DT309" s="251"/>
      <c r="DU309" s="251"/>
      <c r="DV309" s="251"/>
      <c r="DW309" s="251"/>
      <c r="DX309" s="251"/>
      <c r="DY309" s="251"/>
      <c r="DZ309" s="251"/>
      <c r="EA309" s="251"/>
      <c r="EB309" s="251"/>
      <c r="EC309" s="251"/>
      <c r="ED309" s="251"/>
      <c r="EE309" s="251"/>
      <c r="EF309" s="251"/>
      <c r="EG309" s="251"/>
      <c r="EH309" s="251"/>
      <c r="EI309" s="251"/>
      <c r="EJ309" s="251"/>
      <c r="EK309" s="251"/>
      <c r="EL309" s="251"/>
      <c r="EM309" s="251"/>
      <c r="EN309" s="251"/>
      <c r="EO309" s="251"/>
      <c r="EP309" s="251"/>
      <c r="EQ309" s="251"/>
      <c r="ER309" s="251"/>
      <c r="ES309" s="251"/>
      <c r="ET309" s="251"/>
      <c r="EU309" s="251"/>
      <c r="EV309" s="251"/>
      <c r="EW309" s="251"/>
      <c r="EX309" s="251"/>
      <c r="EY309" s="251"/>
      <c r="EZ309" s="251"/>
      <c r="FA309" s="251"/>
      <c r="FB309" s="251"/>
      <c r="FC309" s="251"/>
      <c r="FD309" s="251"/>
      <c r="FE309" s="251"/>
      <c r="FF309" s="251"/>
      <c r="FG309" s="251"/>
      <c r="FH309" s="251"/>
      <c r="FI309" s="251"/>
      <c r="FJ309" s="251"/>
      <c r="FK309" s="251"/>
      <c r="FL309" s="251"/>
      <c r="FM309" s="251"/>
      <c r="FN309" s="251"/>
      <c r="FO309" s="251"/>
      <c r="FP309" s="251"/>
      <c r="FQ309" s="251"/>
      <c r="FR309" s="251"/>
      <c r="FS309" s="251"/>
      <c r="FT309" s="251"/>
      <c r="FU309" s="251"/>
      <c r="FV309" s="251"/>
      <c r="FW309" s="251"/>
      <c r="FX309" s="251"/>
      <c r="FY309" s="251"/>
      <c r="FZ309" s="251"/>
      <c r="GA309" s="251"/>
      <c r="GB309" s="251"/>
      <c r="GC309" s="251"/>
      <c r="GD309" s="251"/>
      <c r="GE309" s="251"/>
      <c r="GF309" s="251"/>
      <c r="GG309" s="251"/>
      <c r="GH309" s="251"/>
      <c r="GI309" s="251"/>
      <c r="GJ309" s="251"/>
      <c r="GK309" s="251"/>
      <c r="GL309" s="251"/>
      <c r="GM309" s="251"/>
      <c r="GN309" s="251"/>
      <c r="GO309" s="251"/>
      <c r="GP309" s="251"/>
      <c r="GQ309" s="251"/>
      <c r="GR309" s="251"/>
      <c r="GS309" s="251"/>
      <c r="GT309" s="251"/>
    </row>
    <row r="310" spans="17:202">
      <c r="Q310" s="251"/>
      <c r="R310" s="251"/>
      <c r="S310" s="251"/>
      <c r="T310" s="251"/>
      <c r="U310" s="251"/>
      <c r="V310" s="251"/>
      <c r="W310" s="251"/>
      <c r="X310" s="251"/>
      <c r="Y310" s="251"/>
      <c r="Z310" s="251"/>
      <c r="AA310" s="251"/>
      <c r="AB310" s="251"/>
      <c r="AC310" s="251"/>
      <c r="AD310" s="251"/>
      <c r="AE310" s="251"/>
      <c r="AF310" s="251"/>
      <c r="AG310" s="251"/>
      <c r="AH310" s="251"/>
      <c r="AI310" s="251"/>
      <c r="AJ310" s="251"/>
      <c r="AK310" s="251"/>
      <c r="AL310" s="251"/>
      <c r="AM310" s="251"/>
      <c r="AN310" s="251"/>
      <c r="AO310" s="251"/>
      <c r="AP310" s="251"/>
      <c r="AQ310" s="251"/>
      <c r="AR310" s="251"/>
      <c r="AS310" s="251"/>
      <c r="AT310" s="251"/>
      <c r="AU310" s="251"/>
      <c r="AV310" s="251"/>
      <c r="AW310" s="251"/>
      <c r="AX310" s="251"/>
      <c r="AY310" s="251"/>
      <c r="AZ310" s="251"/>
      <c r="BA310" s="251"/>
      <c r="BB310" s="251"/>
      <c r="BC310" s="251"/>
      <c r="BD310" s="251"/>
      <c r="BE310" s="251"/>
      <c r="BF310" s="251"/>
      <c r="BG310" s="251"/>
      <c r="BH310" s="251"/>
      <c r="BI310" s="251"/>
      <c r="BJ310" s="251"/>
      <c r="BK310" s="251"/>
      <c r="BL310" s="251"/>
      <c r="BM310" s="251"/>
      <c r="BN310" s="251"/>
      <c r="BO310" s="251"/>
      <c r="BP310" s="251"/>
      <c r="BQ310" s="251"/>
      <c r="BR310" s="251"/>
      <c r="BS310" s="251"/>
      <c r="BT310" s="251"/>
      <c r="BU310" s="251"/>
      <c r="BV310" s="251"/>
      <c r="BW310" s="251"/>
      <c r="BX310" s="251"/>
      <c r="BY310" s="251"/>
      <c r="BZ310" s="251"/>
      <c r="CA310" s="251"/>
      <c r="CB310" s="251"/>
      <c r="CC310" s="251"/>
      <c r="CD310" s="251"/>
      <c r="CE310" s="251"/>
      <c r="CF310" s="251"/>
      <c r="CG310" s="251"/>
      <c r="CH310" s="251"/>
      <c r="CI310" s="251"/>
      <c r="CJ310" s="251"/>
      <c r="CK310" s="251"/>
      <c r="CL310" s="251"/>
      <c r="CM310" s="251"/>
      <c r="CN310" s="251"/>
      <c r="CO310" s="251"/>
      <c r="CP310" s="251"/>
      <c r="CQ310" s="251"/>
      <c r="CR310" s="251"/>
      <c r="CS310" s="251"/>
      <c r="CT310" s="251"/>
      <c r="CU310" s="251"/>
      <c r="CV310" s="251"/>
      <c r="CW310" s="251"/>
      <c r="CX310" s="251"/>
      <c r="CY310" s="251"/>
      <c r="CZ310" s="251"/>
      <c r="DA310" s="251"/>
      <c r="DB310" s="251"/>
      <c r="DC310" s="251"/>
      <c r="DD310" s="251"/>
      <c r="DE310" s="251"/>
      <c r="DF310" s="251"/>
      <c r="DG310" s="251"/>
      <c r="DH310" s="251"/>
      <c r="DI310" s="251"/>
      <c r="DJ310" s="251"/>
      <c r="DK310" s="251"/>
      <c r="DL310" s="251"/>
      <c r="DM310" s="251"/>
      <c r="DN310" s="251"/>
      <c r="DO310" s="251"/>
      <c r="DP310" s="251"/>
      <c r="DQ310" s="251"/>
      <c r="DR310" s="251"/>
      <c r="DS310" s="251"/>
      <c r="DT310" s="251"/>
      <c r="DU310" s="251"/>
      <c r="DV310" s="251"/>
      <c r="DW310" s="251"/>
      <c r="DX310" s="251"/>
      <c r="DY310" s="251"/>
      <c r="DZ310" s="251"/>
      <c r="EA310" s="251"/>
      <c r="EB310" s="251"/>
      <c r="EC310" s="251"/>
      <c r="ED310" s="251"/>
      <c r="EE310" s="251"/>
      <c r="EF310" s="251"/>
      <c r="EG310" s="251"/>
      <c r="EH310" s="251"/>
      <c r="EI310" s="251"/>
      <c r="EJ310" s="251"/>
      <c r="EK310" s="251"/>
      <c r="EL310" s="251"/>
      <c r="EM310" s="251"/>
      <c r="EN310" s="251"/>
      <c r="EO310" s="251"/>
      <c r="EP310" s="251"/>
      <c r="EQ310" s="251"/>
      <c r="ER310" s="251"/>
      <c r="ES310" s="251"/>
      <c r="ET310" s="251"/>
      <c r="EU310" s="251"/>
      <c r="EV310" s="251"/>
      <c r="EW310" s="251"/>
      <c r="EX310" s="251"/>
      <c r="EY310" s="251"/>
      <c r="EZ310" s="251"/>
      <c r="FA310" s="251"/>
      <c r="FB310" s="251"/>
      <c r="FC310" s="251"/>
      <c r="FD310" s="251"/>
      <c r="FE310" s="251"/>
      <c r="FF310" s="251"/>
      <c r="FG310" s="251"/>
      <c r="FH310" s="251"/>
      <c r="FI310" s="251"/>
      <c r="FJ310" s="251"/>
      <c r="FK310" s="251"/>
      <c r="FL310" s="251"/>
      <c r="FM310" s="251"/>
      <c r="FN310" s="251"/>
      <c r="FO310" s="251"/>
      <c r="FP310" s="251"/>
      <c r="FQ310" s="251"/>
      <c r="FR310" s="251"/>
      <c r="FS310" s="251"/>
      <c r="FT310" s="251"/>
      <c r="FU310" s="251"/>
      <c r="FV310" s="251"/>
      <c r="FW310" s="251"/>
      <c r="FX310" s="251"/>
      <c r="FY310" s="251"/>
      <c r="FZ310" s="251"/>
      <c r="GA310" s="251"/>
      <c r="GB310" s="251"/>
      <c r="GC310" s="251"/>
      <c r="GD310" s="251"/>
      <c r="GE310" s="251"/>
      <c r="GF310" s="251"/>
      <c r="GG310" s="251"/>
      <c r="GH310" s="251"/>
      <c r="GI310" s="251"/>
      <c r="GJ310" s="251"/>
      <c r="GK310" s="251"/>
      <c r="GL310" s="251"/>
      <c r="GM310" s="251"/>
      <c r="GN310" s="251"/>
      <c r="GO310" s="251"/>
      <c r="GP310" s="251"/>
      <c r="GQ310" s="251"/>
      <c r="GR310" s="251"/>
      <c r="GS310" s="251"/>
      <c r="GT310" s="251"/>
    </row>
    <row r="311" spans="17:202">
      <c r="Q311" s="251"/>
      <c r="R311" s="251"/>
      <c r="S311" s="251"/>
      <c r="T311" s="251"/>
      <c r="U311" s="251"/>
      <c r="V311" s="251"/>
      <c r="W311" s="251"/>
      <c r="X311" s="251"/>
      <c r="Y311" s="251"/>
      <c r="Z311" s="251"/>
      <c r="AA311" s="251"/>
      <c r="AB311" s="251"/>
      <c r="AC311" s="251"/>
      <c r="AD311" s="251"/>
      <c r="AE311" s="251"/>
      <c r="AF311" s="251"/>
      <c r="AG311" s="251"/>
      <c r="AH311" s="251"/>
      <c r="AI311" s="251"/>
      <c r="AJ311" s="251"/>
      <c r="AK311" s="251"/>
      <c r="AL311" s="251"/>
      <c r="AM311" s="251"/>
      <c r="AN311" s="251"/>
      <c r="AO311" s="251"/>
      <c r="AP311" s="251"/>
      <c r="AQ311" s="251"/>
      <c r="AR311" s="251"/>
      <c r="AS311" s="251"/>
      <c r="AT311" s="251"/>
      <c r="AU311" s="251"/>
      <c r="AV311" s="251"/>
      <c r="AW311" s="251"/>
      <c r="AX311" s="251"/>
      <c r="AY311" s="251"/>
      <c r="AZ311" s="251"/>
      <c r="BA311" s="251"/>
      <c r="BB311" s="251"/>
      <c r="BC311" s="251"/>
      <c r="BD311" s="251"/>
      <c r="BE311" s="251"/>
      <c r="BF311" s="251"/>
      <c r="BG311" s="251"/>
      <c r="BH311" s="251"/>
      <c r="BI311" s="251"/>
      <c r="BJ311" s="251"/>
      <c r="BK311" s="251"/>
      <c r="BL311" s="251"/>
      <c r="BM311" s="251"/>
      <c r="BN311" s="251"/>
      <c r="BO311" s="251"/>
      <c r="BP311" s="251"/>
      <c r="BQ311" s="251"/>
      <c r="BR311" s="251"/>
      <c r="BS311" s="251"/>
      <c r="BT311" s="251"/>
      <c r="BU311" s="251"/>
      <c r="BV311" s="251"/>
      <c r="BW311" s="251"/>
      <c r="BX311" s="251"/>
      <c r="BY311" s="251"/>
      <c r="BZ311" s="251"/>
      <c r="CA311" s="251"/>
      <c r="CB311" s="251"/>
      <c r="CC311" s="251"/>
      <c r="CD311" s="251"/>
      <c r="CE311" s="251"/>
      <c r="CF311" s="251"/>
      <c r="CG311" s="251"/>
      <c r="CH311" s="251"/>
      <c r="CI311" s="251"/>
      <c r="CJ311" s="251"/>
      <c r="CK311" s="251"/>
      <c r="CL311" s="251"/>
      <c r="CM311" s="251"/>
      <c r="CN311" s="251"/>
      <c r="CO311" s="251"/>
      <c r="CP311" s="251"/>
      <c r="CQ311" s="251"/>
      <c r="CR311" s="251"/>
      <c r="CS311" s="251"/>
      <c r="CT311" s="251"/>
      <c r="CU311" s="251"/>
      <c r="CV311" s="251"/>
      <c r="CW311" s="251"/>
      <c r="CX311" s="251"/>
      <c r="CY311" s="251"/>
      <c r="CZ311" s="251"/>
      <c r="DA311" s="251"/>
      <c r="DB311" s="251"/>
      <c r="DC311" s="251"/>
      <c r="DD311" s="251"/>
      <c r="DE311" s="251"/>
      <c r="DF311" s="251"/>
      <c r="DG311" s="251"/>
      <c r="DH311" s="251"/>
      <c r="DI311" s="251"/>
      <c r="DJ311" s="251"/>
      <c r="DK311" s="251"/>
      <c r="DL311" s="251"/>
      <c r="DM311" s="251"/>
      <c r="DN311" s="251"/>
      <c r="DO311" s="251"/>
      <c r="DP311" s="251"/>
      <c r="DQ311" s="251"/>
      <c r="DR311" s="251"/>
      <c r="DS311" s="251"/>
      <c r="DT311" s="251"/>
      <c r="DU311" s="251"/>
      <c r="DV311" s="251"/>
      <c r="DW311" s="251"/>
      <c r="DX311" s="251"/>
      <c r="DY311" s="251"/>
      <c r="DZ311" s="251"/>
      <c r="EA311" s="251"/>
      <c r="EB311" s="251"/>
      <c r="EC311" s="251"/>
      <c r="ED311" s="251"/>
      <c r="EE311" s="251"/>
      <c r="EF311" s="251"/>
      <c r="EG311" s="251"/>
      <c r="EH311" s="251"/>
      <c r="EI311" s="251"/>
      <c r="EJ311" s="251"/>
      <c r="EK311" s="251"/>
      <c r="EL311" s="251"/>
      <c r="EM311" s="251"/>
      <c r="EN311" s="251"/>
      <c r="EO311" s="251"/>
      <c r="EP311" s="251"/>
      <c r="EQ311" s="251"/>
      <c r="ER311" s="251"/>
      <c r="ES311" s="251"/>
      <c r="ET311" s="251"/>
      <c r="EU311" s="251"/>
      <c r="EV311" s="251"/>
      <c r="EW311" s="251"/>
      <c r="EX311" s="251"/>
      <c r="EY311" s="251"/>
      <c r="EZ311" s="251"/>
      <c r="FA311" s="251"/>
      <c r="FB311" s="251"/>
      <c r="FC311" s="251"/>
      <c r="FD311" s="251"/>
      <c r="FE311" s="251"/>
      <c r="FF311" s="251"/>
      <c r="FG311" s="251"/>
      <c r="FH311" s="251"/>
      <c r="FI311" s="251"/>
      <c r="FJ311" s="251"/>
      <c r="FK311" s="251"/>
      <c r="FL311" s="251"/>
      <c r="FM311" s="251"/>
      <c r="FN311" s="251"/>
      <c r="FO311" s="251"/>
      <c r="FP311" s="251"/>
      <c r="FQ311" s="251"/>
      <c r="FR311" s="251"/>
      <c r="FS311" s="251"/>
      <c r="FT311" s="251"/>
      <c r="FU311" s="251"/>
      <c r="FV311" s="251"/>
      <c r="FW311" s="251"/>
      <c r="FX311" s="251"/>
      <c r="FY311" s="251"/>
      <c r="FZ311" s="251"/>
      <c r="GA311" s="251"/>
      <c r="GB311" s="251"/>
      <c r="GC311" s="251"/>
      <c r="GD311" s="251"/>
      <c r="GE311" s="251"/>
      <c r="GF311" s="251"/>
      <c r="GG311" s="251"/>
      <c r="GH311" s="251"/>
      <c r="GI311" s="251"/>
      <c r="GJ311" s="251"/>
      <c r="GK311" s="251"/>
      <c r="GL311" s="251"/>
      <c r="GM311" s="251"/>
      <c r="GN311" s="251"/>
      <c r="GO311" s="251"/>
      <c r="GP311" s="251"/>
      <c r="GQ311" s="251"/>
      <c r="GR311" s="251"/>
      <c r="GS311" s="251"/>
      <c r="GT311" s="251"/>
    </row>
    <row r="312" spans="17:202">
      <c r="Q312" s="251"/>
      <c r="R312" s="251"/>
      <c r="S312" s="251"/>
      <c r="T312" s="251"/>
      <c r="U312" s="251"/>
      <c r="V312" s="251"/>
      <c r="W312" s="251"/>
      <c r="X312" s="251"/>
      <c r="Y312" s="251"/>
      <c r="Z312" s="251"/>
      <c r="AA312" s="251"/>
      <c r="AB312" s="251"/>
      <c r="AC312" s="251"/>
      <c r="AD312" s="251"/>
      <c r="AE312" s="251"/>
      <c r="AF312" s="251"/>
      <c r="AG312" s="251"/>
      <c r="AH312" s="251"/>
      <c r="AI312" s="251"/>
      <c r="AJ312" s="251"/>
      <c r="AK312" s="251"/>
      <c r="AL312" s="251"/>
      <c r="AM312" s="251"/>
      <c r="AN312" s="251"/>
      <c r="AO312" s="251"/>
      <c r="AP312" s="251"/>
      <c r="AQ312" s="251"/>
      <c r="AR312" s="251"/>
      <c r="AS312" s="251"/>
      <c r="AT312" s="251"/>
      <c r="AU312" s="251"/>
      <c r="AV312" s="251"/>
      <c r="AW312" s="251"/>
      <c r="AX312" s="251"/>
      <c r="AY312" s="251"/>
      <c r="AZ312" s="251"/>
      <c r="BA312" s="251"/>
      <c r="BB312" s="251"/>
      <c r="BC312" s="251"/>
      <c r="BD312" s="251"/>
      <c r="BE312" s="251"/>
      <c r="BF312" s="251"/>
      <c r="BG312" s="251"/>
      <c r="BH312" s="251"/>
      <c r="BI312" s="251"/>
      <c r="BJ312" s="251"/>
      <c r="BK312" s="251"/>
      <c r="BL312" s="251"/>
      <c r="BM312" s="251"/>
      <c r="BN312" s="251"/>
      <c r="BO312" s="251"/>
      <c r="BP312" s="251"/>
      <c r="BQ312" s="251"/>
      <c r="BR312" s="251"/>
      <c r="BS312" s="251"/>
      <c r="BT312" s="251"/>
      <c r="BU312" s="251"/>
      <c r="BV312" s="251"/>
      <c r="BW312" s="251"/>
      <c r="BX312" s="251"/>
      <c r="BY312" s="251"/>
      <c r="BZ312" s="251"/>
      <c r="CA312" s="251"/>
      <c r="CB312" s="251"/>
      <c r="CC312" s="251"/>
      <c r="CD312" s="251"/>
      <c r="CE312" s="251"/>
      <c r="CF312" s="251"/>
      <c r="CG312" s="251"/>
      <c r="CH312" s="251"/>
      <c r="CI312" s="251"/>
      <c r="CJ312" s="251"/>
      <c r="CK312" s="251"/>
      <c r="CL312" s="251"/>
      <c r="CM312" s="251"/>
      <c r="CN312" s="251"/>
      <c r="CO312" s="251"/>
      <c r="CP312" s="251"/>
      <c r="CQ312" s="251"/>
      <c r="CR312" s="251"/>
      <c r="CS312" s="251"/>
      <c r="CT312" s="251"/>
      <c r="CU312" s="251"/>
      <c r="CV312" s="251"/>
      <c r="CW312" s="251"/>
      <c r="CX312" s="251"/>
      <c r="CY312" s="251"/>
      <c r="CZ312" s="251"/>
      <c r="DA312" s="251"/>
      <c r="DB312" s="251"/>
      <c r="DC312" s="251"/>
      <c r="DD312" s="251"/>
      <c r="DE312" s="251"/>
      <c r="DF312" s="251"/>
      <c r="DG312" s="251"/>
      <c r="DH312" s="251"/>
      <c r="DI312" s="251"/>
      <c r="DJ312" s="251"/>
      <c r="DK312" s="251"/>
      <c r="DL312" s="251"/>
      <c r="DM312" s="251"/>
      <c r="DN312" s="251"/>
      <c r="DO312" s="251"/>
      <c r="DP312" s="251"/>
      <c r="DQ312" s="251"/>
      <c r="DR312" s="251"/>
      <c r="DS312" s="251"/>
      <c r="DT312" s="251"/>
      <c r="DU312" s="251"/>
      <c r="DV312" s="251"/>
      <c r="DW312" s="251"/>
      <c r="DX312" s="251"/>
      <c r="DY312" s="251"/>
      <c r="DZ312" s="251"/>
      <c r="EA312" s="251"/>
      <c r="EB312" s="251"/>
      <c r="EC312" s="251"/>
      <c r="ED312" s="251"/>
      <c r="EE312" s="251"/>
      <c r="EF312" s="251"/>
      <c r="EG312" s="251"/>
      <c r="EH312" s="251"/>
      <c r="EI312" s="251"/>
      <c r="EJ312" s="251"/>
      <c r="EK312" s="251"/>
      <c r="EL312" s="251"/>
      <c r="EM312" s="251"/>
      <c r="EN312" s="251"/>
      <c r="EO312" s="251"/>
      <c r="EP312" s="251"/>
      <c r="EQ312" s="251"/>
      <c r="ER312" s="251"/>
      <c r="ES312" s="251"/>
      <c r="ET312" s="251"/>
      <c r="EU312" s="251"/>
      <c r="EV312" s="251"/>
      <c r="EW312" s="251"/>
      <c r="EX312" s="251"/>
      <c r="EY312" s="251"/>
      <c r="EZ312" s="251"/>
      <c r="FA312" s="251"/>
      <c r="FB312" s="251"/>
      <c r="FC312" s="251"/>
      <c r="FD312" s="251"/>
      <c r="FE312" s="251"/>
      <c r="FF312" s="251"/>
      <c r="FG312" s="251"/>
      <c r="FH312" s="251"/>
      <c r="FI312" s="251"/>
      <c r="FJ312" s="251"/>
      <c r="FK312" s="251"/>
      <c r="FL312" s="251"/>
      <c r="FM312" s="251"/>
      <c r="FN312" s="251"/>
      <c r="FO312" s="251"/>
      <c r="FP312" s="251"/>
      <c r="FQ312" s="251"/>
      <c r="FR312" s="251"/>
      <c r="FS312" s="251"/>
      <c r="FT312" s="251"/>
      <c r="FU312" s="251"/>
      <c r="FV312" s="251"/>
      <c r="FW312" s="251"/>
      <c r="FX312" s="251"/>
      <c r="FY312" s="251"/>
      <c r="FZ312" s="251"/>
      <c r="GA312" s="251"/>
      <c r="GB312" s="251"/>
      <c r="GC312" s="251"/>
      <c r="GD312" s="251"/>
      <c r="GE312" s="251"/>
      <c r="GF312" s="251"/>
      <c r="GG312" s="251"/>
      <c r="GH312" s="251"/>
      <c r="GI312" s="251"/>
      <c r="GJ312" s="251"/>
      <c r="GK312" s="251"/>
      <c r="GL312" s="251"/>
      <c r="GM312" s="251"/>
      <c r="GN312" s="251"/>
      <c r="GO312" s="251"/>
      <c r="GP312" s="251"/>
      <c r="GQ312" s="251"/>
      <c r="GR312" s="251"/>
      <c r="GS312" s="251"/>
      <c r="GT312" s="251"/>
    </row>
    <row r="313" spans="17:202">
      <c r="Q313" s="251"/>
      <c r="R313" s="251"/>
      <c r="S313" s="251"/>
      <c r="T313" s="251"/>
      <c r="U313" s="251"/>
      <c r="V313" s="251"/>
      <c r="W313" s="251"/>
      <c r="X313" s="251"/>
      <c r="Y313" s="251"/>
      <c r="Z313" s="251"/>
      <c r="AA313" s="251"/>
      <c r="AB313" s="251"/>
      <c r="AC313" s="251"/>
      <c r="AD313" s="251"/>
      <c r="AE313" s="251"/>
      <c r="AF313" s="251"/>
      <c r="AG313" s="251"/>
      <c r="AH313" s="251"/>
      <c r="AI313" s="251"/>
      <c r="AJ313" s="251"/>
      <c r="AK313" s="251"/>
      <c r="AL313" s="251"/>
      <c r="AM313" s="251"/>
      <c r="AN313" s="251"/>
      <c r="AO313" s="251"/>
      <c r="AP313" s="251"/>
      <c r="AQ313" s="251"/>
      <c r="AR313" s="251"/>
      <c r="AS313" s="251"/>
      <c r="AT313" s="251"/>
      <c r="AU313" s="251"/>
      <c r="AV313" s="251"/>
      <c r="AW313" s="251"/>
      <c r="AX313" s="251"/>
      <c r="AY313" s="251"/>
      <c r="AZ313" s="251"/>
      <c r="BA313" s="251"/>
      <c r="BB313" s="251"/>
      <c r="BC313" s="251"/>
      <c r="BD313" s="251"/>
      <c r="BE313" s="251"/>
      <c r="BF313" s="251"/>
      <c r="BG313" s="251"/>
      <c r="BH313" s="251"/>
      <c r="BI313" s="251"/>
      <c r="BJ313" s="251"/>
      <c r="BK313" s="251"/>
      <c r="BL313" s="251"/>
      <c r="BM313" s="251"/>
      <c r="BN313" s="251"/>
      <c r="BO313" s="251"/>
      <c r="BP313" s="251"/>
      <c r="BQ313" s="251"/>
      <c r="BR313" s="251"/>
      <c r="BS313" s="251"/>
      <c r="BT313" s="251"/>
      <c r="BU313" s="251"/>
      <c r="BV313" s="251"/>
      <c r="BW313" s="251"/>
      <c r="BX313" s="251"/>
      <c r="BY313" s="251"/>
      <c r="BZ313" s="251"/>
      <c r="CA313" s="251"/>
      <c r="CB313" s="251"/>
      <c r="CC313" s="251"/>
      <c r="CD313" s="251"/>
      <c r="CE313" s="251"/>
      <c r="CF313" s="251"/>
      <c r="CG313" s="251"/>
      <c r="CH313" s="251"/>
      <c r="CI313" s="251"/>
      <c r="CJ313" s="251"/>
      <c r="CK313" s="251"/>
      <c r="CL313" s="251"/>
      <c r="CM313" s="251"/>
      <c r="CN313" s="251"/>
      <c r="CO313" s="251"/>
      <c r="CP313" s="251"/>
      <c r="CQ313" s="251"/>
      <c r="CR313" s="251"/>
      <c r="CS313" s="251"/>
      <c r="CT313" s="251"/>
      <c r="CU313" s="251"/>
      <c r="CV313" s="251"/>
      <c r="CW313" s="251"/>
      <c r="CX313" s="251"/>
      <c r="CY313" s="251"/>
      <c r="CZ313" s="251"/>
      <c r="DA313" s="251"/>
      <c r="DB313" s="251"/>
      <c r="DC313" s="251"/>
      <c r="DD313" s="251"/>
      <c r="DE313" s="251"/>
      <c r="DF313" s="251"/>
      <c r="DG313" s="251"/>
      <c r="DH313" s="251"/>
      <c r="DI313" s="251"/>
      <c r="DJ313" s="251"/>
      <c r="DK313" s="251"/>
      <c r="DL313" s="251"/>
      <c r="DM313" s="251"/>
      <c r="DN313" s="251"/>
      <c r="DO313" s="251"/>
      <c r="DP313" s="251"/>
      <c r="DQ313" s="251"/>
      <c r="DR313" s="251"/>
      <c r="DS313" s="251"/>
      <c r="DT313" s="251"/>
      <c r="DU313" s="251"/>
      <c r="DV313" s="251"/>
      <c r="DW313" s="251"/>
      <c r="DX313" s="251"/>
      <c r="DY313" s="251"/>
      <c r="DZ313" s="251"/>
      <c r="EA313" s="251"/>
      <c r="EB313" s="251"/>
      <c r="EC313" s="251"/>
      <c r="ED313" s="251"/>
      <c r="EE313" s="251"/>
      <c r="EF313" s="251"/>
      <c r="EG313" s="251"/>
      <c r="EH313" s="251"/>
      <c r="EI313" s="251"/>
      <c r="EJ313" s="251"/>
      <c r="EK313" s="251"/>
      <c r="EL313" s="251"/>
      <c r="EM313" s="251"/>
      <c r="EN313" s="251"/>
      <c r="EO313" s="251"/>
      <c r="EP313" s="251"/>
      <c r="EQ313" s="251"/>
      <c r="ER313" s="251"/>
      <c r="ES313" s="251"/>
      <c r="ET313" s="251"/>
      <c r="EU313" s="251"/>
      <c r="EV313" s="251"/>
      <c r="EW313" s="251"/>
      <c r="EX313" s="251"/>
      <c r="EY313" s="251"/>
      <c r="EZ313" s="251"/>
      <c r="FA313" s="251"/>
      <c r="FB313" s="251"/>
      <c r="FC313" s="251"/>
      <c r="FD313" s="251"/>
      <c r="FE313" s="251"/>
      <c r="FF313" s="251"/>
      <c r="FG313" s="251"/>
      <c r="FH313" s="251"/>
      <c r="FI313" s="251"/>
      <c r="FJ313" s="251"/>
      <c r="FK313" s="251"/>
      <c r="FL313" s="251"/>
      <c r="FM313" s="251"/>
      <c r="FN313" s="251"/>
      <c r="FO313" s="251"/>
      <c r="FP313" s="251"/>
      <c r="FQ313" s="251"/>
      <c r="FR313" s="251"/>
      <c r="FS313" s="251"/>
      <c r="FT313" s="251"/>
      <c r="FU313" s="251"/>
      <c r="FV313" s="251"/>
      <c r="FW313" s="251"/>
      <c r="FX313" s="251"/>
      <c r="FY313" s="251"/>
      <c r="FZ313" s="251"/>
      <c r="GA313" s="251"/>
      <c r="GB313" s="251"/>
      <c r="GC313" s="251"/>
      <c r="GD313" s="251"/>
      <c r="GE313" s="251"/>
      <c r="GF313" s="251"/>
      <c r="GG313" s="251"/>
      <c r="GH313" s="251"/>
      <c r="GI313" s="251"/>
      <c r="GJ313" s="251"/>
      <c r="GK313" s="251"/>
      <c r="GL313" s="251"/>
      <c r="GM313" s="251"/>
      <c r="GN313" s="251"/>
      <c r="GO313" s="251"/>
      <c r="GP313" s="251"/>
      <c r="GQ313" s="251"/>
      <c r="GR313" s="251"/>
      <c r="GS313" s="251"/>
      <c r="GT313" s="251"/>
    </row>
    <row r="314" spans="17:202">
      <c r="Q314" s="251"/>
      <c r="R314" s="251"/>
      <c r="S314" s="251"/>
      <c r="T314" s="251"/>
      <c r="U314" s="251"/>
      <c r="V314" s="251"/>
      <c r="W314" s="251"/>
      <c r="X314" s="251"/>
      <c r="Y314" s="251"/>
      <c r="Z314" s="251"/>
      <c r="AA314" s="251"/>
      <c r="AB314" s="251"/>
      <c r="AC314" s="251"/>
      <c r="AD314" s="251"/>
      <c r="AE314" s="251"/>
      <c r="AF314" s="251"/>
      <c r="AG314" s="251"/>
      <c r="AH314" s="251"/>
      <c r="AI314" s="251"/>
      <c r="AJ314" s="251"/>
      <c r="AK314" s="251"/>
      <c r="AL314" s="251"/>
      <c r="AM314" s="251"/>
      <c r="AN314" s="251"/>
      <c r="AO314" s="251"/>
      <c r="AP314" s="251"/>
      <c r="AQ314" s="251"/>
      <c r="AR314" s="251"/>
      <c r="AS314" s="251"/>
      <c r="AT314" s="251"/>
      <c r="AU314" s="251"/>
      <c r="AV314" s="251"/>
      <c r="AW314" s="251"/>
      <c r="AX314" s="251"/>
      <c r="AY314" s="251"/>
      <c r="AZ314" s="251"/>
      <c r="BA314" s="251"/>
      <c r="BB314" s="251"/>
      <c r="BC314" s="251"/>
      <c r="BD314" s="251"/>
      <c r="BE314" s="251"/>
      <c r="BF314" s="251"/>
      <c r="BG314" s="251"/>
      <c r="BH314" s="251"/>
      <c r="BI314" s="251"/>
      <c r="BJ314" s="251"/>
      <c r="BK314" s="251"/>
      <c r="BL314" s="251"/>
      <c r="BM314" s="251"/>
      <c r="BN314" s="251"/>
      <c r="BO314" s="251"/>
      <c r="BP314" s="251"/>
      <c r="BQ314" s="251"/>
      <c r="BR314" s="251"/>
      <c r="BS314" s="251"/>
      <c r="BT314" s="251"/>
      <c r="BU314" s="251"/>
      <c r="BV314" s="251"/>
      <c r="BW314" s="251"/>
      <c r="BX314" s="251"/>
      <c r="BY314" s="251"/>
      <c r="BZ314" s="251"/>
      <c r="CA314" s="251"/>
      <c r="CB314" s="251"/>
      <c r="CC314" s="251"/>
      <c r="CD314" s="251"/>
      <c r="CE314" s="251"/>
      <c r="CF314" s="251"/>
      <c r="CG314" s="251"/>
      <c r="CH314" s="251"/>
      <c r="CI314" s="251"/>
      <c r="CJ314" s="251"/>
      <c r="CK314" s="251"/>
      <c r="CL314" s="251"/>
      <c r="CM314" s="251"/>
      <c r="CN314" s="251"/>
      <c r="CO314" s="251"/>
      <c r="CP314" s="251"/>
      <c r="CQ314" s="251"/>
      <c r="CR314" s="251"/>
      <c r="CS314" s="251"/>
      <c r="CT314" s="251"/>
      <c r="CU314" s="251"/>
      <c r="CV314" s="251"/>
      <c r="CW314" s="251"/>
      <c r="CX314" s="251"/>
      <c r="CY314" s="251"/>
      <c r="CZ314" s="251"/>
      <c r="DA314" s="251"/>
      <c r="DB314" s="251"/>
      <c r="DC314" s="251"/>
      <c r="DD314" s="251"/>
      <c r="DE314" s="251"/>
      <c r="DF314" s="251"/>
      <c r="DG314" s="251"/>
      <c r="DH314" s="251"/>
      <c r="DI314" s="251"/>
      <c r="DJ314" s="251"/>
      <c r="DK314" s="251"/>
      <c r="DL314" s="251"/>
      <c r="DM314" s="251"/>
      <c r="DN314" s="251"/>
      <c r="DO314" s="251"/>
      <c r="DP314" s="251"/>
      <c r="DQ314" s="251"/>
      <c r="DR314" s="251"/>
      <c r="DS314" s="251"/>
      <c r="DT314" s="251"/>
      <c r="DU314" s="251"/>
      <c r="DV314" s="251"/>
      <c r="DW314" s="251"/>
      <c r="DX314" s="251"/>
      <c r="DY314" s="251"/>
      <c r="DZ314" s="251"/>
      <c r="EA314" s="251"/>
      <c r="EB314" s="251"/>
      <c r="EC314" s="251"/>
      <c r="ED314" s="251"/>
      <c r="EE314" s="251"/>
      <c r="EF314" s="251"/>
      <c r="EG314" s="251"/>
      <c r="EH314" s="251"/>
      <c r="EI314" s="251"/>
      <c r="EJ314" s="251"/>
      <c r="EK314" s="251"/>
      <c r="EL314" s="251"/>
      <c r="EM314" s="251"/>
      <c r="EN314" s="251"/>
      <c r="EO314" s="251"/>
      <c r="EP314" s="251"/>
      <c r="EQ314" s="251"/>
      <c r="ER314" s="251"/>
      <c r="ES314" s="251"/>
      <c r="ET314" s="251"/>
      <c r="EU314" s="251"/>
      <c r="EV314" s="251"/>
      <c r="EW314" s="251"/>
      <c r="EX314" s="251"/>
      <c r="EY314" s="251"/>
      <c r="EZ314" s="251"/>
      <c r="FA314" s="251"/>
      <c r="FB314" s="251"/>
      <c r="FC314" s="251"/>
      <c r="FD314" s="251"/>
      <c r="FE314" s="251"/>
      <c r="FF314" s="251"/>
      <c r="FG314" s="251"/>
      <c r="FH314" s="251"/>
      <c r="FI314" s="251"/>
      <c r="FJ314" s="251"/>
      <c r="FK314" s="251"/>
      <c r="FL314" s="251"/>
      <c r="FM314" s="251"/>
      <c r="FN314" s="251"/>
      <c r="FO314" s="251"/>
      <c r="FP314" s="251"/>
      <c r="FQ314" s="251"/>
      <c r="FR314" s="251"/>
      <c r="FS314" s="251"/>
      <c r="FT314" s="251"/>
      <c r="FU314" s="251"/>
      <c r="FV314" s="251"/>
      <c r="FW314" s="251"/>
      <c r="FX314" s="251"/>
      <c r="FY314" s="251"/>
      <c r="FZ314" s="251"/>
      <c r="GA314" s="251"/>
      <c r="GB314" s="251"/>
      <c r="GC314" s="251"/>
      <c r="GD314" s="251"/>
      <c r="GE314" s="251"/>
      <c r="GF314" s="251"/>
      <c r="GG314" s="251"/>
      <c r="GH314" s="251"/>
      <c r="GI314" s="251"/>
      <c r="GJ314" s="251"/>
      <c r="GK314" s="251"/>
      <c r="GL314" s="251"/>
      <c r="GM314" s="251"/>
      <c r="GN314" s="251"/>
      <c r="GO314" s="251"/>
      <c r="GP314" s="251"/>
      <c r="GQ314" s="251"/>
      <c r="GR314" s="251"/>
      <c r="GS314" s="251"/>
      <c r="GT314" s="251"/>
    </row>
  </sheetData>
  <sheetProtection insertColumns="0" insertRows="0"/>
  <mergeCells count="98">
    <mergeCell ref="A86:A87"/>
    <mergeCell ref="B86:B87"/>
    <mergeCell ref="C86:C87"/>
    <mergeCell ref="A74:A75"/>
    <mergeCell ref="B74:B75"/>
    <mergeCell ref="C74:C75"/>
    <mergeCell ref="I57:I58"/>
    <mergeCell ref="F57:F58"/>
    <mergeCell ref="G57:G58"/>
    <mergeCell ref="H57:H58"/>
    <mergeCell ref="A39:A40"/>
    <mergeCell ref="B39:B40"/>
    <mergeCell ref="C39:C40"/>
    <mergeCell ref="A57:A58"/>
    <mergeCell ref="B57:B58"/>
    <mergeCell ref="C57:C58"/>
    <mergeCell ref="D57:D58"/>
    <mergeCell ref="E57:E58"/>
    <mergeCell ref="D39:D40"/>
    <mergeCell ref="J86:J87"/>
    <mergeCell ref="K86:K87"/>
    <mergeCell ref="L86:L87"/>
    <mergeCell ref="M74:M75"/>
    <mergeCell ref="D86:D87"/>
    <mergeCell ref="E86:E87"/>
    <mergeCell ref="D74:D75"/>
    <mergeCell ref="E74:E75"/>
    <mergeCell ref="F74:F75"/>
    <mergeCell ref="G74:G75"/>
    <mergeCell ref="H74:H75"/>
    <mergeCell ref="I74:I75"/>
    <mergeCell ref="F86:F87"/>
    <mergeCell ref="G86:G87"/>
    <mergeCell ref="H86:H87"/>
    <mergeCell ref="I86:I87"/>
    <mergeCell ref="J57:J58"/>
    <mergeCell ref="J39:J40"/>
    <mergeCell ref="J74:J75"/>
    <mergeCell ref="K74:K75"/>
    <mergeCell ref="L74:L75"/>
    <mergeCell ref="N74:N75"/>
    <mergeCell ref="N86:N87"/>
    <mergeCell ref="K57:K58"/>
    <mergeCell ref="L57:L58"/>
    <mergeCell ref="M57:M58"/>
    <mergeCell ref="N57:N58"/>
    <mergeCell ref="M86:M87"/>
    <mergeCell ref="G116:G117"/>
    <mergeCell ref="H116:H117"/>
    <mergeCell ref="I116:I117"/>
    <mergeCell ref="F103:F104"/>
    <mergeCell ref="G103:G104"/>
    <mergeCell ref="H103:H104"/>
    <mergeCell ref="I103:I104"/>
    <mergeCell ref="D103:D104"/>
    <mergeCell ref="E103:E104"/>
    <mergeCell ref="D116:D117"/>
    <mergeCell ref="E116:E117"/>
    <mergeCell ref="F116:F117"/>
    <mergeCell ref="A116:A117"/>
    <mergeCell ref="B116:B117"/>
    <mergeCell ref="C116:C117"/>
    <mergeCell ref="A103:A104"/>
    <mergeCell ref="B103:B104"/>
    <mergeCell ref="C103:C104"/>
    <mergeCell ref="N39:N40"/>
    <mergeCell ref="E39:E40"/>
    <mergeCell ref="F39:F40"/>
    <mergeCell ref="G39:G40"/>
    <mergeCell ref="H39:H40"/>
    <mergeCell ref="I39:I40"/>
    <mergeCell ref="K39:K40"/>
    <mergeCell ref="L39:L40"/>
    <mergeCell ref="M39:M40"/>
    <mergeCell ref="M116:M117"/>
    <mergeCell ref="N116:N117"/>
    <mergeCell ref="J116:J117"/>
    <mergeCell ref="K116:K117"/>
    <mergeCell ref="L116:L117"/>
    <mergeCell ref="J103:J104"/>
    <mergeCell ref="K103:K104"/>
    <mergeCell ref="L103:L104"/>
    <mergeCell ref="M103:M104"/>
    <mergeCell ref="N103:N104"/>
    <mergeCell ref="K8:K9"/>
    <mergeCell ref="L8:L9"/>
    <mergeCell ref="M8:M9"/>
    <mergeCell ref="N8:N9"/>
    <mergeCell ref="A8:A9"/>
    <mergeCell ref="B8:B9"/>
    <mergeCell ref="C8:C9"/>
    <mergeCell ref="D8:D9"/>
    <mergeCell ref="E8:E9"/>
    <mergeCell ref="J8:J9"/>
    <mergeCell ref="F8:F9"/>
    <mergeCell ref="G8:G9"/>
    <mergeCell ref="H8:H9"/>
    <mergeCell ref="I8:I9"/>
  </mergeCells>
  <phoneticPr fontId="65" type="noConversion"/>
  <dataValidations disablePrompts="1" count="1">
    <dataValidation allowBlank="1" showInputMessage="1" showErrorMessage="1" promptTitle="BEME &amp; Works Completed" prompt="1. This report should be initially setup by head office, including the agreed BEME as per the awarded contract._x000a_2. Weekly at the site level the previously completed works and the works completed in the week should be updated." sqref="N1" xr:uid="{00000000-0002-0000-0200-000000000000}"/>
  </dataValidations>
  <printOptions horizontalCentered="1"/>
  <pageMargins left="0.23622047244094491" right="0.23622047244094491" top="0.27" bottom="0.45" header="0.18" footer="0.28000000000000003"/>
  <pageSetup paperSize="9" scale="55" fitToHeight="0" orientation="landscape" r:id="rId1"/>
  <headerFooter>
    <oddFooter>&amp;C&amp;P of &amp;N&amp;R&amp;A, &amp;F</oddFooter>
  </headerFooter>
  <rowBreaks count="1" manualBreakCount="1">
    <brk id="217" max="1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X41"/>
  <sheetViews>
    <sheetView workbookViewId="0">
      <pane xSplit="2" ySplit="4" topLeftCell="C5" activePane="bottomRight" state="frozen"/>
      <selection pane="topRight" activeCell="C1" sqref="C1"/>
      <selection pane="bottomLeft" activeCell="A5" sqref="A5"/>
      <selection pane="bottomRight" activeCell="D11" sqref="D11"/>
    </sheetView>
  </sheetViews>
  <sheetFormatPr defaultColWidth="9.08984375" defaultRowHeight="14.5"/>
  <cols>
    <col min="1" max="1" width="13.36328125" style="246" customWidth="1"/>
    <col min="2" max="2" width="9.08984375" style="246"/>
    <col min="3" max="3" width="18" style="377" bestFit="1" customWidth="1"/>
    <col min="4" max="5" width="16.6328125" style="377" customWidth="1"/>
    <col min="6" max="6" width="14.54296875" style="377" customWidth="1"/>
    <col min="7" max="7" width="16.6328125" style="377" customWidth="1"/>
    <col min="8" max="9" width="15" style="377" customWidth="1"/>
    <col min="10" max="10" width="18.08984375" style="377" customWidth="1"/>
    <col min="11" max="11" width="15.6328125" style="377" customWidth="1"/>
    <col min="12" max="12" width="16.6328125" style="377" customWidth="1"/>
    <col min="13" max="13" width="17" style="377" customWidth="1"/>
    <col min="14" max="22" width="16.453125" style="377" customWidth="1"/>
    <col min="23" max="23" width="16" style="377" customWidth="1"/>
    <col min="24" max="24" width="11.6328125" style="248" customWidth="1"/>
    <col min="25" max="16384" width="9.08984375" style="246"/>
  </cols>
  <sheetData>
    <row r="1" spans="1:24" ht="24" customHeight="1">
      <c r="A1" s="29" t="s">
        <v>102</v>
      </c>
      <c r="B1" s="274"/>
      <c r="C1" s="343"/>
      <c r="D1" s="343"/>
      <c r="E1" s="343"/>
      <c r="F1" s="343"/>
      <c r="G1" s="343"/>
      <c r="H1" s="343"/>
      <c r="I1" s="343"/>
      <c r="J1" s="343"/>
      <c r="K1" s="343"/>
      <c r="L1" s="343"/>
      <c r="M1" s="343"/>
      <c r="T1" s="344" t="s">
        <v>74</v>
      </c>
      <c r="U1" s="345">
        <f>'Weekly Summary'!E1</f>
        <v>45717</v>
      </c>
      <c r="V1" s="30" t="s">
        <v>75</v>
      </c>
      <c r="W1" s="346">
        <f>IF(U1=0,0,VLOOKUP(U1,Lists!A2:B5000,2,FALSE))</f>
        <v>9</v>
      </c>
      <c r="X1" s="273" t="s">
        <v>175</v>
      </c>
    </row>
    <row r="2" spans="1:24" ht="22.5" customHeight="1" thickBot="1">
      <c r="A2" s="12" t="str">
        <f>'Contract Summary'!C4</f>
        <v>PROPOSED CONSTRUCTION OF 15 SPAN, DUAL CARRIAGEWAY,  6TH BRIDGE OVER RIVER KADUNA AND APPROACH ROADS</v>
      </c>
      <c r="B2" s="288"/>
      <c r="C2" s="347"/>
      <c r="D2" s="347"/>
      <c r="E2" s="347"/>
      <c r="F2" s="347"/>
      <c r="G2" s="347"/>
      <c r="H2" s="347"/>
      <c r="I2" s="347"/>
      <c r="J2" s="347"/>
      <c r="K2" s="348"/>
      <c r="L2" s="348"/>
      <c r="M2" s="348"/>
      <c r="N2" s="348"/>
      <c r="O2" s="348"/>
      <c r="P2" s="348"/>
      <c r="Q2" s="348"/>
      <c r="R2" s="348"/>
      <c r="S2" s="348"/>
      <c r="T2" s="348"/>
      <c r="U2" s="348"/>
      <c r="V2" s="348"/>
      <c r="W2" s="348"/>
      <c r="X2" s="349"/>
    </row>
    <row r="3" spans="1:24" ht="22.5" customHeight="1" thickBot="1">
      <c r="A3" s="391" t="s">
        <v>102</v>
      </c>
      <c r="B3" s="392"/>
      <c r="C3" s="393"/>
      <c r="D3" s="393"/>
      <c r="E3" s="393"/>
      <c r="F3" s="393"/>
      <c r="G3" s="393"/>
      <c r="H3" s="393"/>
      <c r="I3" s="393"/>
      <c r="J3" s="393"/>
      <c r="K3" s="393"/>
      <c r="L3" s="393"/>
      <c r="M3" s="393"/>
      <c r="N3" s="393"/>
      <c r="O3" s="393"/>
      <c r="P3" s="393"/>
      <c r="Q3" s="393"/>
      <c r="R3" s="393"/>
      <c r="S3" s="393"/>
      <c r="T3" s="393"/>
      <c r="U3" s="393"/>
      <c r="V3" s="393"/>
      <c r="W3" s="394"/>
      <c r="X3" s="395"/>
    </row>
    <row r="4" spans="1:24" ht="39">
      <c r="A4" s="602" t="s">
        <v>52</v>
      </c>
      <c r="B4" s="601" t="s">
        <v>53</v>
      </c>
      <c r="C4" s="603" t="s">
        <v>1061</v>
      </c>
      <c r="D4" s="603" t="s">
        <v>1055</v>
      </c>
      <c r="E4" s="603" t="s">
        <v>1096</v>
      </c>
      <c r="F4" s="603" t="s">
        <v>1097</v>
      </c>
      <c r="G4" s="601" t="s">
        <v>1098</v>
      </c>
      <c r="H4" s="603" t="s">
        <v>1099</v>
      </c>
      <c r="I4" s="603" t="s">
        <v>1100</v>
      </c>
      <c r="J4" s="603" t="s">
        <v>1101</v>
      </c>
      <c r="K4" s="603" t="s">
        <v>1103</v>
      </c>
      <c r="L4" s="603" t="s">
        <v>1056</v>
      </c>
      <c r="M4" s="603" t="s">
        <v>1057</v>
      </c>
      <c r="N4" s="603" t="s">
        <v>1058</v>
      </c>
      <c r="O4" s="603" t="s">
        <v>1136</v>
      </c>
      <c r="P4" s="603" t="str">
        <f>"Add VAT - "&amp;Lists!$M$4*100&amp;"%"</f>
        <v>Add VAT - 7.5%</v>
      </c>
      <c r="Q4" s="603" t="s">
        <v>1125</v>
      </c>
      <c r="R4" s="603" t="s">
        <v>1134</v>
      </c>
      <c r="S4" s="603" t="s">
        <v>1137</v>
      </c>
      <c r="T4" s="603" t="s">
        <v>1135</v>
      </c>
      <c r="U4" s="603" t="s">
        <v>1059</v>
      </c>
      <c r="V4" s="603" t="s">
        <v>1102</v>
      </c>
      <c r="W4" s="604" t="s">
        <v>1060</v>
      </c>
      <c r="X4" s="605" t="s">
        <v>56</v>
      </c>
    </row>
    <row r="5" spans="1:24">
      <c r="A5" s="534"/>
      <c r="B5" s="535"/>
      <c r="C5" s="536"/>
      <c r="D5" s="536">
        <v>0</v>
      </c>
      <c r="E5" s="536"/>
      <c r="F5" s="351">
        <f>SUM(C5:E5)</f>
        <v>0</v>
      </c>
      <c r="G5" s="516">
        <f>F5</f>
        <v>0</v>
      </c>
      <c r="H5" s="536"/>
      <c r="I5" s="516">
        <f>H5</f>
        <v>0</v>
      </c>
      <c r="J5" s="516">
        <f>F5-H5</f>
        <v>0</v>
      </c>
      <c r="K5" s="536"/>
      <c r="L5" s="536"/>
      <c r="M5" s="536"/>
      <c r="N5" s="351">
        <f>SUM(J5:M5)</f>
        <v>0</v>
      </c>
      <c r="O5" s="351">
        <f>SUM(K5:N5)</f>
        <v>0</v>
      </c>
      <c r="P5" s="536">
        <f>O5*0.05</f>
        <v>0</v>
      </c>
      <c r="Q5" s="536"/>
      <c r="R5" s="536"/>
      <c r="S5" s="536"/>
      <c r="T5" s="351">
        <f t="shared" ref="T5:T16" si="0">SUM(O5:S5)</f>
        <v>0</v>
      </c>
      <c r="U5" s="536"/>
      <c r="V5" s="516">
        <f>U5</f>
        <v>0</v>
      </c>
      <c r="W5" s="352">
        <f>T5-U5</f>
        <v>0</v>
      </c>
      <c r="X5" s="396" t="s">
        <v>845</v>
      </c>
    </row>
    <row r="6" spans="1:24">
      <c r="A6" s="534"/>
      <c r="B6" s="535"/>
      <c r="C6" s="536"/>
      <c r="D6" s="536">
        <v>0</v>
      </c>
      <c r="E6" s="536"/>
      <c r="F6" s="351">
        <f t="shared" ref="F6:F31" si="1">SUM(C6:E6)</f>
        <v>0</v>
      </c>
      <c r="G6" s="516">
        <f>IF(F6=0,0,SUM(F6)-SUM(G$5:G5))</f>
        <v>0</v>
      </c>
      <c r="H6" s="536"/>
      <c r="I6" s="516">
        <f>IF(H6=0,0,SUM(H6)-SUM(I$5:I5))</f>
        <v>0</v>
      </c>
      <c r="J6" s="516">
        <f t="shared" ref="J6:J31" si="2">F6-H6</f>
        <v>0</v>
      </c>
      <c r="K6" s="536">
        <v>0</v>
      </c>
      <c r="L6" s="536">
        <v>0</v>
      </c>
      <c r="M6" s="536">
        <v>0</v>
      </c>
      <c r="N6" s="351">
        <f t="shared" ref="N6:N31" si="3">SUM(J6:M6)</f>
        <v>0</v>
      </c>
      <c r="O6" s="351">
        <f>IF(N6=0,0,N6-N5)</f>
        <v>0</v>
      </c>
      <c r="P6" s="536">
        <f>O6*0.05</f>
        <v>0</v>
      </c>
      <c r="Q6" s="536">
        <f>O6*0.01</f>
        <v>0</v>
      </c>
      <c r="R6" s="536">
        <f t="shared" ref="R6:R31" si="4">O6*0.02</f>
        <v>0</v>
      </c>
      <c r="S6" s="536"/>
      <c r="T6" s="351">
        <f t="shared" si="0"/>
        <v>0</v>
      </c>
      <c r="U6" s="536"/>
      <c r="V6" s="516">
        <f>IF(U6=0,0,SUM(U6)-SUM(V$5:V5))</f>
        <v>0</v>
      </c>
      <c r="W6" s="352">
        <f t="shared" ref="W6:W31" si="5">T6-U6</f>
        <v>0</v>
      </c>
      <c r="X6" s="396"/>
    </row>
    <row r="7" spans="1:24">
      <c r="A7" s="534"/>
      <c r="B7" s="535"/>
      <c r="C7" s="536"/>
      <c r="D7" s="536">
        <v>0</v>
      </c>
      <c r="E7" s="536"/>
      <c r="F7" s="351">
        <f t="shared" si="1"/>
        <v>0</v>
      </c>
      <c r="G7" s="516">
        <f>IF(F7=0,0,SUM(F7)-SUM(G$5:G6))</f>
        <v>0</v>
      </c>
      <c r="H7" s="536"/>
      <c r="I7" s="351">
        <f>IF(H7=0,0,SUM(H7)-SUM(I$5:I6))</f>
        <v>0</v>
      </c>
      <c r="J7" s="351">
        <f t="shared" si="2"/>
        <v>0</v>
      </c>
      <c r="K7" s="536">
        <v>0</v>
      </c>
      <c r="L7" s="536">
        <v>0</v>
      </c>
      <c r="M7" s="536">
        <v>0</v>
      </c>
      <c r="N7" s="351">
        <f t="shared" si="3"/>
        <v>0</v>
      </c>
      <c r="O7" s="351">
        <f>IF(N7=0,0,N7-N6)</f>
        <v>0</v>
      </c>
      <c r="P7" s="536">
        <f t="shared" ref="P7:P31" si="6">O7*0.05</f>
        <v>0</v>
      </c>
      <c r="Q7" s="536">
        <f t="shared" ref="Q7:Q31" si="7">O7*0.01</f>
        <v>0</v>
      </c>
      <c r="R7" s="536">
        <f t="shared" si="4"/>
        <v>0</v>
      </c>
      <c r="S7" s="536"/>
      <c r="T7" s="351">
        <f t="shared" si="0"/>
        <v>0</v>
      </c>
      <c r="U7" s="536"/>
      <c r="V7" s="351">
        <f>IF(U7=0,0,SUM(U7)-SUM(V$5:V6))</f>
        <v>0</v>
      </c>
      <c r="W7" s="352">
        <f t="shared" si="5"/>
        <v>0</v>
      </c>
      <c r="X7" s="396"/>
    </row>
    <row r="8" spans="1:24">
      <c r="A8" s="534"/>
      <c r="B8" s="535"/>
      <c r="C8" s="536"/>
      <c r="D8" s="536">
        <v>0</v>
      </c>
      <c r="E8" s="536"/>
      <c r="F8" s="351">
        <f t="shared" si="1"/>
        <v>0</v>
      </c>
      <c r="G8" s="516">
        <f>IF(F8=0,0,SUM(F8)-SUM(G$5:G7))</f>
        <v>0</v>
      </c>
      <c r="H8" s="536"/>
      <c r="I8" s="351">
        <f>IF(H8=0,0,SUM(H8)-SUM(I$5:I7))</f>
        <v>0</v>
      </c>
      <c r="J8" s="351">
        <f t="shared" si="2"/>
        <v>0</v>
      </c>
      <c r="K8" s="536">
        <v>0</v>
      </c>
      <c r="L8" s="536">
        <v>0</v>
      </c>
      <c r="M8" s="536">
        <v>0</v>
      </c>
      <c r="N8" s="351">
        <f t="shared" si="3"/>
        <v>0</v>
      </c>
      <c r="O8" s="351">
        <f t="shared" ref="O8:O31" si="8">IF(N8=0,0,N8-N7)</f>
        <v>0</v>
      </c>
      <c r="P8" s="536">
        <f t="shared" si="6"/>
        <v>0</v>
      </c>
      <c r="Q8" s="536">
        <f t="shared" si="7"/>
        <v>0</v>
      </c>
      <c r="R8" s="536">
        <f t="shared" si="4"/>
        <v>0</v>
      </c>
      <c r="S8" s="536"/>
      <c r="T8" s="351">
        <f t="shared" si="0"/>
        <v>0</v>
      </c>
      <c r="U8" s="536"/>
      <c r="V8" s="351">
        <f>IF(U8=0,0,SUM(U8)-SUM(V$5:V7))</f>
        <v>0</v>
      </c>
      <c r="W8" s="352">
        <f t="shared" si="5"/>
        <v>0</v>
      </c>
      <c r="X8" s="396"/>
    </row>
    <row r="9" spans="1:24">
      <c r="A9" s="534"/>
      <c r="B9" s="535"/>
      <c r="C9" s="536"/>
      <c r="D9" s="536">
        <v>0</v>
      </c>
      <c r="E9" s="536"/>
      <c r="F9" s="351">
        <f t="shared" si="1"/>
        <v>0</v>
      </c>
      <c r="G9" s="516">
        <f>IF(F9=0,0,SUM(F9)-SUM(G$5:G8))</f>
        <v>0</v>
      </c>
      <c r="H9" s="536"/>
      <c r="I9" s="351">
        <f>IF(H9=0,0,SUM(H9)-SUM(I$5:I8))</f>
        <v>0</v>
      </c>
      <c r="J9" s="351">
        <f t="shared" si="2"/>
        <v>0</v>
      </c>
      <c r="K9" s="536">
        <v>0</v>
      </c>
      <c r="L9" s="536">
        <v>0</v>
      </c>
      <c r="M9" s="536">
        <v>0</v>
      </c>
      <c r="N9" s="351">
        <f t="shared" si="3"/>
        <v>0</v>
      </c>
      <c r="O9" s="351">
        <f t="shared" si="8"/>
        <v>0</v>
      </c>
      <c r="P9" s="536">
        <f t="shared" si="6"/>
        <v>0</v>
      </c>
      <c r="Q9" s="536">
        <f t="shared" si="7"/>
        <v>0</v>
      </c>
      <c r="R9" s="536">
        <f t="shared" si="4"/>
        <v>0</v>
      </c>
      <c r="S9" s="536"/>
      <c r="T9" s="351">
        <f t="shared" si="0"/>
        <v>0</v>
      </c>
      <c r="U9" s="536"/>
      <c r="V9" s="351">
        <f>IF(U9=0,0,SUM(U9)-SUM(V$5:V8))</f>
        <v>0</v>
      </c>
      <c r="W9" s="352">
        <f t="shared" si="5"/>
        <v>0</v>
      </c>
      <c r="X9" s="396"/>
    </row>
    <row r="10" spans="1:24">
      <c r="A10" s="534"/>
      <c r="B10" s="535"/>
      <c r="C10" s="536"/>
      <c r="D10" s="536">
        <v>0</v>
      </c>
      <c r="E10" s="536"/>
      <c r="F10" s="351">
        <f t="shared" si="1"/>
        <v>0</v>
      </c>
      <c r="G10" s="516">
        <f>IF(F10=0,0,SUM(F10)-SUM(G$5:G9))</f>
        <v>0</v>
      </c>
      <c r="H10" s="536"/>
      <c r="I10" s="351">
        <f>IF(H10=0,0,SUM(H10)-SUM(I$5:I9))</f>
        <v>0</v>
      </c>
      <c r="J10" s="351">
        <f t="shared" si="2"/>
        <v>0</v>
      </c>
      <c r="K10" s="536">
        <v>0</v>
      </c>
      <c r="L10" s="536">
        <v>0</v>
      </c>
      <c r="M10" s="536">
        <v>0</v>
      </c>
      <c r="N10" s="351">
        <f t="shared" si="3"/>
        <v>0</v>
      </c>
      <c r="O10" s="351">
        <f t="shared" si="8"/>
        <v>0</v>
      </c>
      <c r="P10" s="536">
        <f t="shared" si="6"/>
        <v>0</v>
      </c>
      <c r="Q10" s="536">
        <f t="shared" si="7"/>
        <v>0</v>
      </c>
      <c r="R10" s="536">
        <f t="shared" si="4"/>
        <v>0</v>
      </c>
      <c r="S10" s="536"/>
      <c r="T10" s="351">
        <f t="shared" si="0"/>
        <v>0</v>
      </c>
      <c r="U10" s="536"/>
      <c r="V10" s="351">
        <f>IF(U10=0,0,SUM(U10)-SUM(V$5:V9))</f>
        <v>0</v>
      </c>
      <c r="W10" s="352">
        <f t="shared" si="5"/>
        <v>0</v>
      </c>
      <c r="X10" s="396"/>
    </row>
    <row r="11" spans="1:24">
      <c r="A11" s="534"/>
      <c r="B11" s="535"/>
      <c r="C11" s="536"/>
      <c r="D11" s="536"/>
      <c r="E11" s="536"/>
      <c r="F11" s="351">
        <f t="shared" si="1"/>
        <v>0</v>
      </c>
      <c r="G11" s="516">
        <f>IF(F11=0,0,SUM(F11)-SUM(G$5:G10))</f>
        <v>0</v>
      </c>
      <c r="H11" s="536"/>
      <c r="I11" s="351">
        <f>IF(H11=0,0,SUM(H11)-SUM(I$5:I10))</f>
        <v>0</v>
      </c>
      <c r="J11" s="351">
        <f t="shared" si="2"/>
        <v>0</v>
      </c>
      <c r="K11" s="536">
        <v>0</v>
      </c>
      <c r="L11" s="536">
        <v>0</v>
      </c>
      <c r="M11" s="536">
        <v>0</v>
      </c>
      <c r="N11" s="351">
        <f t="shared" si="3"/>
        <v>0</v>
      </c>
      <c r="O11" s="351">
        <f t="shared" si="8"/>
        <v>0</v>
      </c>
      <c r="P11" s="536">
        <f t="shared" si="6"/>
        <v>0</v>
      </c>
      <c r="Q11" s="536">
        <f t="shared" si="7"/>
        <v>0</v>
      </c>
      <c r="R11" s="536">
        <f t="shared" si="4"/>
        <v>0</v>
      </c>
      <c r="S11" s="536"/>
      <c r="T11" s="351">
        <f t="shared" si="0"/>
        <v>0</v>
      </c>
      <c r="U11" s="536"/>
      <c r="V11" s="351">
        <f>IF(U11=0,0,SUM(U11)-SUM(V$5:V10))</f>
        <v>0</v>
      </c>
      <c r="W11" s="352">
        <f t="shared" si="5"/>
        <v>0</v>
      </c>
      <c r="X11" s="396"/>
    </row>
    <row r="12" spans="1:24">
      <c r="A12" s="534"/>
      <c r="B12" s="535"/>
      <c r="C12" s="536"/>
      <c r="D12" s="536"/>
      <c r="E12" s="536"/>
      <c r="F12" s="351">
        <f t="shared" si="1"/>
        <v>0</v>
      </c>
      <c r="G12" s="516">
        <f>IF(F12=0,0,SUM(F12)-SUM(G$5:G11))</f>
        <v>0</v>
      </c>
      <c r="H12" s="536"/>
      <c r="I12" s="351">
        <f>IF(H12=0,0,SUM(H12)-SUM(I$5:I11))</f>
        <v>0</v>
      </c>
      <c r="J12" s="351">
        <f t="shared" si="2"/>
        <v>0</v>
      </c>
      <c r="K12" s="536">
        <v>0</v>
      </c>
      <c r="L12" s="536">
        <v>0</v>
      </c>
      <c r="M12" s="536">
        <v>0</v>
      </c>
      <c r="N12" s="351">
        <f t="shared" si="3"/>
        <v>0</v>
      </c>
      <c r="O12" s="351">
        <f t="shared" si="8"/>
        <v>0</v>
      </c>
      <c r="P12" s="536">
        <f t="shared" si="6"/>
        <v>0</v>
      </c>
      <c r="Q12" s="536">
        <f t="shared" si="7"/>
        <v>0</v>
      </c>
      <c r="R12" s="536">
        <f t="shared" si="4"/>
        <v>0</v>
      </c>
      <c r="S12" s="536"/>
      <c r="T12" s="351">
        <f t="shared" si="0"/>
        <v>0</v>
      </c>
      <c r="U12" s="536"/>
      <c r="V12" s="351">
        <f>IF(U12=0,0,SUM(U12)-SUM(V$5:V11))</f>
        <v>0</v>
      </c>
      <c r="W12" s="352">
        <f t="shared" si="5"/>
        <v>0</v>
      </c>
      <c r="X12" s="396"/>
    </row>
    <row r="13" spans="1:24">
      <c r="A13" s="534"/>
      <c r="B13" s="535"/>
      <c r="C13" s="536"/>
      <c r="D13" s="536"/>
      <c r="E13" s="536"/>
      <c r="F13" s="351">
        <f t="shared" si="1"/>
        <v>0</v>
      </c>
      <c r="G13" s="516">
        <f>IF(F13=0,0,SUM(F13)-SUM(G$5:G12))</f>
        <v>0</v>
      </c>
      <c r="H13" s="536"/>
      <c r="I13" s="351">
        <f>IF(H13=0,0,SUM(H13)-SUM(I$5:I12))</f>
        <v>0</v>
      </c>
      <c r="J13" s="351">
        <f t="shared" si="2"/>
        <v>0</v>
      </c>
      <c r="K13" s="536">
        <v>0</v>
      </c>
      <c r="L13" s="536">
        <v>0</v>
      </c>
      <c r="M13" s="536">
        <v>0</v>
      </c>
      <c r="N13" s="351">
        <f t="shared" si="3"/>
        <v>0</v>
      </c>
      <c r="O13" s="351">
        <f t="shared" si="8"/>
        <v>0</v>
      </c>
      <c r="P13" s="536">
        <f t="shared" si="6"/>
        <v>0</v>
      </c>
      <c r="Q13" s="536">
        <f t="shared" si="7"/>
        <v>0</v>
      </c>
      <c r="R13" s="536">
        <f t="shared" si="4"/>
        <v>0</v>
      </c>
      <c r="S13" s="536"/>
      <c r="T13" s="351">
        <f t="shared" si="0"/>
        <v>0</v>
      </c>
      <c r="U13" s="536"/>
      <c r="V13" s="351">
        <f>IF(U13=0,0,SUM(U13)-SUM(V$5:V12))</f>
        <v>0</v>
      </c>
      <c r="W13" s="352">
        <f t="shared" si="5"/>
        <v>0</v>
      </c>
      <c r="X13" s="396"/>
    </row>
    <row r="14" spans="1:24">
      <c r="A14" s="534"/>
      <c r="B14" s="535"/>
      <c r="C14" s="536"/>
      <c r="D14" s="536"/>
      <c r="E14" s="536"/>
      <c r="F14" s="351">
        <f t="shared" si="1"/>
        <v>0</v>
      </c>
      <c r="G14" s="516">
        <f>IF(F14=0,0,SUM(F14)-SUM(G$5:G13))</f>
        <v>0</v>
      </c>
      <c r="H14" s="536"/>
      <c r="I14" s="351">
        <f>IF(H14=0,0,SUM(H14)-SUM(I$5:I13))</f>
        <v>0</v>
      </c>
      <c r="J14" s="351">
        <f t="shared" si="2"/>
        <v>0</v>
      </c>
      <c r="K14" s="536">
        <v>0</v>
      </c>
      <c r="L14" s="536">
        <v>0</v>
      </c>
      <c r="M14" s="536">
        <v>0</v>
      </c>
      <c r="N14" s="351">
        <f t="shared" si="3"/>
        <v>0</v>
      </c>
      <c r="O14" s="351">
        <f t="shared" si="8"/>
        <v>0</v>
      </c>
      <c r="P14" s="536">
        <f t="shared" si="6"/>
        <v>0</v>
      </c>
      <c r="Q14" s="536">
        <f t="shared" si="7"/>
        <v>0</v>
      </c>
      <c r="R14" s="536">
        <f t="shared" si="4"/>
        <v>0</v>
      </c>
      <c r="S14" s="536"/>
      <c r="T14" s="351">
        <f t="shared" si="0"/>
        <v>0</v>
      </c>
      <c r="U14" s="536"/>
      <c r="V14" s="351">
        <f>IF(U14=0,0,SUM(U14)-SUM(V$5:V13))</f>
        <v>0</v>
      </c>
      <c r="W14" s="352">
        <f t="shared" si="5"/>
        <v>0</v>
      </c>
      <c r="X14" s="396"/>
    </row>
    <row r="15" spans="1:24">
      <c r="A15" s="534"/>
      <c r="B15" s="535"/>
      <c r="C15" s="536"/>
      <c r="D15" s="536"/>
      <c r="E15" s="536"/>
      <c r="F15" s="351">
        <f t="shared" si="1"/>
        <v>0</v>
      </c>
      <c r="G15" s="516">
        <f>IF(F15=0,0,SUM(F15)-SUM(G$5:G14))</f>
        <v>0</v>
      </c>
      <c r="H15" s="536"/>
      <c r="I15" s="351">
        <f>IF(H15=0,0,SUM(H15)-SUM(I$5:I14))</f>
        <v>0</v>
      </c>
      <c r="J15" s="351">
        <f t="shared" si="2"/>
        <v>0</v>
      </c>
      <c r="K15" s="536">
        <v>0</v>
      </c>
      <c r="L15" s="536">
        <v>0</v>
      </c>
      <c r="M15" s="536">
        <v>0</v>
      </c>
      <c r="N15" s="351">
        <f t="shared" si="3"/>
        <v>0</v>
      </c>
      <c r="O15" s="351">
        <f t="shared" si="8"/>
        <v>0</v>
      </c>
      <c r="P15" s="536">
        <f t="shared" si="6"/>
        <v>0</v>
      </c>
      <c r="Q15" s="536">
        <f t="shared" si="7"/>
        <v>0</v>
      </c>
      <c r="R15" s="536">
        <f t="shared" si="4"/>
        <v>0</v>
      </c>
      <c r="S15" s="536"/>
      <c r="T15" s="351">
        <f t="shared" si="0"/>
        <v>0</v>
      </c>
      <c r="U15" s="536"/>
      <c r="V15" s="351">
        <f>IF(U15=0,0,SUM(U15)-SUM(V$5:V14))</f>
        <v>0</v>
      </c>
      <c r="W15" s="352">
        <f t="shared" si="5"/>
        <v>0</v>
      </c>
      <c r="X15" s="396"/>
    </row>
    <row r="16" spans="1:24">
      <c r="A16" s="534"/>
      <c r="B16" s="535"/>
      <c r="C16" s="536"/>
      <c r="D16" s="536"/>
      <c r="E16" s="536"/>
      <c r="F16" s="351">
        <f t="shared" si="1"/>
        <v>0</v>
      </c>
      <c r="G16" s="351">
        <f>IF(F16=0,0,SUM(F16)-SUM(G$5:G15))</f>
        <v>0</v>
      </c>
      <c r="H16" s="536"/>
      <c r="I16" s="351">
        <f>IF(H16=0,0,SUM(H16)-SUM(I$5:I15))</f>
        <v>0</v>
      </c>
      <c r="J16" s="351">
        <f t="shared" si="2"/>
        <v>0</v>
      </c>
      <c r="K16" s="536">
        <v>0</v>
      </c>
      <c r="L16" s="536">
        <v>0</v>
      </c>
      <c r="M16" s="536">
        <v>0</v>
      </c>
      <c r="N16" s="351">
        <f t="shared" si="3"/>
        <v>0</v>
      </c>
      <c r="O16" s="351">
        <f t="shared" si="8"/>
        <v>0</v>
      </c>
      <c r="P16" s="536">
        <f t="shared" si="6"/>
        <v>0</v>
      </c>
      <c r="Q16" s="536">
        <f t="shared" si="7"/>
        <v>0</v>
      </c>
      <c r="R16" s="536">
        <f t="shared" si="4"/>
        <v>0</v>
      </c>
      <c r="S16" s="536">
        <f t="shared" ref="S16:S22" si="9">O16*0.025</f>
        <v>0</v>
      </c>
      <c r="T16" s="351">
        <f t="shared" si="0"/>
        <v>0</v>
      </c>
      <c r="U16" s="536"/>
      <c r="V16" s="351">
        <f>IF(U16=0,0,SUM(U16)-SUM(V$5:V15))</f>
        <v>0</v>
      </c>
      <c r="W16" s="352">
        <f t="shared" si="5"/>
        <v>0</v>
      </c>
      <c r="X16" s="396"/>
    </row>
    <row r="17" spans="1:24">
      <c r="A17" s="534"/>
      <c r="B17" s="535"/>
      <c r="C17" s="536"/>
      <c r="D17" s="536"/>
      <c r="E17" s="536"/>
      <c r="F17" s="351">
        <f t="shared" si="1"/>
        <v>0</v>
      </c>
      <c r="G17" s="351">
        <f>IF(F17=0,0,SUM(F17)-SUM(G$5:G16))</f>
        <v>0</v>
      </c>
      <c r="H17" s="536"/>
      <c r="I17" s="351">
        <f>IF(H17=0,0,SUM(H17)-SUM(I$5:I16))</f>
        <v>0</v>
      </c>
      <c r="J17" s="351">
        <f t="shared" si="2"/>
        <v>0</v>
      </c>
      <c r="K17" s="536">
        <v>0</v>
      </c>
      <c r="L17" s="536">
        <v>0</v>
      </c>
      <c r="M17" s="536">
        <v>0</v>
      </c>
      <c r="N17" s="351">
        <f t="shared" si="3"/>
        <v>0</v>
      </c>
      <c r="O17" s="351">
        <f t="shared" si="8"/>
        <v>0</v>
      </c>
      <c r="P17" s="536">
        <f t="shared" si="6"/>
        <v>0</v>
      </c>
      <c r="Q17" s="536">
        <f t="shared" si="7"/>
        <v>0</v>
      </c>
      <c r="R17" s="536">
        <f t="shared" si="4"/>
        <v>0</v>
      </c>
      <c r="S17" s="536">
        <f t="shared" si="9"/>
        <v>0</v>
      </c>
      <c r="T17" s="351">
        <f>SUM(O17:S17)</f>
        <v>0</v>
      </c>
      <c r="U17" s="536"/>
      <c r="V17" s="351">
        <f>IF(U17=0,0,SUM(U17)-SUM(V$5:V16))</f>
        <v>0</v>
      </c>
      <c r="W17" s="352">
        <f t="shared" si="5"/>
        <v>0</v>
      </c>
      <c r="X17" s="396"/>
    </row>
    <row r="18" spans="1:24">
      <c r="A18" s="534"/>
      <c r="B18" s="535"/>
      <c r="C18" s="536"/>
      <c r="D18" s="536"/>
      <c r="E18" s="536"/>
      <c r="F18" s="351">
        <f t="shared" si="1"/>
        <v>0</v>
      </c>
      <c r="G18" s="351">
        <f>IF(F18=0,0,SUM(F18)-SUM(G$5:G17))</f>
        <v>0</v>
      </c>
      <c r="H18" s="536"/>
      <c r="I18" s="351">
        <f>IF(H18=0,0,SUM(H18)-SUM(I$5:I17))</f>
        <v>0</v>
      </c>
      <c r="J18" s="351">
        <f t="shared" si="2"/>
        <v>0</v>
      </c>
      <c r="K18" s="536"/>
      <c r="L18" s="536"/>
      <c r="M18" s="536"/>
      <c r="N18" s="351">
        <f t="shared" si="3"/>
        <v>0</v>
      </c>
      <c r="O18" s="351">
        <f t="shared" si="8"/>
        <v>0</v>
      </c>
      <c r="P18" s="536">
        <f t="shared" si="6"/>
        <v>0</v>
      </c>
      <c r="Q18" s="536">
        <f>O18*0.01</f>
        <v>0</v>
      </c>
      <c r="R18" s="536">
        <f>O18*0.02</f>
        <v>0</v>
      </c>
      <c r="S18" s="536">
        <f t="shared" si="9"/>
        <v>0</v>
      </c>
      <c r="T18" s="351">
        <f t="shared" ref="T18:T31" si="10">SUM(O18:S18)</f>
        <v>0</v>
      </c>
      <c r="U18" s="536"/>
      <c r="V18" s="351">
        <f>IF(U18=0,0,SUM(U18)-SUM(V$5:V17))</f>
        <v>0</v>
      </c>
      <c r="W18" s="352">
        <f t="shared" si="5"/>
        <v>0</v>
      </c>
      <c r="X18" s="396"/>
    </row>
    <row r="19" spans="1:24">
      <c r="A19" s="534"/>
      <c r="B19" s="535"/>
      <c r="C19" s="536"/>
      <c r="D19" s="536"/>
      <c r="E19" s="536"/>
      <c r="F19" s="351">
        <f t="shared" si="1"/>
        <v>0</v>
      </c>
      <c r="G19" s="351">
        <f>IF(F19=0,0,SUM(F19)-SUM(G$5:G18))</f>
        <v>0</v>
      </c>
      <c r="H19" s="536"/>
      <c r="I19" s="351">
        <f>IF(H19=0,0,SUM(H19)-SUM(I$5:I18))</f>
        <v>0</v>
      </c>
      <c r="J19" s="351">
        <f t="shared" si="2"/>
        <v>0</v>
      </c>
      <c r="K19" s="536"/>
      <c r="L19" s="536"/>
      <c r="M19" s="536"/>
      <c r="N19" s="351">
        <f t="shared" si="3"/>
        <v>0</v>
      </c>
      <c r="O19" s="351">
        <f t="shared" si="8"/>
        <v>0</v>
      </c>
      <c r="P19" s="536">
        <f t="shared" si="6"/>
        <v>0</v>
      </c>
      <c r="Q19" s="536">
        <f t="shared" si="7"/>
        <v>0</v>
      </c>
      <c r="R19" s="536">
        <f t="shared" si="4"/>
        <v>0</v>
      </c>
      <c r="S19" s="536">
        <f t="shared" si="9"/>
        <v>0</v>
      </c>
      <c r="T19" s="351">
        <f t="shared" si="10"/>
        <v>0</v>
      </c>
      <c r="U19" s="536"/>
      <c r="V19" s="351">
        <f>IF(U19=0,0,SUM(U19)-SUM(V$5:V18))</f>
        <v>0</v>
      </c>
      <c r="W19" s="352">
        <f t="shared" si="5"/>
        <v>0</v>
      </c>
      <c r="X19" s="396"/>
    </row>
    <row r="20" spans="1:24">
      <c r="A20" s="534"/>
      <c r="B20" s="535"/>
      <c r="C20" s="536"/>
      <c r="D20" s="536"/>
      <c r="E20" s="536"/>
      <c r="F20" s="351">
        <f t="shared" si="1"/>
        <v>0</v>
      </c>
      <c r="G20" s="351">
        <f>IF(F20=0,0,SUM(F20)-SUM(G$5:G19))</f>
        <v>0</v>
      </c>
      <c r="H20" s="536"/>
      <c r="I20" s="351">
        <f>IF(H20=0,0,SUM(H20)-SUM(I$5:I19))</f>
        <v>0</v>
      </c>
      <c r="J20" s="351">
        <f t="shared" si="2"/>
        <v>0</v>
      </c>
      <c r="K20" s="536"/>
      <c r="L20" s="536"/>
      <c r="M20" s="536"/>
      <c r="N20" s="351">
        <f t="shared" si="3"/>
        <v>0</v>
      </c>
      <c r="O20" s="351">
        <f t="shared" si="8"/>
        <v>0</v>
      </c>
      <c r="P20" s="536">
        <f t="shared" si="6"/>
        <v>0</v>
      </c>
      <c r="Q20" s="536">
        <f t="shared" si="7"/>
        <v>0</v>
      </c>
      <c r="R20" s="536">
        <f t="shared" si="4"/>
        <v>0</v>
      </c>
      <c r="S20" s="536">
        <f t="shared" si="9"/>
        <v>0</v>
      </c>
      <c r="T20" s="351">
        <f t="shared" si="10"/>
        <v>0</v>
      </c>
      <c r="U20" s="536"/>
      <c r="V20" s="351">
        <f>IF(U20=0,0,SUM(U20)-SUM(V$5:V19))</f>
        <v>0</v>
      </c>
      <c r="W20" s="352">
        <f t="shared" si="5"/>
        <v>0</v>
      </c>
      <c r="X20" s="396"/>
    </row>
    <row r="21" spans="1:24">
      <c r="A21" s="534"/>
      <c r="B21" s="535"/>
      <c r="C21" s="536"/>
      <c r="D21" s="536"/>
      <c r="E21" s="536"/>
      <c r="F21" s="351">
        <f t="shared" si="1"/>
        <v>0</v>
      </c>
      <c r="G21" s="351">
        <f>IF(F21=0,0,SUM(F21)-SUM(G$5:G20))</f>
        <v>0</v>
      </c>
      <c r="H21" s="536"/>
      <c r="I21" s="351">
        <f>IF(H21=0,0,SUM(H21)-SUM(I$5:I20))</f>
        <v>0</v>
      </c>
      <c r="J21" s="351">
        <f t="shared" si="2"/>
        <v>0</v>
      </c>
      <c r="K21" s="536"/>
      <c r="L21" s="536"/>
      <c r="M21" s="536"/>
      <c r="N21" s="351">
        <f t="shared" si="3"/>
        <v>0</v>
      </c>
      <c r="O21" s="351">
        <f t="shared" si="8"/>
        <v>0</v>
      </c>
      <c r="P21" s="536">
        <f t="shared" si="6"/>
        <v>0</v>
      </c>
      <c r="Q21" s="536">
        <f t="shared" si="7"/>
        <v>0</v>
      </c>
      <c r="R21" s="536">
        <f t="shared" si="4"/>
        <v>0</v>
      </c>
      <c r="S21" s="536">
        <f t="shared" si="9"/>
        <v>0</v>
      </c>
      <c r="T21" s="351">
        <f t="shared" si="10"/>
        <v>0</v>
      </c>
      <c r="U21" s="536"/>
      <c r="V21" s="351">
        <f>IF(U21=0,0,SUM(U21)-SUM(V$5:V20))</f>
        <v>0</v>
      </c>
      <c r="W21" s="352">
        <f t="shared" si="5"/>
        <v>0</v>
      </c>
      <c r="X21" s="396"/>
    </row>
    <row r="22" spans="1:24">
      <c r="A22" s="534"/>
      <c r="B22" s="535"/>
      <c r="C22" s="536"/>
      <c r="D22" s="536"/>
      <c r="E22" s="536"/>
      <c r="F22" s="351">
        <f t="shared" si="1"/>
        <v>0</v>
      </c>
      <c r="G22" s="351">
        <f>IF(F22=0,0,SUM(F22)-SUM(G$5:G21))</f>
        <v>0</v>
      </c>
      <c r="H22" s="536"/>
      <c r="I22" s="351">
        <f>IF(H22=0,0,SUM(H22)-SUM(I$5:I21))</f>
        <v>0</v>
      </c>
      <c r="J22" s="351">
        <f t="shared" si="2"/>
        <v>0</v>
      </c>
      <c r="K22" s="536"/>
      <c r="L22" s="536"/>
      <c r="M22" s="536"/>
      <c r="N22" s="351">
        <f t="shared" si="3"/>
        <v>0</v>
      </c>
      <c r="O22" s="351">
        <f t="shared" si="8"/>
        <v>0</v>
      </c>
      <c r="P22" s="536">
        <f t="shared" si="6"/>
        <v>0</v>
      </c>
      <c r="Q22" s="536">
        <f t="shared" si="7"/>
        <v>0</v>
      </c>
      <c r="R22" s="536">
        <f t="shared" si="4"/>
        <v>0</v>
      </c>
      <c r="S22" s="536">
        <f t="shared" si="9"/>
        <v>0</v>
      </c>
      <c r="T22" s="351">
        <f t="shared" si="10"/>
        <v>0</v>
      </c>
      <c r="U22" s="536"/>
      <c r="V22" s="351">
        <f>IF(U22=0,0,SUM(U22)-SUM(V$5:V21))</f>
        <v>0</v>
      </c>
      <c r="W22" s="352">
        <f t="shared" si="5"/>
        <v>0</v>
      </c>
      <c r="X22" s="396"/>
    </row>
    <row r="23" spans="1:24">
      <c r="A23" s="534"/>
      <c r="B23" s="535"/>
      <c r="C23" s="536"/>
      <c r="D23" s="536"/>
      <c r="E23" s="536"/>
      <c r="F23" s="351">
        <f t="shared" si="1"/>
        <v>0</v>
      </c>
      <c r="G23" s="351">
        <f>IF(F23=0,0,SUM(F23)-SUM(G$5:G22))</f>
        <v>0</v>
      </c>
      <c r="H23" s="536"/>
      <c r="I23" s="351">
        <f>IF(H23=0,0,SUM(H23)-SUM(I$5:I22))</f>
        <v>0</v>
      </c>
      <c r="J23" s="351">
        <f t="shared" si="2"/>
        <v>0</v>
      </c>
      <c r="K23" s="536"/>
      <c r="L23" s="536"/>
      <c r="M23" s="536"/>
      <c r="N23" s="351">
        <f t="shared" si="3"/>
        <v>0</v>
      </c>
      <c r="O23" s="351">
        <f t="shared" si="8"/>
        <v>0</v>
      </c>
      <c r="P23" s="536">
        <f t="shared" si="6"/>
        <v>0</v>
      </c>
      <c r="Q23" s="536">
        <f t="shared" si="7"/>
        <v>0</v>
      </c>
      <c r="R23" s="536">
        <f t="shared" si="4"/>
        <v>0</v>
      </c>
      <c r="S23" s="536"/>
      <c r="T23" s="351">
        <f t="shared" si="10"/>
        <v>0</v>
      </c>
      <c r="U23" s="536"/>
      <c r="V23" s="351">
        <f>IF(U23=0,0,SUM(U23)-SUM(V$5:V22))</f>
        <v>0</v>
      </c>
      <c r="W23" s="352">
        <f t="shared" si="5"/>
        <v>0</v>
      </c>
      <c r="X23" s="396"/>
    </row>
    <row r="24" spans="1:24">
      <c r="A24" s="534"/>
      <c r="B24" s="535"/>
      <c r="C24" s="536"/>
      <c r="D24" s="536"/>
      <c r="E24" s="536"/>
      <c r="F24" s="351">
        <f t="shared" si="1"/>
        <v>0</v>
      </c>
      <c r="G24" s="351">
        <f>IF(F24=0,0,SUM(F24)-SUM(G$5:G23))</f>
        <v>0</v>
      </c>
      <c r="H24" s="536"/>
      <c r="I24" s="351">
        <f>IF(H24=0,0,SUM(H24)-SUM(I$5:I23))</f>
        <v>0</v>
      </c>
      <c r="J24" s="351">
        <f t="shared" si="2"/>
        <v>0</v>
      </c>
      <c r="K24" s="536"/>
      <c r="L24" s="536"/>
      <c r="M24" s="536"/>
      <c r="N24" s="351">
        <f t="shared" si="3"/>
        <v>0</v>
      </c>
      <c r="O24" s="351">
        <f t="shared" si="8"/>
        <v>0</v>
      </c>
      <c r="P24" s="536">
        <f t="shared" si="6"/>
        <v>0</v>
      </c>
      <c r="Q24" s="536">
        <f t="shared" si="7"/>
        <v>0</v>
      </c>
      <c r="R24" s="536">
        <f t="shared" si="4"/>
        <v>0</v>
      </c>
      <c r="S24" s="536"/>
      <c r="T24" s="351">
        <f t="shared" si="10"/>
        <v>0</v>
      </c>
      <c r="U24" s="536"/>
      <c r="V24" s="351">
        <f>IF(U24=0,0,SUM(U24)-SUM(V$5:V23))</f>
        <v>0</v>
      </c>
      <c r="W24" s="352">
        <f t="shared" si="5"/>
        <v>0</v>
      </c>
      <c r="X24" s="396"/>
    </row>
    <row r="25" spans="1:24">
      <c r="A25" s="534"/>
      <c r="B25" s="535"/>
      <c r="C25" s="536"/>
      <c r="D25" s="536"/>
      <c r="E25" s="536"/>
      <c r="F25" s="351">
        <f t="shared" si="1"/>
        <v>0</v>
      </c>
      <c r="G25" s="351">
        <f>IF(F25=0,0,SUM(F25)-SUM(G$5:G24))</f>
        <v>0</v>
      </c>
      <c r="H25" s="536"/>
      <c r="I25" s="351">
        <f>IF(H25=0,0,SUM(H25)-SUM(I$5:I24))</f>
        <v>0</v>
      </c>
      <c r="J25" s="351">
        <f t="shared" si="2"/>
        <v>0</v>
      </c>
      <c r="K25" s="536"/>
      <c r="L25" s="536"/>
      <c r="M25" s="536"/>
      <c r="N25" s="351">
        <f t="shared" si="3"/>
        <v>0</v>
      </c>
      <c r="O25" s="351">
        <f t="shared" si="8"/>
        <v>0</v>
      </c>
      <c r="P25" s="536">
        <f t="shared" si="6"/>
        <v>0</v>
      </c>
      <c r="Q25" s="536">
        <f t="shared" si="7"/>
        <v>0</v>
      </c>
      <c r="R25" s="536">
        <f t="shared" si="4"/>
        <v>0</v>
      </c>
      <c r="S25" s="536"/>
      <c r="T25" s="351">
        <f t="shared" si="10"/>
        <v>0</v>
      </c>
      <c r="U25" s="536"/>
      <c r="V25" s="351">
        <f>IF(U25=0,0,SUM(U25)-SUM(V$5:V24))</f>
        <v>0</v>
      </c>
      <c r="W25" s="352">
        <f t="shared" si="5"/>
        <v>0</v>
      </c>
      <c r="X25" s="396"/>
    </row>
    <row r="26" spans="1:24">
      <c r="A26" s="534"/>
      <c r="B26" s="535"/>
      <c r="C26" s="536"/>
      <c r="D26" s="536"/>
      <c r="E26" s="536"/>
      <c r="F26" s="351">
        <f t="shared" si="1"/>
        <v>0</v>
      </c>
      <c r="G26" s="351">
        <f>IF(F26=0,0,SUM(F26)-SUM(G$5:G25))</f>
        <v>0</v>
      </c>
      <c r="H26" s="536"/>
      <c r="I26" s="351">
        <f>IF(H26=0,0,SUM(H26)-SUM(I$5:I25))</f>
        <v>0</v>
      </c>
      <c r="J26" s="351">
        <f t="shared" si="2"/>
        <v>0</v>
      </c>
      <c r="K26" s="536"/>
      <c r="L26" s="536"/>
      <c r="M26" s="536"/>
      <c r="N26" s="351">
        <f t="shared" si="3"/>
        <v>0</v>
      </c>
      <c r="O26" s="351">
        <f t="shared" si="8"/>
        <v>0</v>
      </c>
      <c r="P26" s="536">
        <f t="shared" si="6"/>
        <v>0</v>
      </c>
      <c r="Q26" s="536">
        <f t="shared" si="7"/>
        <v>0</v>
      </c>
      <c r="R26" s="536">
        <f t="shared" si="4"/>
        <v>0</v>
      </c>
      <c r="S26" s="536"/>
      <c r="T26" s="351">
        <f t="shared" si="10"/>
        <v>0</v>
      </c>
      <c r="U26" s="536"/>
      <c r="V26" s="351">
        <f>IF(U26=0,0,SUM(U26)-SUM(V$5:V25))</f>
        <v>0</v>
      </c>
      <c r="W26" s="352">
        <f t="shared" si="5"/>
        <v>0</v>
      </c>
      <c r="X26" s="396"/>
    </row>
    <row r="27" spans="1:24">
      <c r="A27" s="534"/>
      <c r="B27" s="535"/>
      <c r="C27" s="536"/>
      <c r="D27" s="536"/>
      <c r="E27" s="536"/>
      <c r="F27" s="351">
        <f t="shared" si="1"/>
        <v>0</v>
      </c>
      <c r="G27" s="351">
        <f>IF(F27=0,0,SUM(F27)-SUM(G$5:G26))</f>
        <v>0</v>
      </c>
      <c r="H27" s="536"/>
      <c r="I27" s="351">
        <f>IF(H27=0,0,SUM(H27)-SUM(I$5:I26))</f>
        <v>0</v>
      </c>
      <c r="J27" s="351">
        <f t="shared" si="2"/>
        <v>0</v>
      </c>
      <c r="K27" s="536"/>
      <c r="L27" s="536"/>
      <c r="M27" s="536"/>
      <c r="N27" s="351">
        <f t="shared" si="3"/>
        <v>0</v>
      </c>
      <c r="O27" s="351">
        <f t="shared" si="8"/>
        <v>0</v>
      </c>
      <c r="P27" s="536">
        <f t="shared" si="6"/>
        <v>0</v>
      </c>
      <c r="Q27" s="536">
        <f t="shared" si="7"/>
        <v>0</v>
      </c>
      <c r="R27" s="536">
        <f t="shared" si="4"/>
        <v>0</v>
      </c>
      <c r="S27" s="536"/>
      <c r="T27" s="351">
        <f t="shared" si="10"/>
        <v>0</v>
      </c>
      <c r="U27" s="536"/>
      <c r="V27" s="351">
        <f>IF(U27=0,0,SUM(U27)-SUM(V$5:V26))</f>
        <v>0</v>
      </c>
      <c r="W27" s="352">
        <f t="shared" si="5"/>
        <v>0</v>
      </c>
      <c r="X27" s="396"/>
    </row>
    <row r="28" spans="1:24">
      <c r="A28" s="534"/>
      <c r="B28" s="535"/>
      <c r="C28" s="536"/>
      <c r="D28" s="536"/>
      <c r="E28" s="536"/>
      <c r="F28" s="351">
        <f t="shared" si="1"/>
        <v>0</v>
      </c>
      <c r="G28" s="351">
        <f>IF(F28=0,0,SUM(F28)-SUM(G$5:G27))</f>
        <v>0</v>
      </c>
      <c r="H28" s="536"/>
      <c r="I28" s="351">
        <f>IF(H28=0,0,SUM(H28)-SUM(I$5:I27))</f>
        <v>0</v>
      </c>
      <c r="J28" s="351">
        <f t="shared" si="2"/>
        <v>0</v>
      </c>
      <c r="K28" s="536"/>
      <c r="L28" s="536"/>
      <c r="M28" s="536"/>
      <c r="N28" s="351">
        <f t="shared" si="3"/>
        <v>0</v>
      </c>
      <c r="O28" s="351">
        <f t="shared" si="8"/>
        <v>0</v>
      </c>
      <c r="P28" s="536">
        <f t="shared" si="6"/>
        <v>0</v>
      </c>
      <c r="Q28" s="536">
        <f t="shared" si="7"/>
        <v>0</v>
      </c>
      <c r="R28" s="536">
        <f t="shared" si="4"/>
        <v>0</v>
      </c>
      <c r="S28" s="536"/>
      <c r="T28" s="351">
        <f t="shared" si="10"/>
        <v>0</v>
      </c>
      <c r="U28" s="536"/>
      <c r="V28" s="351">
        <f>IF(U28=0,0,SUM(U28)-SUM(V$5:V27))</f>
        <v>0</v>
      </c>
      <c r="W28" s="352">
        <f t="shared" si="5"/>
        <v>0</v>
      </c>
      <c r="X28" s="396"/>
    </row>
    <row r="29" spans="1:24">
      <c r="A29" s="534"/>
      <c r="B29" s="535"/>
      <c r="C29" s="536"/>
      <c r="D29" s="536"/>
      <c r="E29" s="536"/>
      <c r="F29" s="351">
        <f t="shared" si="1"/>
        <v>0</v>
      </c>
      <c r="G29" s="351">
        <f>IF(F29=0,0,SUM(F29)-SUM(G$5:G28))</f>
        <v>0</v>
      </c>
      <c r="H29" s="536"/>
      <c r="I29" s="351">
        <f>IF(H29=0,0,SUM(H29)-SUM(I$5:I28))</f>
        <v>0</v>
      </c>
      <c r="J29" s="351">
        <f t="shared" si="2"/>
        <v>0</v>
      </c>
      <c r="K29" s="536"/>
      <c r="L29" s="536"/>
      <c r="M29" s="536"/>
      <c r="N29" s="351">
        <f t="shared" si="3"/>
        <v>0</v>
      </c>
      <c r="O29" s="351">
        <f t="shared" si="8"/>
        <v>0</v>
      </c>
      <c r="P29" s="536">
        <f t="shared" si="6"/>
        <v>0</v>
      </c>
      <c r="Q29" s="536">
        <f t="shared" si="7"/>
        <v>0</v>
      </c>
      <c r="R29" s="536">
        <f t="shared" si="4"/>
        <v>0</v>
      </c>
      <c r="S29" s="536"/>
      <c r="T29" s="351">
        <f t="shared" si="10"/>
        <v>0</v>
      </c>
      <c r="U29" s="536"/>
      <c r="V29" s="351">
        <f>IF(U29=0,0,SUM(U29)-SUM(V$5:V28))</f>
        <v>0</v>
      </c>
      <c r="W29" s="352">
        <f t="shared" si="5"/>
        <v>0</v>
      </c>
      <c r="X29" s="396"/>
    </row>
    <row r="30" spans="1:24">
      <c r="A30" s="534"/>
      <c r="B30" s="535"/>
      <c r="C30" s="536"/>
      <c r="D30" s="536"/>
      <c r="E30" s="536"/>
      <c r="F30" s="351">
        <f t="shared" si="1"/>
        <v>0</v>
      </c>
      <c r="G30" s="351">
        <f>IF(F30=0,0,SUM(F30)-SUM(G$5:G29))</f>
        <v>0</v>
      </c>
      <c r="H30" s="536"/>
      <c r="I30" s="351">
        <f>IF(H30=0,0,SUM(H30)-SUM(I$5:I29))</f>
        <v>0</v>
      </c>
      <c r="J30" s="351">
        <f t="shared" si="2"/>
        <v>0</v>
      </c>
      <c r="K30" s="536"/>
      <c r="L30" s="536"/>
      <c r="M30" s="536"/>
      <c r="N30" s="351">
        <f t="shared" si="3"/>
        <v>0</v>
      </c>
      <c r="O30" s="351">
        <f t="shared" si="8"/>
        <v>0</v>
      </c>
      <c r="P30" s="536">
        <f t="shared" si="6"/>
        <v>0</v>
      </c>
      <c r="Q30" s="536">
        <f t="shared" si="7"/>
        <v>0</v>
      </c>
      <c r="R30" s="536">
        <f t="shared" si="4"/>
        <v>0</v>
      </c>
      <c r="S30" s="536"/>
      <c r="T30" s="351">
        <f t="shared" si="10"/>
        <v>0</v>
      </c>
      <c r="U30" s="536"/>
      <c r="V30" s="351">
        <f>IF(U30=0,0,SUM(U30)-SUM(V$5:V29))</f>
        <v>0</v>
      </c>
      <c r="W30" s="352">
        <f t="shared" si="5"/>
        <v>0</v>
      </c>
      <c r="X30" s="396"/>
    </row>
    <row r="31" spans="1:24" ht="15" thickBot="1">
      <c r="A31" s="537"/>
      <c r="B31" s="538"/>
      <c r="C31" s="539"/>
      <c r="D31" s="539"/>
      <c r="E31" s="539"/>
      <c r="F31" s="354">
        <f t="shared" si="1"/>
        <v>0</v>
      </c>
      <c r="G31" s="354">
        <f>IF(F31=0,0,SUM(F31)-SUM(G$5:G30))</f>
        <v>0</v>
      </c>
      <c r="H31" s="539"/>
      <c r="I31" s="354">
        <f>IF(H31=0,0,SUM(H31)-SUM(I$5:I30))</f>
        <v>0</v>
      </c>
      <c r="J31" s="354">
        <f t="shared" si="2"/>
        <v>0</v>
      </c>
      <c r="K31" s="539"/>
      <c r="L31" s="539"/>
      <c r="M31" s="539"/>
      <c r="N31" s="354">
        <f t="shared" si="3"/>
        <v>0</v>
      </c>
      <c r="O31" s="354">
        <f t="shared" si="8"/>
        <v>0</v>
      </c>
      <c r="P31" s="539">
        <f t="shared" si="6"/>
        <v>0</v>
      </c>
      <c r="Q31" s="354">
        <f t="shared" si="7"/>
        <v>0</v>
      </c>
      <c r="R31" s="354">
        <f t="shared" si="4"/>
        <v>0</v>
      </c>
      <c r="S31" s="354"/>
      <c r="T31" s="354">
        <f t="shared" si="10"/>
        <v>0</v>
      </c>
      <c r="U31" s="539"/>
      <c r="V31" s="354">
        <f>IF(U31=0,0,SUM(U31)-SUM(V$5:V30))</f>
        <v>0</v>
      </c>
      <c r="W31" s="352">
        <f t="shared" si="5"/>
        <v>0</v>
      </c>
      <c r="X31" s="397"/>
    </row>
    <row r="32" spans="1:24">
      <c r="A32" s="355" t="s">
        <v>58</v>
      </c>
      <c r="B32" s="356"/>
      <c r="C32" s="378"/>
      <c r="D32" s="378"/>
      <c r="E32" s="378"/>
      <c r="F32" s="379"/>
      <c r="G32" s="370"/>
      <c r="H32" s="378">
        <f>SUM(G5:G31)</f>
        <v>0</v>
      </c>
      <c r="I32" s="378">
        <f>SUM(I5:I31)</f>
        <v>0</v>
      </c>
      <c r="J32" s="378"/>
      <c r="K32" s="378">
        <f>SUM(K5:K31)</f>
        <v>0</v>
      </c>
      <c r="L32" s="378">
        <f>SUM(L5:L31)</f>
        <v>0</v>
      </c>
      <c r="M32" s="378">
        <f>SUM(M5:M31)</f>
        <v>0</v>
      </c>
      <c r="N32" s="378">
        <f>SUM(N5:N31)</f>
        <v>0</v>
      </c>
      <c r="O32" s="378"/>
      <c r="P32" s="378">
        <f>SUM(P5:P31)</f>
        <v>0</v>
      </c>
      <c r="Q32" s="378">
        <f>SUM(Q5:Q31)</f>
        <v>0</v>
      </c>
      <c r="R32" s="378">
        <f>SUM(R5:R31)</f>
        <v>0</v>
      </c>
      <c r="S32" s="378">
        <f>SUM(S5:S31)</f>
        <v>0</v>
      </c>
      <c r="T32" s="378">
        <f>SUM(T5:T31)</f>
        <v>0</v>
      </c>
      <c r="U32" s="378"/>
      <c r="V32" s="378">
        <f>SUM(V5:V31)</f>
        <v>0</v>
      </c>
      <c r="W32" s="379">
        <f>SUM(W5:W31)</f>
        <v>0</v>
      </c>
      <c r="X32" s="380"/>
    </row>
    <row r="33" spans="1:24">
      <c r="A33" s="385"/>
      <c r="B33" s="381"/>
      <c r="C33" s="381"/>
      <c r="D33" s="351"/>
      <c r="E33" s="351"/>
      <c r="F33" s="350"/>
      <c r="G33" s="350"/>
      <c r="H33" s="381" t="str">
        <f>"Add VAT - "&amp;Lists!$M$4*100&amp;"%"</f>
        <v>Add VAT - 7.5%</v>
      </c>
      <c r="I33" s="359">
        <f>I32*Lists!$M$4</f>
        <v>0</v>
      </c>
      <c r="J33" s="381"/>
      <c r="K33" s="359">
        <f>K32*Lists!$M$4</f>
        <v>0</v>
      </c>
      <c r="L33" s="351"/>
      <c r="M33" s="351"/>
      <c r="N33" s="381"/>
      <c r="O33" s="381"/>
      <c r="P33" s="381"/>
      <c r="Q33" s="351"/>
      <c r="R33" s="351"/>
      <c r="S33" s="351"/>
      <c r="U33" s="381" t="str">
        <f>"Add VAT - "&amp;Lists!$M$4*100&amp;"%"</f>
        <v>Add VAT - 7.5%</v>
      </c>
      <c r="V33" s="359">
        <v>0</v>
      </c>
      <c r="W33" s="351"/>
      <c r="X33" s="360"/>
    </row>
    <row r="34" spans="1:24" ht="15" thickBot="1">
      <c r="A34" s="387"/>
      <c r="B34" s="386"/>
      <c r="C34" s="386"/>
      <c r="D34" s="351"/>
      <c r="E34" s="351"/>
      <c r="F34" s="350"/>
      <c r="G34" s="350"/>
      <c r="H34" s="382" t="s">
        <v>1067</v>
      </c>
      <c r="I34" s="383">
        <f>SUM(I32:I33)</f>
        <v>0</v>
      </c>
      <c r="J34" s="575" t="s">
        <v>1104</v>
      </c>
      <c r="K34" s="384">
        <f>SUM(K32:K33)</f>
        <v>0</v>
      </c>
      <c r="L34" s="351"/>
      <c r="M34" s="351"/>
      <c r="N34" s="382"/>
      <c r="O34" s="382"/>
      <c r="P34" s="382"/>
      <c r="Q34" s="637"/>
      <c r="R34" s="637"/>
      <c r="S34" s="637"/>
      <c r="T34" s="350"/>
      <c r="U34" s="382" t="s">
        <v>1068</v>
      </c>
      <c r="V34" s="383">
        <f>SUM(V32:V33)</f>
        <v>0</v>
      </c>
      <c r="W34" s="351"/>
      <c r="X34" s="360"/>
    </row>
    <row r="35" spans="1:24" ht="15" thickBot="1">
      <c r="A35" s="361"/>
      <c r="B35" s="362"/>
      <c r="C35" s="363"/>
      <c r="D35" s="363"/>
      <c r="E35" s="363"/>
      <c r="F35" s="364"/>
      <c r="G35" s="364"/>
      <c r="H35" s="365"/>
      <c r="I35" s="365"/>
      <c r="J35" s="354"/>
      <c r="K35" s="363"/>
      <c r="L35" s="363"/>
      <c r="M35" s="363"/>
      <c r="N35" s="364"/>
      <c r="O35" s="364"/>
      <c r="P35" s="364"/>
      <c r="Q35" s="364"/>
      <c r="R35" s="364"/>
      <c r="S35" s="364"/>
      <c r="T35" s="364"/>
      <c r="U35" s="365"/>
      <c r="V35" s="365"/>
      <c r="W35" s="354"/>
      <c r="X35" s="366"/>
    </row>
    <row r="36" spans="1:24">
      <c r="C36" s="367"/>
      <c r="D36" s="367"/>
      <c r="E36" s="367"/>
      <c r="F36" s="367"/>
      <c r="G36" s="367"/>
      <c r="H36" s="367"/>
      <c r="I36" s="367"/>
      <c r="J36" s="367"/>
      <c r="K36" s="367"/>
      <c r="L36" s="367"/>
      <c r="M36" s="367"/>
      <c r="N36" s="367"/>
      <c r="O36" s="367"/>
      <c r="P36" s="367"/>
      <c r="Q36" s="367"/>
      <c r="R36" s="367"/>
      <c r="S36" s="367"/>
      <c r="T36" s="367"/>
      <c r="U36" s="367"/>
      <c r="V36" s="367"/>
      <c r="W36" s="367"/>
    </row>
    <row r="37" spans="1:24" ht="16" thickBot="1">
      <c r="A37" s="263" t="s">
        <v>1066</v>
      </c>
      <c r="C37" s="367"/>
      <c r="D37" s="367"/>
      <c r="E37" s="367"/>
      <c r="F37" s="367"/>
      <c r="G37" s="367"/>
      <c r="H37" s="367"/>
      <c r="I37" s="367"/>
      <c r="J37" s="367"/>
      <c r="K37" s="367"/>
      <c r="L37" s="367"/>
      <c r="M37" s="367"/>
      <c r="N37" s="367"/>
      <c r="O37" s="367"/>
      <c r="P37" s="367"/>
      <c r="Q37" s="367"/>
      <c r="R37" s="367"/>
      <c r="S37" s="367"/>
      <c r="T37" s="367"/>
      <c r="U37" s="367"/>
      <c r="V37" s="367"/>
      <c r="W37" s="367"/>
    </row>
    <row r="38" spans="1:24">
      <c r="A38" s="368" t="s">
        <v>245</v>
      </c>
      <c r="B38" s="369"/>
      <c r="C38" s="370">
        <f>SUMIF($X$5:$X$31,$A38,C$5:C$31)</f>
        <v>0</v>
      </c>
      <c r="D38" s="370">
        <f>SUMIF($X$5:$X$31,$A38,D$5:D$31)</f>
        <v>0</v>
      </c>
      <c r="E38" s="370"/>
      <c r="F38" s="370"/>
      <c r="G38" s="370"/>
      <c r="H38" s="370"/>
      <c r="I38" s="370"/>
      <c r="J38" s="370"/>
      <c r="K38" s="370"/>
      <c r="L38" s="370"/>
      <c r="M38" s="370"/>
      <c r="N38" s="357">
        <f>SUMIF($X$5:$X$31,$A38,N$5:N$31)</f>
        <v>0</v>
      </c>
      <c r="O38" s="357"/>
      <c r="P38" s="357"/>
      <c r="Q38" s="357"/>
      <c r="R38" s="357"/>
      <c r="S38" s="357"/>
      <c r="T38" s="357"/>
      <c r="U38" s="357"/>
      <c r="V38" s="357"/>
      <c r="W38" s="357">
        <f>SUMIF($X$5:$X$31,$A38,W$5:W$31)</f>
        <v>0</v>
      </c>
      <c r="X38" s="358"/>
    </row>
    <row r="39" spans="1:24">
      <c r="A39" s="371" t="s">
        <v>845</v>
      </c>
      <c r="B39" s="372"/>
      <c r="C39" s="388">
        <f>SUMIF($X$5:$X$31,$A39,C$5:C$31)</f>
        <v>0</v>
      </c>
      <c r="D39" s="388">
        <f>SUMIF($X$5:$X$31,$A39,D$5:D$31)</f>
        <v>0</v>
      </c>
      <c r="E39" s="350"/>
      <c r="F39" s="350"/>
      <c r="G39" s="350"/>
      <c r="H39" s="350"/>
      <c r="I39" s="350"/>
      <c r="J39" s="350"/>
      <c r="K39" s="350"/>
      <c r="L39" s="350"/>
      <c r="M39" s="350"/>
      <c r="N39" s="374">
        <f>SUMIF($X$5:$X$31,$A39,N$5:N$31)</f>
        <v>0</v>
      </c>
      <c r="O39" s="374"/>
      <c r="P39" s="374"/>
      <c r="Q39" s="374"/>
      <c r="R39" s="374"/>
      <c r="S39" s="374"/>
      <c r="T39" s="374"/>
      <c r="U39" s="351"/>
      <c r="V39" s="351"/>
      <c r="W39" s="374">
        <f>SUMIF($X$5:$X$31,$A39,W$5:W$31)</f>
        <v>0</v>
      </c>
      <c r="X39" s="360"/>
    </row>
    <row r="40" spans="1:24" ht="15" thickBot="1">
      <c r="A40" s="373"/>
      <c r="B40" s="372"/>
      <c r="C40" s="390">
        <f>SUM(C38:C39)</f>
        <v>0</v>
      </c>
      <c r="D40" s="390">
        <f>SUM(D38:D39)</f>
        <v>0</v>
      </c>
      <c r="E40" s="350"/>
      <c r="F40" s="350"/>
      <c r="G40" s="350"/>
      <c r="H40" s="350"/>
      <c r="I40" s="350"/>
      <c r="J40" s="350"/>
      <c r="K40" s="350"/>
      <c r="L40" s="350"/>
      <c r="M40" s="350"/>
      <c r="N40" s="390">
        <f>SUM(N38:N39)</f>
        <v>0</v>
      </c>
      <c r="O40" s="613"/>
      <c r="P40" s="613"/>
      <c r="Q40" s="613"/>
      <c r="R40" s="613"/>
      <c r="S40" s="613"/>
      <c r="T40" s="613"/>
      <c r="U40" s="351"/>
      <c r="V40" s="351"/>
      <c r="W40" s="390">
        <f>SUM(W38:W39)</f>
        <v>0</v>
      </c>
      <c r="X40" s="360"/>
    </row>
    <row r="41" spans="1:24" ht="5.4" customHeight="1" thickBot="1">
      <c r="A41" s="375"/>
      <c r="B41" s="376"/>
      <c r="C41" s="389"/>
      <c r="D41" s="389"/>
      <c r="E41" s="353"/>
      <c r="F41" s="353"/>
      <c r="G41" s="353"/>
      <c r="H41" s="353"/>
      <c r="I41" s="353"/>
      <c r="J41" s="353"/>
      <c r="K41" s="353"/>
      <c r="L41" s="353"/>
      <c r="M41" s="353"/>
      <c r="N41" s="389"/>
      <c r="O41" s="389"/>
      <c r="P41" s="389"/>
      <c r="Q41" s="389"/>
      <c r="R41" s="389"/>
      <c r="S41" s="389"/>
      <c r="T41" s="389"/>
      <c r="U41" s="353"/>
      <c r="V41" s="353"/>
      <c r="W41" s="363"/>
      <c r="X41" s="366"/>
    </row>
  </sheetData>
  <dataValidations count="2">
    <dataValidation type="list" allowBlank="1" showInputMessage="1" showErrorMessage="1" sqref="X5:X31" xr:uid="{00000000-0002-0000-0300-000000000000}">
      <formula1>"Vetted,Not Vetted"</formula1>
    </dataValidation>
    <dataValidation allowBlank="1" showInputMessage="1" showErrorMessage="1" promptTitle="Certificate Status" prompt="1. Each interim payment certificate generated should be listed on this sheet._x000a_2. The status in column P should be updated on a weekly basis for &quot;Vetted&quot; or &quot;Not Vetted&quot;" sqref="X1" xr:uid="{00000000-0002-0000-0300-000001000000}"/>
  </dataValidations>
  <printOptions horizontalCentered="1"/>
  <pageMargins left="0.2" right="0.2" top="0.5" bottom="0.5" header="0.05" footer="0.3"/>
  <pageSetup paperSize="9" scale="38" orientation="landscape" horizontalDpi="4294967293" verticalDpi="4294967293" r:id="rId1"/>
  <headerFooter>
    <oddFooter>&amp;R&amp;A, &amp;F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40"/>
  <sheetViews>
    <sheetView workbookViewId="0">
      <selection activeCell="E16" sqref="E16"/>
    </sheetView>
  </sheetViews>
  <sheetFormatPr defaultColWidth="9.08984375" defaultRowHeight="14.5"/>
  <cols>
    <col min="1" max="1" width="11.453125" style="246" customWidth="1"/>
    <col min="2" max="2" width="34.54296875" style="246" bestFit="1" customWidth="1"/>
    <col min="3" max="3" width="12.08984375" style="246" bestFit="1" customWidth="1"/>
    <col min="4" max="4" width="17.90625" style="246" customWidth="1"/>
    <col min="5" max="9" width="16.6328125" style="246" customWidth="1"/>
    <col min="10" max="10" width="17.90625" style="246" customWidth="1"/>
    <col min="11" max="16384" width="9.08984375" style="246"/>
  </cols>
  <sheetData>
    <row r="1" spans="1:16" ht="21" customHeight="1">
      <c r="A1" s="29" t="s">
        <v>100</v>
      </c>
      <c r="B1" s="843"/>
      <c r="C1" s="843"/>
      <c r="D1" s="843"/>
      <c r="E1" s="342"/>
      <c r="F1" s="30" t="s">
        <v>74</v>
      </c>
      <c r="G1" s="31">
        <f>'Contract Summary'!E1</f>
        <v>45717</v>
      </c>
      <c r="H1" s="342"/>
      <c r="I1" s="30" t="s">
        <v>75</v>
      </c>
      <c r="J1" s="346">
        <f>IF(G1=0,0,VLOOKUP(G1,Lists!A2:B5000,2,FALSE))</f>
        <v>9</v>
      </c>
      <c r="K1" s="245" t="s">
        <v>175</v>
      </c>
    </row>
    <row r="2" spans="1:16" ht="24.75" customHeight="1" thickBot="1">
      <c r="A2" s="12" t="str">
        <f>'Contract Summary'!C4</f>
        <v>PROPOSED CONSTRUCTION OF 15 SPAN, DUAL CARRIAGEWAY,  6TH BRIDGE OVER RIVER KADUNA AND APPROACH ROADS</v>
      </c>
      <c r="B2" s="845"/>
      <c r="C2" s="32"/>
      <c r="D2" s="64"/>
      <c r="E2" s="64"/>
      <c r="F2" s="398"/>
      <c r="G2" s="399"/>
      <c r="H2" s="845"/>
      <c r="I2" s="845"/>
      <c r="J2" s="845"/>
    </row>
    <row r="3" spans="1:16">
      <c r="A3" s="1125" t="s">
        <v>101</v>
      </c>
      <c r="B3" s="1126"/>
      <c r="C3" s="1126"/>
      <c r="D3" s="1127"/>
      <c r="E3" s="1125" t="s">
        <v>71</v>
      </c>
      <c r="F3" s="1126"/>
      <c r="G3" s="1126"/>
      <c r="H3" s="1126"/>
      <c r="I3" s="1127"/>
      <c r="J3" s="928"/>
      <c r="L3" s="1122" t="s">
        <v>69</v>
      </c>
      <c r="M3" s="1123"/>
      <c r="N3" s="1123"/>
      <c r="O3" s="1123"/>
      <c r="P3" s="1124"/>
    </row>
    <row r="4" spans="1:16" ht="29.25" customHeight="1">
      <c r="A4" s="929" t="s">
        <v>59</v>
      </c>
      <c r="B4" s="930" t="s">
        <v>60</v>
      </c>
      <c r="C4" s="930" t="s">
        <v>72</v>
      </c>
      <c r="D4" s="931" t="s">
        <v>1062</v>
      </c>
      <c r="E4" s="932" t="s">
        <v>62</v>
      </c>
      <c r="F4" s="932" t="s">
        <v>61</v>
      </c>
      <c r="G4" s="933" t="s">
        <v>1272</v>
      </c>
      <c r="H4" s="933" t="s">
        <v>63</v>
      </c>
      <c r="I4" s="934" t="s">
        <v>1239</v>
      </c>
      <c r="J4" s="935" t="s">
        <v>190</v>
      </c>
      <c r="K4" s="267"/>
      <c r="L4" s="936" t="s">
        <v>64</v>
      </c>
      <c r="M4" s="937" t="s">
        <v>65</v>
      </c>
      <c r="N4" s="937" t="s">
        <v>66</v>
      </c>
      <c r="O4" s="937" t="s">
        <v>67</v>
      </c>
      <c r="P4" s="938" t="s">
        <v>68</v>
      </c>
    </row>
    <row r="5" spans="1:16">
      <c r="A5" s="939"/>
      <c r="B5" s="940" t="s">
        <v>1240</v>
      </c>
      <c r="C5" s="941" t="s">
        <v>1241</v>
      </c>
      <c r="D5" s="525">
        <v>0</v>
      </c>
      <c r="E5" s="526">
        <f>2.5%*D5</f>
        <v>0</v>
      </c>
      <c r="F5" s="527">
        <f>7.5%*D5</f>
        <v>0</v>
      </c>
      <c r="G5" s="527">
        <f>0.5%*D5</f>
        <v>0</v>
      </c>
      <c r="H5" s="527">
        <f>1%*D5</f>
        <v>0</v>
      </c>
      <c r="I5" s="525">
        <v>0</v>
      </c>
      <c r="J5" s="400">
        <f t="shared" ref="J5:J12" si="0">D5-SUM(E5:I5)</f>
        <v>0</v>
      </c>
      <c r="L5" s="401">
        <f t="shared" ref="L5:P20" si="1">IF(D5=0,0,E5/$D5)</f>
        <v>0</v>
      </c>
      <c r="M5" s="402">
        <f t="shared" si="1"/>
        <v>0</v>
      </c>
      <c r="N5" s="402">
        <f t="shared" si="1"/>
        <v>0</v>
      </c>
      <c r="O5" s="402">
        <f t="shared" si="1"/>
        <v>0</v>
      </c>
      <c r="P5" s="403">
        <f t="shared" si="1"/>
        <v>0</v>
      </c>
    </row>
    <row r="6" spans="1:16">
      <c r="A6" s="942"/>
      <c r="B6" s="943" t="s">
        <v>1275</v>
      </c>
      <c r="C6" s="944" t="s">
        <v>1276</v>
      </c>
      <c r="D6" s="528">
        <v>0</v>
      </c>
      <c r="E6" s="526">
        <f>2.5%*D6</f>
        <v>0</v>
      </c>
      <c r="F6" s="527">
        <f>7.5%*D6</f>
        <v>0</v>
      </c>
      <c r="G6" s="527">
        <f>0.5%*D6</f>
        <v>0</v>
      </c>
      <c r="H6" s="527">
        <f>1%*D6</f>
        <v>0</v>
      </c>
      <c r="I6" s="525">
        <v>0</v>
      </c>
      <c r="J6" s="404">
        <f t="shared" si="0"/>
        <v>0</v>
      </c>
      <c r="L6" s="401">
        <f t="shared" si="1"/>
        <v>0</v>
      </c>
      <c r="M6" s="402">
        <f t="shared" si="1"/>
        <v>0</v>
      </c>
      <c r="N6" s="402">
        <f t="shared" si="1"/>
        <v>0</v>
      </c>
      <c r="O6" s="402">
        <f t="shared" si="1"/>
        <v>0</v>
      </c>
      <c r="P6" s="403">
        <f t="shared" si="1"/>
        <v>0</v>
      </c>
    </row>
    <row r="7" spans="1:16">
      <c r="A7" s="942"/>
      <c r="B7" s="943"/>
      <c r="C7" s="944"/>
      <c r="D7" s="528"/>
      <c r="E7" s="526"/>
      <c r="F7" s="527"/>
      <c r="G7" s="527">
        <v>0</v>
      </c>
      <c r="H7" s="527">
        <v>0</v>
      </c>
      <c r="I7" s="525">
        <v>0</v>
      </c>
      <c r="J7" s="404">
        <f t="shared" si="0"/>
        <v>0</v>
      </c>
      <c r="L7" s="401">
        <f t="shared" si="1"/>
        <v>0</v>
      </c>
      <c r="M7" s="402">
        <f t="shared" si="1"/>
        <v>0</v>
      </c>
      <c r="N7" s="402">
        <f t="shared" si="1"/>
        <v>0</v>
      </c>
      <c r="O7" s="402">
        <f t="shared" si="1"/>
        <v>0</v>
      </c>
      <c r="P7" s="403">
        <f t="shared" si="1"/>
        <v>0</v>
      </c>
    </row>
    <row r="8" spans="1:16">
      <c r="A8" s="942"/>
      <c r="B8" s="943"/>
      <c r="C8" s="944"/>
      <c r="D8" s="528"/>
      <c r="E8" s="526"/>
      <c r="F8" s="527"/>
      <c r="G8" s="527">
        <v>0</v>
      </c>
      <c r="H8" s="527">
        <v>0</v>
      </c>
      <c r="I8" s="525">
        <v>0</v>
      </c>
      <c r="J8" s="404">
        <f t="shared" si="0"/>
        <v>0</v>
      </c>
      <c r="L8" s="401">
        <f t="shared" si="1"/>
        <v>0</v>
      </c>
      <c r="M8" s="402">
        <f t="shared" si="1"/>
        <v>0</v>
      </c>
      <c r="N8" s="402">
        <f t="shared" si="1"/>
        <v>0</v>
      </c>
      <c r="O8" s="402">
        <f t="shared" si="1"/>
        <v>0</v>
      </c>
      <c r="P8" s="403">
        <f t="shared" si="1"/>
        <v>0</v>
      </c>
    </row>
    <row r="9" spans="1:16">
      <c r="A9" s="942"/>
      <c r="B9" s="943"/>
      <c r="C9" s="944"/>
      <c r="D9" s="528"/>
      <c r="E9" s="526"/>
      <c r="F9" s="527"/>
      <c r="G9" s="527">
        <v>0</v>
      </c>
      <c r="H9" s="527">
        <v>0</v>
      </c>
      <c r="I9" s="525">
        <v>0</v>
      </c>
      <c r="J9" s="404">
        <f t="shared" si="0"/>
        <v>0</v>
      </c>
      <c r="L9" s="401">
        <f t="shared" si="1"/>
        <v>0</v>
      </c>
      <c r="M9" s="402">
        <f t="shared" si="1"/>
        <v>0</v>
      </c>
      <c r="N9" s="402">
        <f t="shared" si="1"/>
        <v>0</v>
      </c>
      <c r="O9" s="402">
        <f t="shared" si="1"/>
        <v>0</v>
      </c>
      <c r="P9" s="403">
        <f t="shared" si="1"/>
        <v>0</v>
      </c>
    </row>
    <row r="10" spans="1:16">
      <c r="A10" s="942"/>
      <c r="B10" s="943"/>
      <c r="C10" s="944"/>
      <c r="D10" s="528"/>
      <c r="E10" s="529"/>
      <c r="F10" s="530"/>
      <c r="G10" s="530">
        <v>0</v>
      </c>
      <c r="H10" s="530">
        <v>0</v>
      </c>
      <c r="I10" s="528">
        <v>0</v>
      </c>
      <c r="J10" s="404">
        <f t="shared" si="0"/>
        <v>0</v>
      </c>
      <c r="L10" s="401">
        <f t="shared" si="1"/>
        <v>0</v>
      </c>
      <c r="M10" s="402">
        <f t="shared" si="1"/>
        <v>0</v>
      </c>
      <c r="N10" s="402">
        <f t="shared" si="1"/>
        <v>0</v>
      </c>
      <c r="O10" s="402">
        <f t="shared" si="1"/>
        <v>0</v>
      </c>
      <c r="P10" s="403">
        <f t="shared" si="1"/>
        <v>0</v>
      </c>
    </row>
    <row r="11" spans="1:16">
      <c r="A11" s="945"/>
      <c r="B11" s="943"/>
      <c r="C11" s="944"/>
      <c r="D11" s="528"/>
      <c r="E11" s="529">
        <f>D11/1.05*0.05</f>
        <v>0</v>
      </c>
      <c r="F11" s="530"/>
      <c r="G11" s="530">
        <v>0</v>
      </c>
      <c r="H11" s="530">
        <v>0</v>
      </c>
      <c r="I11" s="528">
        <v>0</v>
      </c>
      <c r="J11" s="404">
        <f t="shared" si="0"/>
        <v>0</v>
      </c>
      <c r="L11" s="401">
        <f t="shared" si="1"/>
        <v>0</v>
      </c>
      <c r="M11" s="402">
        <f t="shared" si="1"/>
        <v>0</v>
      </c>
      <c r="N11" s="402">
        <f t="shared" si="1"/>
        <v>0</v>
      </c>
      <c r="O11" s="402">
        <f t="shared" si="1"/>
        <v>0</v>
      </c>
      <c r="P11" s="403">
        <f t="shared" si="1"/>
        <v>0</v>
      </c>
    </row>
    <row r="12" spans="1:16">
      <c r="A12" s="945"/>
      <c r="B12" s="943"/>
      <c r="C12" s="944"/>
      <c r="D12" s="528"/>
      <c r="E12" s="529">
        <f>D12/1.05*0.05</f>
        <v>0</v>
      </c>
      <c r="F12" s="530">
        <f>D12/1.05*0.05</f>
        <v>0</v>
      </c>
      <c r="G12" s="530"/>
      <c r="H12" s="530"/>
      <c r="I12" s="528"/>
      <c r="J12" s="404">
        <f t="shared" si="0"/>
        <v>0</v>
      </c>
      <c r="L12" s="401">
        <f t="shared" si="1"/>
        <v>0</v>
      </c>
      <c r="M12" s="402">
        <f t="shared" si="1"/>
        <v>0</v>
      </c>
      <c r="N12" s="402">
        <f t="shared" si="1"/>
        <v>0</v>
      </c>
      <c r="O12" s="402">
        <f t="shared" si="1"/>
        <v>0</v>
      </c>
      <c r="P12" s="403">
        <f t="shared" si="1"/>
        <v>0</v>
      </c>
    </row>
    <row r="13" spans="1:16">
      <c r="A13" s="945"/>
      <c r="B13" s="943"/>
      <c r="C13" s="944"/>
      <c r="D13" s="528"/>
      <c r="E13" s="529">
        <f>D13/1.05*0.05</f>
        <v>0</v>
      </c>
      <c r="F13" s="530">
        <f>D13/1.05*0.05</f>
        <v>0</v>
      </c>
      <c r="G13" s="530"/>
      <c r="H13" s="530"/>
      <c r="I13" s="528"/>
      <c r="J13" s="404">
        <f t="shared" ref="J13:J26" si="2">D13-SUM(E13:I13)</f>
        <v>0</v>
      </c>
      <c r="L13" s="401">
        <f t="shared" si="1"/>
        <v>0</v>
      </c>
      <c r="M13" s="402">
        <f t="shared" si="1"/>
        <v>0</v>
      </c>
      <c r="N13" s="402">
        <f t="shared" si="1"/>
        <v>0</v>
      </c>
      <c r="O13" s="402">
        <f t="shared" si="1"/>
        <v>0</v>
      </c>
      <c r="P13" s="403">
        <f t="shared" si="1"/>
        <v>0</v>
      </c>
    </row>
    <row r="14" spans="1:16">
      <c r="A14" s="945"/>
      <c r="B14" s="943"/>
      <c r="C14" s="944"/>
      <c r="D14" s="528"/>
      <c r="E14" s="529"/>
      <c r="F14" s="530"/>
      <c r="G14" s="530"/>
      <c r="H14" s="530"/>
      <c r="I14" s="528"/>
      <c r="J14" s="404">
        <f t="shared" si="2"/>
        <v>0</v>
      </c>
      <c r="L14" s="401">
        <f t="shared" si="1"/>
        <v>0</v>
      </c>
      <c r="M14" s="402">
        <f t="shared" si="1"/>
        <v>0</v>
      </c>
      <c r="N14" s="402">
        <f t="shared" si="1"/>
        <v>0</v>
      </c>
      <c r="O14" s="402">
        <f t="shared" si="1"/>
        <v>0</v>
      </c>
      <c r="P14" s="403">
        <f t="shared" si="1"/>
        <v>0</v>
      </c>
    </row>
    <row r="15" spans="1:16">
      <c r="A15" s="945"/>
      <c r="B15" s="943"/>
      <c r="C15" s="944"/>
      <c r="D15" s="528"/>
      <c r="E15" s="529"/>
      <c r="F15" s="530"/>
      <c r="G15" s="530"/>
      <c r="H15" s="530"/>
      <c r="I15" s="528"/>
      <c r="J15" s="404">
        <f t="shared" si="2"/>
        <v>0</v>
      </c>
      <c r="L15" s="401">
        <f t="shared" si="1"/>
        <v>0</v>
      </c>
      <c r="M15" s="402">
        <f t="shared" si="1"/>
        <v>0</v>
      </c>
      <c r="N15" s="402">
        <f t="shared" si="1"/>
        <v>0</v>
      </c>
      <c r="O15" s="402">
        <f t="shared" si="1"/>
        <v>0</v>
      </c>
      <c r="P15" s="403">
        <f t="shared" si="1"/>
        <v>0</v>
      </c>
    </row>
    <row r="16" spans="1:16">
      <c r="A16" s="945"/>
      <c r="B16" s="943"/>
      <c r="C16" s="944"/>
      <c r="D16" s="528"/>
      <c r="E16" s="529"/>
      <c r="F16" s="530"/>
      <c r="G16" s="530"/>
      <c r="H16" s="530"/>
      <c r="I16" s="528"/>
      <c r="J16" s="404">
        <f t="shared" si="2"/>
        <v>0</v>
      </c>
      <c r="L16" s="401">
        <f t="shared" si="1"/>
        <v>0</v>
      </c>
      <c r="M16" s="402">
        <f t="shared" si="1"/>
        <v>0</v>
      </c>
      <c r="N16" s="402">
        <f t="shared" si="1"/>
        <v>0</v>
      </c>
      <c r="O16" s="402">
        <f t="shared" si="1"/>
        <v>0</v>
      </c>
      <c r="P16" s="403">
        <f t="shared" si="1"/>
        <v>0</v>
      </c>
    </row>
    <row r="17" spans="1:16">
      <c r="A17" s="945"/>
      <c r="B17" s="943"/>
      <c r="C17" s="944"/>
      <c r="D17" s="528"/>
      <c r="E17" s="529"/>
      <c r="F17" s="530"/>
      <c r="G17" s="530"/>
      <c r="H17" s="530"/>
      <c r="I17" s="528"/>
      <c r="J17" s="404">
        <f t="shared" si="2"/>
        <v>0</v>
      </c>
      <c r="L17" s="401">
        <f t="shared" si="1"/>
        <v>0</v>
      </c>
      <c r="M17" s="402">
        <f t="shared" si="1"/>
        <v>0</v>
      </c>
      <c r="N17" s="402">
        <f t="shared" si="1"/>
        <v>0</v>
      </c>
      <c r="O17" s="402">
        <f t="shared" si="1"/>
        <v>0</v>
      </c>
      <c r="P17" s="403">
        <f t="shared" si="1"/>
        <v>0</v>
      </c>
    </row>
    <row r="18" spans="1:16">
      <c r="A18" s="945"/>
      <c r="B18" s="943"/>
      <c r="C18" s="944"/>
      <c r="D18" s="528"/>
      <c r="E18" s="529"/>
      <c r="F18" s="530"/>
      <c r="G18" s="530"/>
      <c r="H18" s="530"/>
      <c r="I18" s="528"/>
      <c r="J18" s="404">
        <f t="shared" si="2"/>
        <v>0</v>
      </c>
      <c r="L18" s="401">
        <f t="shared" si="1"/>
        <v>0</v>
      </c>
      <c r="M18" s="402">
        <f t="shared" si="1"/>
        <v>0</v>
      </c>
      <c r="N18" s="402">
        <f t="shared" si="1"/>
        <v>0</v>
      </c>
      <c r="O18" s="402">
        <f t="shared" si="1"/>
        <v>0</v>
      </c>
      <c r="P18" s="403">
        <f t="shared" si="1"/>
        <v>0</v>
      </c>
    </row>
    <row r="19" spans="1:16">
      <c r="A19" s="945"/>
      <c r="B19" s="943"/>
      <c r="C19" s="944"/>
      <c r="D19" s="528"/>
      <c r="E19" s="529"/>
      <c r="F19" s="530"/>
      <c r="G19" s="530"/>
      <c r="H19" s="530"/>
      <c r="I19" s="528"/>
      <c r="J19" s="404">
        <f t="shared" si="2"/>
        <v>0</v>
      </c>
      <c r="L19" s="401">
        <f t="shared" si="1"/>
        <v>0</v>
      </c>
      <c r="M19" s="402">
        <f t="shared" si="1"/>
        <v>0</v>
      </c>
      <c r="N19" s="402">
        <f t="shared" si="1"/>
        <v>0</v>
      </c>
      <c r="O19" s="402">
        <f t="shared" si="1"/>
        <v>0</v>
      </c>
      <c r="P19" s="403">
        <f t="shared" si="1"/>
        <v>0</v>
      </c>
    </row>
    <row r="20" spans="1:16">
      <c r="A20" s="945"/>
      <c r="B20" s="943"/>
      <c r="C20" s="944"/>
      <c r="D20" s="528"/>
      <c r="E20" s="529"/>
      <c r="F20" s="530"/>
      <c r="G20" s="530"/>
      <c r="H20" s="530"/>
      <c r="I20" s="528"/>
      <c r="J20" s="404">
        <f t="shared" si="2"/>
        <v>0</v>
      </c>
      <c r="L20" s="401">
        <f t="shared" si="1"/>
        <v>0</v>
      </c>
      <c r="M20" s="402">
        <f t="shared" si="1"/>
        <v>0</v>
      </c>
      <c r="N20" s="402">
        <f t="shared" si="1"/>
        <v>0</v>
      </c>
      <c r="O20" s="402">
        <f t="shared" si="1"/>
        <v>0</v>
      </c>
      <c r="P20" s="403">
        <f t="shared" si="1"/>
        <v>0</v>
      </c>
    </row>
    <row r="21" spans="1:16">
      <c r="A21" s="945"/>
      <c r="B21" s="943"/>
      <c r="C21" s="944"/>
      <c r="D21" s="528"/>
      <c r="E21" s="529"/>
      <c r="F21" s="530"/>
      <c r="G21" s="530"/>
      <c r="H21" s="530"/>
      <c r="I21" s="528"/>
      <c r="J21" s="404">
        <f t="shared" si="2"/>
        <v>0</v>
      </c>
      <c r="L21" s="401">
        <f t="shared" ref="L21:P36" si="3">IF(D21=0,0,E21/$D21)</f>
        <v>0</v>
      </c>
      <c r="M21" s="402">
        <f t="shared" si="3"/>
        <v>0</v>
      </c>
      <c r="N21" s="402">
        <f t="shared" si="3"/>
        <v>0</v>
      </c>
      <c r="O21" s="402">
        <f t="shared" si="3"/>
        <v>0</v>
      </c>
      <c r="P21" s="403">
        <f t="shared" si="3"/>
        <v>0</v>
      </c>
    </row>
    <row r="22" spans="1:16">
      <c r="A22" s="945"/>
      <c r="B22" s="943"/>
      <c r="C22" s="944"/>
      <c r="D22" s="528"/>
      <c r="E22" s="529"/>
      <c r="F22" s="530"/>
      <c r="G22" s="530"/>
      <c r="H22" s="530"/>
      <c r="I22" s="528"/>
      <c r="J22" s="404">
        <f t="shared" si="2"/>
        <v>0</v>
      </c>
      <c r="L22" s="401">
        <f t="shared" si="3"/>
        <v>0</v>
      </c>
      <c r="M22" s="402">
        <f t="shared" si="3"/>
        <v>0</v>
      </c>
      <c r="N22" s="402">
        <f t="shared" si="3"/>
        <v>0</v>
      </c>
      <c r="O22" s="402">
        <f t="shared" si="3"/>
        <v>0</v>
      </c>
      <c r="P22" s="403">
        <f t="shared" si="3"/>
        <v>0</v>
      </c>
    </row>
    <row r="23" spans="1:16">
      <c r="A23" s="945"/>
      <c r="B23" s="943"/>
      <c r="C23" s="944"/>
      <c r="D23" s="528"/>
      <c r="E23" s="529"/>
      <c r="F23" s="530"/>
      <c r="G23" s="530"/>
      <c r="H23" s="530"/>
      <c r="I23" s="528"/>
      <c r="J23" s="404">
        <f t="shared" si="2"/>
        <v>0</v>
      </c>
      <c r="L23" s="401">
        <f t="shared" si="3"/>
        <v>0</v>
      </c>
      <c r="M23" s="402">
        <f t="shared" si="3"/>
        <v>0</v>
      </c>
      <c r="N23" s="402">
        <f t="shared" si="3"/>
        <v>0</v>
      </c>
      <c r="O23" s="402">
        <f t="shared" si="3"/>
        <v>0</v>
      </c>
      <c r="P23" s="403">
        <f t="shared" si="3"/>
        <v>0</v>
      </c>
    </row>
    <row r="24" spans="1:16">
      <c r="A24" s="945"/>
      <c r="B24" s="943"/>
      <c r="C24" s="944"/>
      <c r="D24" s="528"/>
      <c r="E24" s="529"/>
      <c r="F24" s="530"/>
      <c r="G24" s="530"/>
      <c r="H24" s="530"/>
      <c r="I24" s="528"/>
      <c r="J24" s="404">
        <f t="shared" si="2"/>
        <v>0</v>
      </c>
      <c r="L24" s="401">
        <f t="shared" si="3"/>
        <v>0</v>
      </c>
      <c r="M24" s="402">
        <f t="shared" si="3"/>
        <v>0</v>
      </c>
      <c r="N24" s="402">
        <f t="shared" si="3"/>
        <v>0</v>
      </c>
      <c r="O24" s="402">
        <f t="shared" si="3"/>
        <v>0</v>
      </c>
      <c r="P24" s="403">
        <f t="shared" si="3"/>
        <v>0</v>
      </c>
    </row>
    <row r="25" spans="1:16">
      <c r="A25" s="945"/>
      <c r="B25" s="943"/>
      <c r="C25" s="944"/>
      <c r="D25" s="528"/>
      <c r="E25" s="529"/>
      <c r="F25" s="530"/>
      <c r="G25" s="530"/>
      <c r="H25" s="530"/>
      <c r="I25" s="528"/>
      <c r="J25" s="404">
        <f t="shared" si="2"/>
        <v>0</v>
      </c>
      <c r="L25" s="401">
        <f t="shared" si="3"/>
        <v>0</v>
      </c>
      <c r="M25" s="402">
        <f t="shared" si="3"/>
        <v>0</v>
      </c>
      <c r="N25" s="402">
        <f t="shared" si="3"/>
        <v>0</v>
      </c>
      <c r="O25" s="402">
        <f t="shared" si="3"/>
        <v>0</v>
      </c>
      <c r="P25" s="403">
        <f t="shared" si="3"/>
        <v>0</v>
      </c>
    </row>
    <row r="26" spans="1:16">
      <c r="A26" s="945"/>
      <c r="B26" s="943"/>
      <c r="C26" s="944"/>
      <c r="D26" s="528"/>
      <c r="E26" s="529"/>
      <c r="F26" s="530"/>
      <c r="G26" s="530"/>
      <c r="H26" s="530"/>
      <c r="I26" s="528"/>
      <c r="J26" s="404">
        <f t="shared" si="2"/>
        <v>0</v>
      </c>
      <c r="L26" s="401">
        <f t="shared" si="3"/>
        <v>0</v>
      </c>
      <c r="M26" s="402">
        <f t="shared" si="3"/>
        <v>0</v>
      </c>
      <c r="N26" s="402">
        <f t="shared" si="3"/>
        <v>0</v>
      </c>
      <c r="O26" s="402">
        <f t="shared" si="3"/>
        <v>0</v>
      </c>
      <c r="P26" s="403">
        <f t="shared" si="3"/>
        <v>0</v>
      </c>
    </row>
    <row r="27" spans="1:16">
      <c r="A27" s="945"/>
      <c r="B27" s="943"/>
      <c r="C27" s="944"/>
      <c r="D27" s="528"/>
      <c r="E27" s="529"/>
      <c r="F27" s="530"/>
      <c r="G27" s="530"/>
      <c r="H27" s="530"/>
      <c r="I27" s="528"/>
      <c r="J27" s="404">
        <f t="shared" ref="J27:J37" si="4">D27-SUM(E27:I27)</f>
        <v>0</v>
      </c>
      <c r="L27" s="401">
        <f t="shared" si="3"/>
        <v>0</v>
      </c>
      <c r="M27" s="402">
        <f t="shared" si="3"/>
        <v>0</v>
      </c>
      <c r="N27" s="402">
        <f t="shared" si="3"/>
        <v>0</v>
      </c>
      <c r="O27" s="402">
        <f t="shared" si="3"/>
        <v>0</v>
      </c>
      <c r="P27" s="403">
        <f t="shared" si="3"/>
        <v>0</v>
      </c>
    </row>
    <row r="28" spans="1:16">
      <c r="A28" s="945"/>
      <c r="B28" s="943"/>
      <c r="C28" s="944"/>
      <c r="D28" s="528"/>
      <c r="E28" s="529"/>
      <c r="F28" s="530"/>
      <c r="G28" s="530"/>
      <c r="H28" s="530"/>
      <c r="I28" s="528"/>
      <c r="J28" s="404">
        <f t="shared" si="4"/>
        <v>0</v>
      </c>
      <c r="L28" s="401">
        <f t="shared" si="3"/>
        <v>0</v>
      </c>
      <c r="M28" s="402">
        <f t="shared" si="3"/>
        <v>0</v>
      </c>
      <c r="N28" s="402">
        <f t="shared" si="3"/>
        <v>0</v>
      </c>
      <c r="O28" s="402">
        <f t="shared" si="3"/>
        <v>0</v>
      </c>
      <c r="P28" s="403">
        <f t="shared" si="3"/>
        <v>0</v>
      </c>
    </row>
    <row r="29" spans="1:16">
      <c r="A29" s="945"/>
      <c r="B29" s="943"/>
      <c r="C29" s="944"/>
      <c r="D29" s="528"/>
      <c r="E29" s="529"/>
      <c r="F29" s="530"/>
      <c r="G29" s="530"/>
      <c r="H29" s="530"/>
      <c r="I29" s="528"/>
      <c r="J29" s="404">
        <f t="shared" si="4"/>
        <v>0</v>
      </c>
      <c r="L29" s="401">
        <f t="shared" si="3"/>
        <v>0</v>
      </c>
      <c r="M29" s="402">
        <f t="shared" si="3"/>
        <v>0</v>
      </c>
      <c r="N29" s="402">
        <f t="shared" si="3"/>
        <v>0</v>
      </c>
      <c r="O29" s="402">
        <f t="shared" si="3"/>
        <v>0</v>
      </c>
      <c r="P29" s="403">
        <f t="shared" si="3"/>
        <v>0</v>
      </c>
    </row>
    <row r="30" spans="1:16">
      <c r="A30" s="945"/>
      <c r="B30" s="943"/>
      <c r="C30" s="944"/>
      <c r="D30" s="528"/>
      <c r="E30" s="529"/>
      <c r="F30" s="530"/>
      <c r="G30" s="530"/>
      <c r="H30" s="530"/>
      <c r="I30" s="528"/>
      <c r="J30" s="404">
        <f t="shared" si="4"/>
        <v>0</v>
      </c>
      <c r="L30" s="401">
        <f t="shared" si="3"/>
        <v>0</v>
      </c>
      <c r="M30" s="402">
        <f t="shared" si="3"/>
        <v>0</v>
      </c>
      <c r="N30" s="402">
        <f t="shared" si="3"/>
        <v>0</v>
      </c>
      <c r="O30" s="402">
        <f t="shared" si="3"/>
        <v>0</v>
      </c>
      <c r="P30" s="403">
        <f t="shared" si="3"/>
        <v>0</v>
      </c>
    </row>
    <row r="31" spans="1:16">
      <c r="A31" s="945"/>
      <c r="B31" s="943"/>
      <c r="C31" s="944"/>
      <c r="D31" s="528"/>
      <c r="E31" s="529"/>
      <c r="F31" s="530"/>
      <c r="G31" s="530"/>
      <c r="H31" s="530"/>
      <c r="I31" s="528"/>
      <c r="J31" s="404">
        <f t="shared" si="4"/>
        <v>0</v>
      </c>
      <c r="L31" s="401">
        <f t="shared" si="3"/>
        <v>0</v>
      </c>
      <c r="M31" s="402">
        <f t="shared" si="3"/>
        <v>0</v>
      </c>
      <c r="N31" s="402">
        <f t="shared" si="3"/>
        <v>0</v>
      </c>
      <c r="O31" s="402">
        <f t="shared" si="3"/>
        <v>0</v>
      </c>
      <c r="P31" s="403">
        <f t="shared" si="3"/>
        <v>0</v>
      </c>
    </row>
    <row r="32" spans="1:16">
      <c r="A32" s="945"/>
      <c r="B32" s="943"/>
      <c r="C32" s="944"/>
      <c r="D32" s="528"/>
      <c r="E32" s="529"/>
      <c r="F32" s="530"/>
      <c r="G32" s="530"/>
      <c r="H32" s="530"/>
      <c r="I32" s="528"/>
      <c r="J32" s="404">
        <f t="shared" si="4"/>
        <v>0</v>
      </c>
      <c r="L32" s="401">
        <f t="shared" si="3"/>
        <v>0</v>
      </c>
      <c r="M32" s="402">
        <f t="shared" si="3"/>
        <v>0</v>
      </c>
      <c r="N32" s="402">
        <f t="shared" si="3"/>
        <v>0</v>
      </c>
      <c r="O32" s="402">
        <f t="shared" si="3"/>
        <v>0</v>
      </c>
      <c r="P32" s="403">
        <f t="shared" si="3"/>
        <v>0</v>
      </c>
    </row>
    <row r="33" spans="1:16">
      <c r="A33" s="945"/>
      <c r="B33" s="943"/>
      <c r="C33" s="944"/>
      <c r="D33" s="528"/>
      <c r="E33" s="529"/>
      <c r="F33" s="530"/>
      <c r="G33" s="530"/>
      <c r="H33" s="530"/>
      <c r="I33" s="528"/>
      <c r="J33" s="404">
        <f t="shared" si="4"/>
        <v>0</v>
      </c>
      <c r="L33" s="401">
        <f t="shared" si="3"/>
        <v>0</v>
      </c>
      <c r="M33" s="402">
        <f t="shared" si="3"/>
        <v>0</v>
      </c>
      <c r="N33" s="402">
        <f t="shared" si="3"/>
        <v>0</v>
      </c>
      <c r="O33" s="402">
        <f t="shared" si="3"/>
        <v>0</v>
      </c>
      <c r="P33" s="403">
        <f t="shared" si="3"/>
        <v>0</v>
      </c>
    </row>
    <row r="34" spans="1:16">
      <c r="A34" s="945"/>
      <c r="B34" s="943"/>
      <c r="C34" s="944"/>
      <c r="D34" s="528"/>
      <c r="E34" s="529"/>
      <c r="F34" s="530"/>
      <c r="G34" s="530"/>
      <c r="H34" s="530"/>
      <c r="I34" s="528"/>
      <c r="J34" s="404">
        <f t="shared" si="4"/>
        <v>0</v>
      </c>
      <c r="L34" s="401">
        <f t="shared" si="3"/>
        <v>0</v>
      </c>
      <c r="M34" s="402">
        <f t="shared" si="3"/>
        <v>0</v>
      </c>
      <c r="N34" s="402">
        <f t="shared" si="3"/>
        <v>0</v>
      </c>
      <c r="O34" s="402">
        <f t="shared" si="3"/>
        <v>0</v>
      </c>
      <c r="P34" s="403">
        <f t="shared" si="3"/>
        <v>0</v>
      </c>
    </row>
    <row r="35" spans="1:16">
      <c r="A35" s="945"/>
      <c r="B35" s="943"/>
      <c r="C35" s="944"/>
      <c r="D35" s="528"/>
      <c r="E35" s="529"/>
      <c r="F35" s="530"/>
      <c r="G35" s="530"/>
      <c r="H35" s="530"/>
      <c r="I35" s="528"/>
      <c r="J35" s="404">
        <f t="shared" si="4"/>
        <v>0</v>
      </c>
      <c r="L35" s="401">
        <f t="shared" si="3"/>
        <v>0</v>
      </c>
      <c r="M35" s="402">
        <f t="shared" si="3"/>
        <v>0</v>
      </c>
      <c r="N35" s="402">
        <f t="shared" si="3"/>
        <v>0</v>
      </c>
      <c r="O35" s="402">
        <f t="shared" si="3"/>
        <v>0</v>
      </c>
      <c r="P35" s="403">
        <f t="shared" si="3"/>
        <v>0</v>
      </c>
    </row>
    <row r="36" spans="1:16">
      <c r="A36" s="945"/>
      <c r="B36" s="943"/>
      <c r="C36" s="944"/>
      <c r="D36" s="528"/>
      <c r="E36" s="529"/>
      <c r="F36" s="530"/>
      <c r="G36" s="530"/>
      <c r="H36" s="530"/>
      <c r="I36" s="528"/>
      <c r="J36" s="404">
        <f t="shared" si="4"/>
        <v>0</v>
      </c>
      <c r="L36" s="401">
        <f t="shared" si="3"/>
        <v>0</v>
      </c>
      <c r="M36" s="402">
        <f t="shared" si="3"/>
        <v>0</v>
      </c>
      <c r="N36" s="402">
        <f t="shared" si="3"/>
        <v>0</v>
      </c>
      <c r="O36" s="402">
        <f t="shared" si="3"/>
        <v>0</v>
      </c>
      <c r="P36" s="403">
        <f t="shared" si="3"/>
        <v>0</v>
      </c>
    </row>
    <row r="37" spans="1:16">
      <c r="A37" s="946"/>
      <c r="B37" s="947"/>
      <c r="C37" s="948"/>
      <c r="D37" s="531"/>
      <c r="E37" s="532"/>
      <c r="F37" s="533"/>
      <c r="G37" s="533"/>
      <c r="H37" s="533"/>
      <c r="I37" s="531"/>
      <c r="J37" s="404">
        <f t="shared" si="4"/>
        <v>0</v>
      </c>
      <c r="L37" s="405">
        <f t="shared" ref="L37:P38" si="5">IF(D37=0,0,E37/$D37)</f>
        <v>0</v>
      </c>
      <c r="M37" s="406">
        <f t="shared" si="5"/>
        <v>0</v>
      </c>
      <c r="N37" s="406">
        <f t="shared" si="5"/>
        <v>0</v>
      </c>
      <c r="O37" s="406">
        <f t="shared" si="5"/>
        <v>0</v>
      </c>
      <c r="P37" s="407">
        <f t="shared" si="5"/>
        <v>0</v>
      </c>
    </row>
    <row r="38" spans="1:16" ht="15" thickBot="1">
      <c r="A38" s="949" t="s">
        <v>70</v>
      </c>
      <c r="B38" s="950"/>
      <c r="C38" s="950"/>
      <c r="D38" s="408">
        <f>SUM(D5:D37)</f>
        <v>0</v>
      </c>
      <c r="E38" s="408">
        <f t="shared" ref="E38:J38" si="6">SUM(E5:E37)</f>
        <v>0</v>
      </c>
      <c r="F38" s="408">
        <f t="shared" si="6"/>
        <v>0</v>
      </c>
      <c r="G38" s="408">
        <f t="shared" si="6"/>
        <v>0</v>
      </c>
      <c r="H38" s="408">
        <f t="shared" si="6"/>
        <v>0</v>
      </c>
      <c r="I38" s="408">
        <f t="shared" si="6"/>
        <v>0</v>
      </c>
      <c r="J38" s="409">
        <f t="shared" si="6"/>
        <v>0</v>
      </c>
      <c r="L38" s="410">
        <f t="shared" si="5"/>
        <v>0</v>
      </c>
      <c r="M38" s="410">
        <f t="shared" si="5"/>
        <v>0</v>
      </c>
      <c r="N38" s="410">
        <f t="shared" si="5"/>
        <v>0</v>
      </c>
      <c r="O38" s="410">
        <f t="shared" si="5"/>
        <v>0</v>
      </c>
      <c r="P38" s="410">
        <f t="shared" si="5"/>
        <v>0</v>
      </c>
    </row>
    <row r="39" spans="1:16" ht="15" thickTop="1"/>
    <row r="40" spans="1:16">
      <c r="D40" s="801">
        <f>D38-D5</f>
        <v>0</v>
      </c>
    </row>
  </sheetData>
  <mergeCells count="3">
    <mergeCell ref="L3:P3"/>
    <mergeCell ref="E3:I3"/>
    <mergeCell ref="A3:D3"/>
  </mergeCells>
  <dataValidations count="2">
    <dataValidation type="list" allowBlank="1" showInputMessage="1" showErrorMessage="1" sqref="C5:C37" xr:uid="{00000000-0002-0000-0400-000000000000}">
      <formula1>"Advance,Cert,On Account"</formula1>
    </dataValidation>
    <dataValidation allowBlank="1" showInputMessage="1" showErrorMessage="1" promptTitle="Payments Received" prompt="1. Payments received to date against the project should be included on this sheet including all advance payments._x000a_2. Ensure you update the &quot;Payment Type&quot; column, by selecting from the dropdown menu._x000a_3. The gross to net information should be included." sqref="K1" xr:uid="{00000000-0002-0000-0400-000001000000}"/>
  </dataValidations>
  <printOptions horizontalCentered="1"/>
  <pageMargins left="0.2" right="0.2" top="0.5" bottom="0.5" header="0.3" footer="0.3"/>
  <pageSetup paperSize="9" scale="81" orientation="landscape" horizontalDpi="4294967293" verticalDpi="4294967293" r:id="rId1"/>
  <headerFooter>
    <oddFooter>&amp;R&amp;A, &amp;F</oddFooter>
  </headerFooter>
  <ignoredErrors>
    <ignoredError sqref="E5:H12 E13:F1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91"/>
  <sheetViews>
    <sheetView topLeftCell="D1" zoomScaleSheetLayoutView="100" workbookViewId="0">
      <pane ySplit="3" topLeftCell="A85" activePane="bottomLeft" state="frozen"/>
      <selection activeCell="A4" sqref="A4"/>
      <selection pane="bottomLeft" activeCell="J81" sqref="J81"/>
    </sheetView>
  </sheetViews>
  <sheetFormatPr defaultRowHeight="14.5"/>
  <cols>
    <col min="1" max="1" width="3.36328125" style="246" customWidth="1"/>
    <col min="2" max="2" width="1" style="246" customWidth="1"/>
    <col min="3" max="3" width="7.90625" style="274" customWidth="1"/>
    <col min="4" max="4" width="44.90625" style="274" customWidth="1"/>
    <col min="5" max="5" width="21.36328125" style="274" customWidth="1"/>
    <col min="6" max="6" width="8.6328125" style="274" customWidth="1"/>
    <col min="7" max="7" width="12.90625" style="274" customWidth="1"/>
    <col min="8" max="8" width="15" style="274" customWidth="1"/>
    <col min="9" max="9" width="20.54296875" style="274" customWidth="1"/>
    <col min="10" max="10" width="20.36328125" style="274" customWidth="1"/>
    <col min="11" max="11" width="23.36328125" style="274" customWidth="1"/>
    <col min="12" max="12" width="7.90625" style="246" customWidth="1"/>
    <col min="13" max="13" width="14.90625" style="246" customWidth="1"/>
    <col min="14" max="14" width="65.6328125" style="246" customWidth="1"/>
    <col min="15" max="258" width="9.08984375" style="246"/>
    <col min="259" max="259" width="7.90625" style="246" customWidth="1"/>
    <col min="260" max="260" width="44.90625" style="246" customWidth="1"/>
    <col min="261" max="261" width="12.90625" style="246" customWidth="1"/>
    <col min="262" max="262" width="7.36328125" style="246" customWidth="1"/>
    <col min="263" max="263" width="15" style="246" customWidth="1"/>
    <col min="264" max="264" width="20.54296875" style="246" customWidth="1"/>
    <col min="265" max="265" width="17.36328125" style="246" customWidth="1"/>
    <col min="266" max="266" width="25.453125" style="246" customWidth="1"/>
    <col min="267" max="267" width="30" style="246" customWidth="1"/>
    <col min="268" max="268" width="30.08984375" style="246" customWidth="1"/>
    <col min="269" max="514" width="9.08984375" style="246"/>
    <col min="515" max="515" width="7.90625" style="246" customWidth="1"/>
    <col min="516" max="516" width="44.90625" style="246" customWidth="1"/>
    <col min="517" max="517" width="12.90625" style="246" customWidth="1"/>
    <col min="518" max="518" width="7.36328125" style="246" customWidth="1"/>
    <col min="519" max="519" width="15" style="246" customWidth="1"/>
    <col min="520" max="520" width="20.54296875" style="246" customWidth="1"/>
    <col min="521" max="521" width="17.36328125" style="246" customWidth="1"/>
    <col min="522" max="522" width="25.453125" style="246" customWidth="1"/>
    <col min="523" max="523" width="30" style="246" customWidth="1"/>
    <col min="524" max="524" width="30.08984375" style="246" customWidth="1"/>
    <col min="525" max="770" width="9.08984375" style="246"/>
    <col min="771" max="771" width="7.90625" style="246" customWidth="1"/>
    <col min="772" max="772" width="44.90625" style="246" customWidth="1"/>
    <col min="773" max="773" width="12.90625" style="246" customWidth="1"/>
    <col min="774" max="774" width="7.36328125" style="246" customWidth="1"/>
    <col min="775" max="775" width="15" style="246" customWidth="1"/>
    <col min="776" max="776" width="20.54296875" style="246" customWidth="1"/>
    <col min="777" max="777" width="17.36328125" style="246" customWidth="1"/>
    <col min="778" max="778" width="25.453125" style="246" customWidth="1"/>
    <col min="779" max="779" width="30" style="246" customWidth="1"/>
    <col min="780" max="780" width="30.08984375" style="246" customWidth="1"/>
    <col min="781" max="1026" width="9.08984375" style="246"/>
    <col min="1027" max="1027" width="7.90625" style="246" customWidth="1"/>
    <col min="1028" max="1028" width="44.90625" style="246" customWidth="1"/>
    <col min="1029" max="1029" width="12.90625" style="246" customWidth="1"/>
    <col min="1030" max="1030" width="7.36328125" style="246" customWidth="1"/>
    <col min="1031" max="1031" width="15" style="246" customWidth="1"/>
    <col min="1032" max="1032" width="20.54296875" style="246" customWidth="1"/>
    <col min="1033" max="1033" width="17.36328125" style="246" customWidth="1"/>
    <col min="1034" max="1034" width="25.453125" style="246" customWidth="1"/>
    <col min="1035" max="1035" width="30" style="246" customWidth="1"/>
    <col min="1036" max="1036" width="30.08984375" style="246" customWidth="1"/>
    <col min="1037" max="1282" width="9.08984375" style="246"/>
    <col min="1283" max="1283" width="7.90625" style="246" customWidth="1"/>
    <col min="1284" max="1284" width="44.90625" style="246" customWidth="1"/>
    <col min="1285" max="1285" width="12.90625" style="246" customWidth="1"/>
    <col min="1286" max="1286" width="7.36328125" style="246" customWidth="1"/>
    <col min="1287" max="1287" width="15" style="246" customWidth="1"/>
    <col min="1288" max="1288" width="20.54296875" style="246" customWidth="1"/>
    <col min="1289" max="1289" width="17.36328125" style="246" customWidth="1"/>
    <col min="1290" max="1290" width="25.453125" style="246" customWidth="1"/>
    <col min="1291" max="1291" width="30" style="246" customWidth="1"/>
    <col min="1292" max="1292" width="30.08984375" style="246" customWidth="1"/>
    <col min="1293" max="1538" width="9.08984375" style="246"/>
    <col min="1539" max="1539" width="7.90625" style="246" customWidth="1"/>
    <col min="1540" max="1540" width="44.90625" style="246" customWidth="1"/>
    <col min="1541" max="1541" width="12.90625" style="246" customWidth="1"/>
    <col min="1542" max="1542" width="7.36328125" style="246" customWidth="1"/>
    <col min="1543" max="1543" width="15" style="246" customWidth="1"/>
    <col min="1544" max="1544" width="20.54296875" style="246" customWidth="1"/>
    <col min="1545" max="1545" width="17.36328125" style="246" customWidth="1"/>
    <col min="1546" max="1546" width="25.453125" style="246" customWidth="1"/>
    <col min="1547" max="1547" width="30" style="246" customWidth="1"/>
    <col min="1548" max="1548" width="30.08984375" style="246" customWidth="1"/>
    <col min="1549" max="1794" width="9.08984375" style="246"/>
    <col min="1795" max="1795" width="7.90625" style="246" customWidth="1"/>
    <col min="1796" max="1796" width="44.90625" style="246" customWidth="1"/>
    <col min="1797" max="1797" width="12.90625" style="246" customWidth="1"/>
    <col min="1798" max="1798" width="7.36328125" style="246" customWidth="1"/>
    <col min="1799" max="1799" width="15" style="246" customWidth="1"/>
    <col min="1800" max="1800" width="20.54296875" style="246" customWidth="1"/>
    <col min="1801" max="1801" width="17.36328125" style="246" customWidth="1"/>
    <col min="1802" max="1802" width="25.453125" style="246" customWidth="1"/>
    <col min="1803" max="1803" width="30" style="246" customWidth="1"/>
    <col min="1804" max="1804" width="30.08984375" style="246" customWidth="1"/>
    <col min="1805" max="2050" width="9.08984375" style="246"/>
    <col min="2051" max="2051" width="7.90625" style="246" customWidth="1"/>
    <col min="2052" max="2052" width="44.90625" style="246" customWidth="1"/>
    <col min="2053" max="2053" width="12.90625" style="246" customWidth="1"/>
    <col min="2054" max="2054" width="7.36328125" style="246" customWidth="1"/>
    <col min="2055" max="2055" width="15" style="246" customWidth="1"/>
    <col min="2056" max="2056" width="20.54296875" style="246" customWidth="1"/>
    <col min="2057" max="2057" width="17.36328125" style="246" customWidth="1"/>
    <col min="2058" max="2058" width="25.453125" style="246" customWidth="1"/>
    <col min="2059" max="2059" width="30" style="246" customWidth="1"/>
    <col min="2060" max="2060" width="30.08984375" style="246" customWidth="1"/>
    <col min="2061" max="2306" width="9.08984375" style="246"/>
    <col min="2307" max="2307" width="7.90625" style="246" customWidth="1"/>
    <col min="2308" max="2308" width="44.90625" style="246" customWidth="1"/>
    <col min="2309" max="2309" width="12.90625" style="246" customWidth="1"/>
    <col min="2310" max="2310" width="7.36328125" style="246" customWidth="1"/>
    <col min="2311" max="2311" width="15" style="246" customWidth="1"/>
    <col min="2312" max="2312" width="20.54296875" style="246" customWidth="1"/>
    <col min="2313" max="2313" width="17.36328125" style="246" customWidth="1"/>
    <col min="2314" max="2314" width="25.453125" style="246" customWidth="1"/>
    <col min="2315" max="2315" width="30" style="246" customWidth="1"/>
    <col min="2316" max="2316" width="30.08984375" style="246" customWidth="1"/>
    <col min="2317" max="2562" width="9.08984375" style="246"/>
    <col min="2563" max="2563" width="7.90625" style="246" customWidth="1"/>
    <col min="2564" max="2564" width="44.90625" style="246" customWidth="1"/>
    <col min="2565" max="2565" width="12.90625" style="246" customWidth="1"/>
    <col min="2566" max="2566" width="7.36328125" style="246" customWidth="1"/>
    <col min="2567" max="2567" width="15" style="246" customWidth="1"/>
    <col min="2568" max="2568" width="20.54296875" style="246" customWidth="1"/>
    <col min="2569" max="2569" width="17.36328125" style="246" customWidth="1"/>
    <col min="2570" max="2570" width="25.453125" style="246" customWidth="1"/>
    <col min="2571" max="2571" width="30" style="246" customWidth="1"/>
    <col min="2572" max="2572" width="30.08984375" style="246" customWidth="1"/>
    <col min="2573" max="2818" width="9.08984375" style="246"/>
    <col min="2819" max="2819" width="7.90625" style="246" customWidth="1"/>
    <col min="2820" max="2820" width="44.90625" style="246" customWidth="1"/>
    <col min="2821" max="2821" width="12.90625" style="246" customWidth="1"/>
    <col min="2822" max="2822" width="7.36328125" style="246" customWidth="1"/>
    <col min="2823" max="2823" width="15" style="246" customWidth="1"/>
    <col min="2824" max="2824" width="20.54296875" style="246" customWidth="1"/>
    <col min="2825" max="2825" width="17.36328125" style="246" customWidth="1"/>
    <col min="2826" max="2826" width="25.453125" style="246" customWidth="1"/>
    <col min="2827" max="2827" width="30" style="246" customWidth="1"/>
    <col min="2828" max="2828" width="30.08984375" style="246" customWidth="1"/>
    <col min="2829" max="3074" width="9.08984375" style="246"/>
    <col min="3075" max="3075" width="7.90625" style="246" customWidth="1"/>
    <col min="3076" max="3076" width="44.90625" style="246" customWidth="1"/>
    <col min="3077" max="3077" width="12.90625" style="246" customWidth="1"/>
    <col min="3078" max="3078" width="7.36328125" style="246" customWidth="1"/>
    <col min="3079" max="3079" width="15" style="246" customWidth="1"/>
    <col min="3080" max="3080" width="20.54296875" style="246" customWidth="1"/>
    <col min="3081" max="3081" width="17.36328125" style="246" customWidth="1"/>
    <col min="3082" max="3082" width="25.453125" style="246" customWidth="1"/>
    <col min="3083" max="3083" width="30" style="246" customWidth="1"/>
    <col min="3084" max="3084" width="30.08984375" style="246" customWidth="1"/>
    <col min="3085" max="3330" width="9.08984375" style="246"/>
    <col min="3331" max="3331" width="7.90625" style="246" customWidth="1"/>
    <col min="3332" max="3332" width="44.90625" style="246" customWidth="1"/>
    <col min="3333" max="3333" width="12.90625" style="246" customWidth="1"/>
    <col min="3334" max="3334" width="7.36328125" style="246" customWidth="1"/>
    <col min="3335" max="3335" width="15" style="246" customWidth="1"/>
    <col min="3336" max="3336" width="20.54296875" style="246" customWidth="1"/>
    <col min="3337" max="3337" width="17.36328125" style="246" customWidth="1"/>
    <col min="3338" max="3338" width="25.453125" style="246" customWidth="1"/>
    <col min="3339" max="3339" width="30" style="246" customWidth="1"/>
    <col min="3340" max="3340" width="30.08984375" style="246" customWidth="1"/>
    <col min="3341" max="3586" width="9.08984375" style="246"/>
    <col min="3587" max="3587" width="7.90625" style="246" customWidth="1"/>
    <col min="3588" max="3588" width="44.90625" style="246" customWidth="1"/>
    <col min="3589" max="3589" width="12.90625" style="246" customWidth="1"/>
    <col min="3590" max="3590" width="7.36328125" style="246" customWidth="1"/>
    <col min="3591" max="3591" width="15" style="246" customWidth="1"/>
    <col min="3592" max="3592" width="20.54296875" style="246" customWidth="1"/>
    <col min="3593" max="3593" width="17.36328125" style="246" customWidth="1"/>
    <col min="3594" max="3594" width="25.453125" style="246" customWidth="1"/>
    <col min="3595" max="3595" width="30" style="246" customWidth="1"/>
    <col min="3596" max="3596" width="30.08984375" style="246" customWidth="1"/>
    <col min="3597" max="3842" width="9.08984375" style="246"/>
    <col min="3843" max="3843" width="7.90625" style="246" customWidth="1"/>
    <col min="3844" max="3844" width="44.90625" style="246" customWidth="1"/>
    <col min="3845" max="3845" width="12.90625" style="246" customWidth="1"/>
    <col min="3846" max="3846" width="7.36328125" style="246" customWidth="1"/>
    <col min="3847" max="3847" width="15" style="246" customWidth="1"/>
    <col min="3848" max="3848" width="20.54296875" style="246" customWidth="1"/>
    <col min="3849" max="3849" width="17.36328125" style="246" customWidth="1"/>
    <col min="3850" max="3850" width="25.453125" style="246" customWidth="1"/>
    <col min="3851" max="3851" width="30" style="246" customWidth="1"/>
    <col min="3852" max="3852" width="30.08984375" style="246" customWidth="1"/>
    <col min="3853" max="4098" width="9.08984375" style="246"/>
    <col min="4099" max="4099" width="7.90625" style="246" customWidth="1"/>
    <col min="4100" max="4100" width="44.90625" style="246" customWidth="1"/>
    <col min="4101" max="4101" width="12.90625" style="246" customWidth="1"/>
    <col min="4102" max="4102" width="7.36328125" style="246" customWidth="1"/>
    <col min="4103" max="4103" width="15" style="246" customWidth="1"/>
    <col min="4104" max="4104" width="20.54296875" style="246" customWidth="1"/>
    <col min="4105" max="4105" width="17.36328125" style="246" customWidth="1"/>
    <col min="4106" max="4106" width="25.453125" style="246" customWidth="1"/>
    <col min="4107" max="4107" width="30" style="246" customWidth="1"/>
    <col min="4108" max="4108" width="30.08984375" style="246" customWidth="1"/>
    <col min="4109" max="4354" width="9.08984375" style="246"/>
    <col min="4355" max="4355" width="7.90625" style="246" customWidth="1"/>
    <col min="4356" max="4356" width="44.90625" style="246" customWidth="1"/>
    <col min="4357" max="4357" width="12.90625" style="246" customWidth="1"/>
    <col min="4358" max="4358" width="7.36328125" style="246" customWidth="1"/>
    <col min="4359" max="4359" width="15" style="246" customWidth="1"/>
    <col min="4360" max="4360" width="20.54296875" style="246" customWidth="1"/>
    <col min="4361" max="4361" width="17.36328125" style="246" customWidth="1"/>
    <col min="4362" max="4362" width="25.453125" style="246" customWidth="1"/>
    <col min="4363" max="4363" width="30" style="246" customWidth="1"/>
    <col min="4364" max="4364" width="30.08984375" style="246" customWidth="1"/>
    <col min="4365" max="4610" width="9.08984375" style="246"/>
    <col min="4611" max="4611" width="7.90625" style="246" customWidth="1"/>
    <col min="4612" max="4612" width="44.90625" style="246" customWidth="1"/>
    <col min="4613" max="4613" width="12.90625" style="246" customWidth="1"/>
    <col min="4614" max="4614" width="7.36328125" style="246" customWidth="1"/>
    <col min="4615" max="4615" width="15" style="246" customWidth="1"/>
    <col min="4616" max="4616" width="20.54296875" style="246" customWidth="1"/>
    <col min="4617" max="4617" width="17.36328125" style="246" customWidth="1"/>
    <col min="4618" max="4618" width="25.453125" style="246" customWidth="1"/>
    <col min="4619" max="4619" width="30" style="246" customWidth="1"/>
    <col min="4620" max="4620" width="30.08984375" style="246" customWidth="1"/>
    <col min="4621" max="4866" width="9.08984375" style="246"/>
    <col min="4867" max="4867" width="7.90625" style="246" customWidth="1"/>
    <col min="4868" max="4868" width="44.90625" style="246" customWidth="1"/>
    <col min="4869" max="4869" width="12.90625" style="246" customWidth="1"/>
    <col min="4870" max="4870" width="7.36328125" style="246" customWidth="1"/>
    <col min="4871" max="4871" width="15" style="246" customWidth="1"/>
    <col min="4872" max="4872" width="20.54296875" style="246" customWidth="1"/>
    <col min="4873" max="4873" width="17.36328125" style="246" customWidth="1"/>
    <col min="4874" max="4874" width="25.453125" style="246" customWidth="1"/>
    <col min="4875" max="4875" width="30" style="246" customWidth="1"/>
    <col min="4876" max="4876" width="30.08984375" style="246" customWidth="1"/>
    <col min="4877" max="5122" width="9.08984375" style="246"/>
    <col min="5123" max="5123" width="7.90625" style="246" customWidth="1"/>
    <col min="5124" max="5124" width="44.90625" style="246" customWidth="1"/>
    <col min="5125" max="5125" width="12.90625" style="246" customWidth="1"/>
    <col min="5126" max="5126" width="7.36328125" style="246" customWidth="1"/>
    <col min="5127" max="5127" width="15" style="246" customWidth="1"/>
    <col min="5128" max="5128" width="20.54296875" style="246" customWidth="1"/>
    <col min="5129" max="5129" width="17.36328125" style="246" customWidth="1"/>
    <col min="5130" max="5130" width="25.453125" style="246" customWidth="1"/>
    <col min="5131" max="5131" width="30" style="246" customWidth="1"/>
    <col min="5132" max="5132" width="30.08984375" style="246" customWidth="1"/>
    <col min="5133" max="5378" width="9.08984375" style="246"/>
    <col min="5379" max="5379" width="7.90625" style="246" customWidth="1"/>
    <col min="5380" max="5380" width="44.90625" style="246" customWidth="1"/>
    <col min="5381" max="5381" width="12.90625" style="246" customWidth="1"/>
    <col min="5382" max="5382" width="7.36328125" style="246" customWidth="1"/>
    <col min="5383" max="5383" width="15" style="246" customWidth="1"/>
    <col min="5384" max="5384" width="20.54296875" style="246" customWidth="1"/>
    <col min="5385" max="5385" width="17.36328125" style="246" customWidth="1"/>
    <col min="5386" max="5386" width="25.453125" style="246" customWidth="1"/>
    <col min="5387" max="5387" width="30" style="246" customWidth="1"/>
    <col min="5388" max="5388" width="30.08984375" style="246" customWidth="1"/>
    <col min="5389" max="5634" width="9.08984375" style="246"/>
    <col min="5635" max="5635" width="7.90625" style="246" customWidth="1"/>
    <col min="5636" max="5636" width="44.90625" style="246" customWidth="1"/>
    <col min="5637" max="5637" width="12.90625" style="246" customWidth="1"/>
    <col min="5638" max="5638" width="7.36328125" style="246" customWidth="1"/>
    <col min="5639" max="5639" width="15" style="246" customWidth="1"/>
    <col min="5640" max="5640" width="20.54296875" style="246" customWidth="1"/>
    <col min="5641" max="5641" width="17.36328125" style="246" customWidth="1"/>
    <col min="5642" max="5642" width="25.453125" style="246" customWidth="1"/>
    <col min="5643" max="5643" width="30" style="246" customWidth="1"/>
    <col min="5644" max="5644" width="30.08984375" style="246" customWidth="1"/>
    <col min="5645" max="5890" width="9.08984375" style="246"/>
    <col min="5891" max="5891" width="7.90625" style="246" customWidth="1"/>
    <col min="5892" max="5892" width="44.90625" style="246" customWidth="1"/>
    <col min="5893" max="5893" width="12.90625" style="246" customWidth="1"/>
    <col min="5894" max="5894" width="7.36328125" style="246" customWidth="1"/>
    <col min="5895" max="5895" width="15" style="246" customWidth="1"/>
    <col min="5896" max="5896" width="20.54296875" style="246" customWidth="1"/>
    <col min="5897" max="5897" width="17.36328125" style="246" customWidth="1"/>
    <col min="5898" max="5898" width="25.453125" style="246" customWidth="1"/>
    <col min="5899" max="5899" width="30" style="246" customWidth="1"/>
    <col min="5900" max="5900" width="30.08984375" style="246" customWidth="1"/>
    <col min="5901" max="6146" width="9.08984375" style="246"/>
    <col min="6147" max="6147" width="7.90625" style="246" customWidth="1"/>
    <col min="6148" max="6148" width="44.90625" style="246" customWidth="1"/>
    <col min="6149" max="6149" width="12.90625" style="246" customWidth="1"/>
    <col min="6150" max="6150" width="7.36328125" style="246" customWidth="1"/>
    <col min="6151" max="6151" width="15" style="246" customWidth="1"/>
    <col min="6152" max="6152" width="20.54296875" style="246" customWidth="1"/>
    <col min="6153" max="6153" width="17.36328125" style="246" customWidth="1"/>
    <col min="6154" max="6154" width="25.453125" style="246" customWidth="1"/>
    <col min="6155" max="6155" width="30" style="246" customWidth="1"/>
    <col min="6156" max="6156" width="30.08984375" style="246" customWidth="1"/>
    <col min="6157" max="6402" width="9.08984375" style="246"/>
    <col min="6403" max="6403" width="7.90625" style="246" customWidth="1"/>
    <col min="6404" max="6404" width="44.90625" style="246" customWidth="1"/>
    <col min="6405" max="6405" width="12.90625" style="246" customWidth="1"/>
    <col min="6406" max="6406" width="7.36328125" style="246" customWidth="1"/>
    <col min="6407" max="6407" width="15" style="246" customWidth="1"/>
    <col min="6408" max="6408" width="20.54296875" style="246" customWidth="1"/>
    <col min="6409" max="6409" width="17.36328125" style="246" customWidth="1"/>
    <col min="6410" max="6410" width="25.453125" style="246" customWidth="1"/>
    <col min="6411" max="6411" width="30" style="246" customWidth="1"/>
    <col min="6412" max="6412" width="30.08984375" style="246" customWidth="1"/>
    <col min="6413" max="6658" width="9.08984375" style="246"/>
    <col min="6659" max="6659" width="7.90625" style="246" customWidth="1"/>
    <col min="6660" max="6660" width="44.90625" style="246" customWidth="1"/>
    <col min="6661" max="6661" width="12.90625" style="246" customWidth="1"/>
    <col min="6662" max="6662" width="7.36328125" style="246" customWidth="1"/>
    <col min="6663" max="6663" width="15" style="246" customWidth="1"/>
    <col min="6664" max="6664" width="20.54296875" style="246" customWidth="1"/>
    <col min="6665" max="6665" width="17.36328125" style="246" customWidth="1"/>
    <col min="6666" max="6666" width="25.453125" style="246" customWidth="1"/>
    <col min="6667" max="6667" width="30" style="246" customWidth="1"/>
    <col min="6668" max="6668" width="30.08984375" style="246" customWidth="1"/>
    <col min="6669" max="6914" width="9.08984375" style="246"/>
    <col min="6915" max="6915" width="7.90625" style="246" customWidth="1"/>
    <col min="6916" max="6916" width="44.90625" style="246" customWidth="1"/>
    <col min="6917" max="6917" width="12.90625" style="246" customWidth="1"/>
    <col min="6918" max="6918" width="7.36328125" style="246" customWidth="1"/>
    <col min="6919" max="6919" width="15" style="246" customWidth="1"/>
    <col min="6920" max="6920" width="20.54296875" style="246" customWidth="1"/>
    <col min="6921" max="6921" width="17.36328125" style="246" customWidth="1"/>
    <col min="6922" max="6922" width="25.453125" style="246" customWidth="1"/>
    <col min="6923" max="6923" width="30" style="246" customWidth="1"/>
    <col min="6924" max="6924" width="30.08984375" style="246" customWidth="1"/>
    <col min="6925" max="7170" width="9.08984375" style="246"/>
    <col min="7171" max="7171" width="7.90625" style="246" customWidth="1"/>
    <col min="7172" max="7172" width="44.90625" style="246" customWidth="1"/>
    <col min="7173" max="7173" width="12.90625" style="246" customWidth="1"/>
    <col min="7174" max="7174" width="7.36328125" style="246" customWidth="1"/>
    <col min="7175" max="7175" width="15" style="246" customWidth="1"/>
    <col min="7176" max="7176" width="20.54296875" style="246" customWidth="1"/>
    <col min="7177" max="7177" width="17.36328125" style="246" customWidth="1"/>
    <col min="7178" max="7178" width="25.453125" style="246" customWidth="1"/>
    <col min="7179" max="7179" width="30" style="246" customWidth="1"/>
    <col min="7180" max="7180" width="30.08984375" style="246" customWidth="1"/>
    <col min="7181" max="7426" width="9.08984375" style="246"/>
    <col min="7427" max="7427" width="7.90625" style="246" customWidth="1"/>
    <col min="7428" max="7428" width="44.90625" style="246" customWidth="1"/>
    <col min="7429" max="7429" width="12.90625" style="246" customWidth="1"/>
    <col min="7430" max="7430" width="7.36328125" style="246" customWidth="1"/>
    <col min="7431" max="7431" width="15" style="246" customWidth="1"/>
    <col min="7432" max="7432" width="20.54296875" style="246" customWidth="1"/>
    <col min="7433" max="7433" width="17.36328125" style="246" customWidth="1"/>
    <col min="7434" max="7434" width="25.453125" style="246" customWidth="1"/>
    <col min="7435" max="7435" width="30" style="246" customWidth="1"/>
    <col min="7436" max="7436" width="30.08984375" style="246" customWidth="1"/>
    <col min="7437" max="7682" width="9.08984375" style="246"/>
    <col min="7683" max="7683" width="7.90625" style="246" customWidth="1"/>
    <col min="7684" max="7684" width="44.90625" style="246" customWidth="1"/>
    <col min="7685" max="7685" width="12.90625" style="246" customWidth="1"/>
    <col min="7686" max="7686" width="7.36328125" style="246" customWidth="1"/>
    <col min="7687" max="7687" width="15" style="246" customWidth="1"/>
    <col min="7688" max="7688" width="20.54296875" style="246" customWidth="1"/>
    <col min="7689" max="7689" width="17.36328125" style="246" customWidth="1"/>
    <col min="7690" max="7690" width="25.453125" style="246" customWidth="1"/>
    <col min="7691" max="7691" width="30" style="246" customWidth="1"/>
    <col min="7692" max="7692" width="30.08984375" style="246" customWidth="1"/>
    <col min="7693" max="7938" width="9.08984375" style="246"/>
    <col min="7939" max="7939" width="7.90625" style="246" customWidth="1"/>
    <col min="7940" max="7940" width="44.90625" style="246" customWidth="1"/>
    <col min="7941" max="7941" width="12.90625" style="246" customWidth="1"/>
    <col min="7942" max="7942" width="7.36328125" style="246" customWidth="1"/>
    <col min="7943" max="7943" width="15" style="246" customWidth="1"/>
    <col min="7944" max="7944" width="20.54296875" style="246" customWidth="1"/>
    <col min="7945" max="7945" width="17.36328125" style="246" customWidth="1"/>
    <col min="7946" max="7946" width="25.453125" style="246" customWidth="1"/>
    <col min="7947" max="7947" width="30" style="246" customWidth="1"/>
    <col min="7948" max="7948" width="30.08984375" style="246" customWidth="1"/>
    <col min="7949" max="8194" width="9.08984375" style="246"/>
    <col min="8195" max="8195" width="7.90625" style="246" customWidth="1"/>
    <col min="8196" max="8196" width="44.90625" style="246" customWidth="1"/>
    <col min="8197" max="8197" width="12.90625" style="246" customWidth="1"/>
    <col min="8198" max="8198" width="7.36328125" style="246" customWidth="1"/>
    <col min="8199" max="8199" width="15" style="246" customWidth="1"/>
    <col min="8200" max="8200" width="20.54296875" style="246" customWidth="1"/>
    <col min="8201" max="8201" width="17.36328125" style="246" customWidth="1"/>
    <col min="8202" max="8202" width="25.453125" style="246" customWidth="1"/>
    <col min="8203" max="8203" width="30" style="246" customWidth="1"/>
    <col min="8204" max="8204" width="30.08984375" style="246" customWidth="1"/>
    <col min="8205" max="8450" width="9.08984375" style="246"/>
    <col min="8451" max="8451" width="7.90625" style="246" customWidth="1"/>
    <col min="8452" max="8452" width="44.90625" style="246" customWidth="1"/>
    <col min="8453" max="8453" width="12.90625" style="246" customWidth="1"/>
    <col min="8454" max="8454" width="7.36328125" style="246" customWidth="1"/>
    <col min="8455" max="8455" width="15" style="246" customWidth="1"/>
    <col min="8456" max="8456" width="20.54296875" style="246" customWidth="1"/>
    <col min="8457" max="8457" width="17.36328125" style="246" customWidth="1"/>
    <col min="8458" max="8458" width="25.453125" style="246" customWidth="1"/>
    <col min="8459" max="8459" width="30" style="246" customWidth="1"/>
    <col min="8460" max="8460" width="30.08984375" style="246" customWidth="1"/>
    <col min="8461" max="8706" width="9.08984375" style="246"/>
    <col min="8707" max="8707" width="7.90625" style="246" customWidth="1"/>
    <col min="8708" max="8708" width="44.90625" style="246" customWidth="1"/>
    <col min="8709" max="8709" width="12.90625" style="246" customWidth="1"/>
    <col min="8710" max="8710" width="7.36328125" style="246" customWidth="1"/>
    <col min="8711" max="8711" width="15" style="246" customWidth="1"/>
    <col min="8712" max="8712" width="20.54296875" style="246" customWidth="1"/>
    <col min="8713" max="8713" width="17.36328125" style="246" customWidth="1"/>
    <col min="8714" max="8714" width="25.453125" style="246" customWidth="1"/>
    <col min="8715" max="8715" width="30" style="246" customWidth="1"/>
    <col min="8716" max="8716" width="30.08984375" style="246" customWidth="1"/>
    <col min="8717" max="8962" width="9.08984375" style="246"/>
    <col min="8963" max="8963" width="7.90625" style="246" customWidth="1"/>
    <col min="8964" max="8964" width="44.90625" style="246" customWidth="1"/>
    <col min="8965" max="8965" width="12.90625" style="246" customWidth="1"/>
    <col min="8966" max="8966" width="7.36328125" style="246" customWidth="1"/>
    <col min="8967" max="8967" width="15" style="246" customWidth="1"/>
    <col min="8968" max="8968" width="20.54296875" style="246" customWidth="1"/>
    <col min="8969" max="8969" width="17.36328125" style="246" customWidth="1"/>
    <col min="8970" max="8970" width="25.453125" style="246" customWidth="1"/>
    <col min="8971" max="8971" width="30" style="246" customWidth="1"/>
    <col min="8972" max="8972" width="30.08984375" style="246" customWidth="1"/>
    <col min="8973" max="9218" width="9.08984375" style="246"/>
    <col min="9219" max="9219" width="7.90625" style="246" customWidth="1"/>
    <col min="9220" max="9220" width="44.90625" style="246" customWidth="1"/>
    <col min="9221" max="9221" width="12.90625" style="246" customWidth="1"/>
    <col min="9222" max="9222" width="7.36328125" style="246" customWidth="1"/>
    <col min="9223" max="9223" width="15" style="246" customWidth="1"/>
    <col min="9224" max="9224" width="20.54296875" style="246" customWidth="1"/>
    <col min="9225" max="9225" width="17.36328125" style="246" customWidth="1"/>
    <col min="9226" max="9226" width="25.453125" style="246" customWidth="1"/>
    <col min="9227" max="9227" width="30" style="246" customWidth="1"/>
    <col min="9228" max="9228" width="30.08984375" style="246" customWidth="1"/>
    <col min="9229" max="9474" width="9.08984375" style="246"/>
    <col min="9475" max="9475" width="7.90625" style="246" customWidth="1"/>
    <col min="9476" max="9476" width="44.90625" style="246" customWidth="1"/>
    <col min="9477" max="9477" width="12.90625" style="246" customWidth="1"/>
    <col min="9478" max="9478" width="7.36328125" style="246" customWidth="1"/>
    <col min="9479" max="9479" width="15" style="246" customWidth="1"/>
    <col min="9480" max="9480" width="20.54296875" style="246" customWidth="1"/>
    <col min="9481" max="9481" width="17.36328125" style="246" customWidth="1"/>
    <col min="9482" max="9482" width="25.453125" style="246" customWidth="1"/>
    <col min="9483" max="9483" width="30" style="246" customWidth="1"/>
    <col min="9484" max="9484" width="30.08984375" style="246" customWidth="1"/>
    <col min="9485" max="9730" width="9.08984375" style="246"/>
    <col min="9731" max="9731" width="7.90625" style="246" customWidth="1"/>
    <col min="9732" max="9732" width="44.90625" style="246" customWidth="1"/>
    <col min="9733" max="9733" width="12.90625" style="246" customWidth="1"/>
    <col min="9734" max="9734" width="7.36328125" style="246" customWidth="1"/>
    <col min="9735" max="9735" width="15" style="246" customWidth="1"/>
    <col min="9736" max="9736" width="20.54296875" style="246" customWidth="1"/>
    <col min="9737" max="9737" width="17.36328125" style="246" customWidth="1"/>
    <col min="9738" max="9738" width="25.453125" style="246" customWidth="1"/>
    <col min="9739" max="9739" width="30" style="246" customWidth="1"/>
    <col min="9740" max="9740" width="30.08984375" style="246" customWidth="1"/>
    <col min="9741" max="9986" width="9.08984375" style="246"/>
    <col min="9987" max="9987" width="7.90625" style="246" customWidth="1"/>
    <col min="9988" max="9988" width="44.90625" style="246" customWidth="1"/>
    <col min="9989" max="9989" width="12.90625" style="246" customWidth="1"/>
    <col min="9990" max="9990" width="7.36328125" style="246" customWidth="1"/>
    <col min="9991" max="9991" width="15" style="246" customWidth="1"/>
    <col min="9992" max="9992" width="20.54296875" style="246" customWidth="1"/>
    <col min="9993" max="9993" width="17.36328125" style="246" customWidth="1"/>
    <col min="9994" max="9994" width="25.453125" style="246" customWidth="1"/>
    <col min="9995" max="9995" width="30" style="246" customWidth="1"/>
    <col min="9996" max="9996" width="30.08984375" style="246" customWidth="1"/>
    <col min="9997" max="10242" width="9.08984375" style="246"/>
    <col min="10243" max="10243" width="7.90625" style="246" customWidth="1"/>
    <col min="10244" max="10244" width="44.90625" style="246" customWidth="1"/>
    <col min="10245" max="10245" width="12.90625" style="246" customWidth="1"/>
    <col min="10246" max="10246" width="7.36328125" style="246" customWidth="1"/>
    <col min="10247" max="10247" width="15" style="246" customWidth="1"/>
    <col min="10248" max="10248" width="20.54296875" style="246" customWidth="1"/>
    <col min="10249" max="10249" width="17.36328125" style="246" customWidth="1"/>
    <col min="10250" max="10250" width="25.453125" style="246" customWidth="1"/>
    <col min="10251" max="10251" width="30" style="246" customWidth="1"/>
    <col min="10252" max="10252" width="30.08984375" style="246" customWidth="1"/>
    <col min="10253" max="10498" width="9.08984375" style="246"/>
    <col min="10499" max="10499" width="7.90625" style="246" customWidth="1"/>
    <col min="10500" max="10500" width="44.90625" style="246" customWidth="1"/>
    <col min="10501" max="10501" width="12.90625" style="246" customWidth="1"/>
    <col min="10502" max="10502" width="7.36328125" style="246" customWidth="1"/>
    <col min="10503" max="10503" width="15" style="246" customWidth="1"/>
    <col min="10504" max="10504" width="20.54296875" style="246" customWidth="1"/>
    <col min="10505" max="10505" width="17.36328125" style="246" customWidth="1"/>
    <col min="10506" max="10506" width="25.453125" style="246" customWidth="1"/>
    <col min="10507" max="10507" width="30" style="246" customWidth="1"/>
    <col min="10508" max="10508" width="30.08984375" style="246" customWidth="1"/>
    <col min="10509" max="10754" width="9.08984375" style="246"/>
    <col min="10755" max="10755" width="7.90625" style="246" customWidth="1"/>
    <col min="10756" max="10756" width="44.90625" style="246" customWidth="1"/>
    <col min="10757" max="10757" width="12.90625" style="246" customWidth="1"/>
    <col min="10758" max="10758" width="7.36328125" style="246" customWidth="1"/>
    <col min="10759" max="10759" width="15" style="246" customWidth="1"/>
    <col min="10760" max="10760" width="20.54296875" style="246" customWidth="1"/>
    <col min="10761" max="10761" width="17.36328125" style="246" customWidth="1"/>
    <col min="10762" max="10762" width="25.453125" style="246" customWidth="1"/>
    <col min="10763" max="10763" width="30" style="246" customWidth="1"/>
    <col min="10764" max="10764" width="30.08984375" style="246" customWidth="1"/>
    <col min="10765" max="11010" width="9.08984375" style="246"/>
    <col min="11011" max="11011" width="7.90625" style="246" customWidth="1"/>
    <col min="11012" max="11012" width="44.90625" style="246" customWidth="1"/>
    <col min="11013" max="11013" width="12.90625" style="246" customWidth="1"/>
    <col min="11014" max="11014" width="7.36328125" style="246" customWidth="1"/>
    <col min="11015" max="11015" width="15" style="246" customWidth="1"/>
    <col min="11016" max="11016" width="20.54296875" style="246" customWidth="1"/>
    <col min="11017" max="11017" width="17.36328125" style="246" customWidth="1"/>
    <col min="11018" max="11018" width="25.453125" style="246" customWidth="1"/>
    <col min="11019" max="11019" width="30" style="246" customWidth="1"/>
    <col min="11020" max="11020" width="30.08984375" style="246" customWidth="1"/>
    <col min="11021" max="11266" width="9.08984375" style="246"/>
    <col min="11267" max="11267" width="7.90625" style="246" customWidth="1"/>
    <col min="11268" max="11268" width="44.90625" style="246" customWidth="1"/>
    <col min="11269" max="11269" width="12.90625" style="246" customWidth="1"/>
    <col min="11270" max="11270" width="7.36328125" style="246" customWidth="1"/>
    <col min="11271" max="11271" width="15" style="246" customWidth="1"/>
    <col min="11272" max="11272" width="20.54296875" style="246" customWidth="1"/>
    <col min="11273" max="11273" width="17.36328125" style="246" customWidth="1"/>
    <col min="11274" max="11274" width="25.453125" style="246" customWidth="1"/>
    <col min="11275" max="11275" width="30" style="246" customWidth="1"/>
    <col min="11276" max="11276" width="30.08984375" style="246" customWidth="1"/>
    <col min="11277" max="11522" width="9.08984375" style="246"/>
    <col min="11523" max="11523" width="7.90625" style="246" customWidth="1"/>
    <col min="11524" max="11524" width="44.90625" style="246" customWidth="1"/>
    <col min="11525" max="11525" width="12.90625" style="246" customWidth="1"/>
    <col min="11526" max="11526" width="7.36328125" style="246" customWidth="1"/>
    <col min="11527" max="11527" width="15" style="246" customWidth="1"/>
    <col min="11528" max="11528" width="20.54296875" style="246" customWidth="1"/>
    <col min="11529" max="11529" width="17.36328125" style="246" customWidth="1"/>
    <col min="11530" max="11530" width="25.453125" style="246" customWidth="1"/>
    <col min="11531" max="11531" width="30" style="246" customWidth="1"/>
    <col min="11532" max="11532" width="30.08984375" style="246" customWidth="1"/>
    <col min="11533" max="11778" width="9.08984375" style="246"/>
    <col min="11779" max="11779" width="7.90625" style="246" customWidth="1"/>
    <col min="11780" max="11780" width="44.90625" style="246" customWidth="1"/>
    <col min="11781" max="11781" width="12.90625" style="246" customWidth="1"/>
    <col min="11782" max="11782" width="7.36328125" style="246" customWidth="1"/>
    <col min="11783" max="11783" width="15" style="246" customWidth="1"/>
    <col min="11784" max="11784" width="20.54296875" style="246" customWidth="1"/>
    <col min="11785" max="11785" width="17.36328125" style="246" customWidth="1"/>
    <col min="11786" max="11786" width="25.453125" style="246" customWidth="1"/>
    <col min="11787" max="11787" width="30" style="246" customWidth="1"/>
    <col min="11788" max="11788" width="30.08984375" style="246" customWidth="1"/>
    <col min="11789" max="12034" width="9.08984375" style="246"/>
    <col min="12035" max="12035" width="7.90625" style="246" customWidth="1"/>
    <col min="12036" max="12036" width="44.90625" style="246" customWidth="1"/>
    <col min="12037" max="12037" width="12.90625" style="246" customWidth="1"/>
    <col min="12038" max="12038" width="7.36328125" style="246" customWidth="1"/>
    <col min="12039" max="12039" width="15" style="246" customWidth="1"/>
    <col min="12040" max="12040" width="20.54296875" style="246" customWidth="1"/>
    <col min="12041" max="12041" width="17.36328125" style="246" customWidth="1"/>
    <col min="12042" max="12042" width="25.453125" style="246" customWidth="1"/>
    <col min="12043" max="12043" width="30" style="246" customWidth="1"/>
    <col min="12044" max="12044" width="30.08984375" style="246" customWidth="1"/>
    <col min="12045" max="12290" width="9.08984375" style="246"/>
    <col min="12291" max="12291" width="7.90625" style="246" customWidth="1"/>
    <col min="12292" max="12292" width="44.90625" style="246" customWidth="1"/>
    <col min="12293" max="12293" width="12.90625" style="246" customWidth="1"/>
    <col min="12294" max="12294" width="7.36328125" style="246" customWidth="1"/>
    <col min="12295" max="12295" width="15" style="246" customWidth="1"/>
    <col min="12296" max="12296" width="20.54296875" style="246" customWidth="1"/>
    <col min="12297" max="12297" width="17.36328125" style="246" customWidth="1"/>
    <col min="12298" max="12298" width="25.453125" style="246" customWidth="1"/>
    <col min="12299" max="12299" width="30" style="246" customWidth="1"/>
    <col min="12300" max="12300" width="30.08984375" style="246" customWidth="1"/>
    <col min="12301" max="12546" width="9.08984375" style="246"/>
    <col min="12547" max="12547" width="7.90625" style="246" customWidth="1"/>
    <col min="12548" max="12548" width="44.90625" style="246" customWidth="1"/>
    <col min="12549" max="12549" width="12.90625" style="246" customWidth="1"/>
    <col min="12550" max="12550" width="7.36328125" style="246" customWidth="1"/>
    <col min="12551" max="12551" width="15" style="246" customWidth="1"/>
    <col min="12552" max="12552" width="20.54296875" style="246" customWidth="1"/>
    <col min="12553" max="12553" width="17.36328125" style="246" customWidth="1"/>
    <col min="12554" max="12554" width="25.453125" style="246" customWidth="1"/>
    <col min="12555" max="12555" width="30" style="246" customWidth="1"/>
    <col min="12556" max="12556" width="30.08984375" style="246" customWidth="1"/>
    <col min="12557" max="12802" width="9.08984375" style="246"/>
    <col min="12803" max="12803" width="7.90625" style="246" customWidth="1"/>
    <col min="12804" max="12804" width="44.90625" style="246" customWidth="1"/>
    <col min="12805" max="12805" width="12.90625" style="246" customWidth="1"/>
    <col min="12806" max="12806" width="7.36328125" style="246" customWidth="1"/>
    <col min="12807" max="12807" width="15" style="246" customWidth="1"/>
    <col min="12808" max="12808" width="20.54296875" style="246" customWidth="1"/>
    <col min="12809" max="12809" width="17.36328125" style="246" customWidth="1"/>
    <col min="12810" max="12810" width="25.453125" style="246" customWidth="1"/>
    <col min="12811" max="12811" width="30" style="246" customWidth="1"/>
    <col min="12812" max="12812" width="30.08984375" style="246" customWidth="1"/>
    <col min="12813" max="13058" width="9.08984375" style="246"/>
    <col min="13059" max="13059" width="7.90625" style="246" customWidth="1"/>
    <col min="13060" max="13060" width="44.90625" style="246" customWidth="1"/>
    <col min="13061" max="13061" width="12.90625" style="246" customWidth="1"/>
    <col min="13062" max="13062" width="7.36328125" style="246" customWidth="1"/>
    <col min="13063" max="13063" width="15" style="246" customWidth="1"/>
    <col min="13064" max="13064" width="20.54296875" style="246" customWidth="1"/>
    <col min="13065" max="13065" width="17.36328125" style="246" customWidth="1"/>
    <col min="13066" max="13066" width="25.453125" style="246" customWidth="1"/>
    <col min="13067" max="13067" width="30" style="246" customWidth="1"/>
    <col min="13068" max="13068" width="30.08984375" style="246" customWidth="1"/>
    <col min="13069" max="13314" width="9.08984375" style="246"/>
    <col min="13315" max="13315" width="7.90625" style="246" customWidth="1"/>
    <col min="13316" max="13316" width="44.90625" style="246" customWidth="1"/>
    <col min="13317" max="13317" width="12.90625" style="246" customWidth="1"/>
    <col min="13318" max="13318" width="7.36328125" style="246" customWidth="1"/>
    <col min="13319" max="13319" width="15" style="246" customWidth="1"/>
    <col min="13320" max="13320" width="20.54296875" style="246" customWidth="1"/>
    <col min="13321" max="13321" width="17.36328125" style="246" customWidth="1"/>
    <col min="13322" max="13322" width="25.453125" style="246" customWidth="1"/>
    <col min="13323" max="13323" width="30" style="246" customWidth="1"/>
    <col min="13324" max="13324" width="30.08984375" style="246" customWidth="1"/>
    <col min="13325" max="13570" width="9.08984375" style="246"/>
    <col min="13571" max="13571" width="7.90625" style="246" customWidth="1"/>
    <col min="13572" max="13572" width="44.90625" style="246" customWidth="1"/>
    <col min="13573" max="13573" width="12.90625" style="246" customWidth="1"/>
    <col min="13574" max="13574" width="7.36328125" style="246" customWidth="1"/>
    <col min="13575" max="13575" width="15" style="246" customWidth="1"/>
    <col min="13576" max="13576" width="20.54296875" style="246" customWidth="1"/>
    <col min="13577" max="13577" width="17.36328125" style="246" customWidth="1"/>
    <col min="13578" max="13578" width="25.453125" style="246" customWidth="1"/>
    <col min="13579" max="13579" width="30" style="246" customWidth="1"/>
    <col min="13580" max="13580" width="30.08984375" style="246" customWidth="1"/>
    <col min="13581" max="13826" width="9.08984375" style="246"/>
    <col min="13827" max="13827" width="7.90625" style="246" customWidth="1"/>
    <col min="13828" max="13828" width="44.90625" style="246" customWidth="1"/>
    <col min="13829" max="13829" width="12.90625" style="246" customWidth="1"/>
    <col min="13830" max="13830" width="7.36328125" style="246" customWidth="1"/>
    <col min="13831" max="13831" width="15" style="246" customWidth="1"/>
    <col min="13832" max="13832" width="20.54296875" style="246" customWidth="1"/>
    <col min="13833" max="13833" width="17.36328125" style="246" customWidth="1"/>
    <col min="13834" max="13834" width="25.453125" style="246" customWidth="1"/>
    <col min="13835" max="13835" width="30" style="246" customWidth="1"/>
    <col min="13836" max="13836" width="30.08984375" style="246" customWidth="1"/>
    <col min="13837" max="14082" width="9.08984375" style="246"/>
    <col min="14083" max="14083" width="7.90625" style="246" customWidth="1"/>
    <col min="14084" max="14084" width="44.90625" style="246" customWidth="1"/>
    <col min="14085" max="14085" width="12.90625" style="246" customWidth="1"/>
    <col min="14086" max="14086" width="7.36328125" style="246" customWidth="1"/>
    <col min="14087" max="14087" width="15" style="246" customWidth="1"/>
    <col min="14088" max="14088" width="20.54296875" style="246" customWidth="1"/>
    <col min="14089" max="14089" width="17.36328125" style="246" customWidth="1"/>
    <col min="14090" max="14090" width="25.453125" style="246" customWidth="1"/>
    <col min="14091" max="14091" width="30" style="246" customWidth="1"/>
    <col min="14092" max="14092" width="30.08984375" style="246" customWidth="1"/>
    <col min="14093" max="14338" width="9.08984375" style="246"/>
    <col min="14339" max="14339" width="7.90625" style="246" customWidth="1"/>
    <col min="14340" max="14340" width="44.90625" style="246" customWidth="1"/>
    <col min="14341" max="14341" width="12.90625" style="246" customWidth="1"/>
    <col min="14342" max="14342" width="7.36328125" style="246" customWidth="1"/>
    <col min="14343" max="14343" width="15" style="246" customWidth="1"/>
    <col min="14344" max="14344" width="20.54296875" style="246" customWidth="1"/>
    <col min="14345" max="14345" width="17.36328125" style="246" customWidth="1"/>
    <col min="14346" max="14346" width="25.453125" style="246" customWidth="1"/>
    <col min="14347" max="14347" width="30" style="246" customWidth="1"/>
    <col min="14348" max="14348" width="30.08984375" style="246" customWidth="1"/>
    <col min="14349" max="14594" width="9.08984375" style="246"/>
    <col min="14595" max="14595" width="7.90625" style="246" customWidth="1"/>
    <col min="14596" max="14596" width="44.90625" style="246" customWidth="1"/>
    <col min="14597" max="14597" width="12.90625" style="246" customWidth="1"/>
    <col min="14598" max="14598" width="7.36328125" style="246" customWidth="1"/>
    <col min="14599" max="14599" width="15" style="246" customWidth="1"/>
    <col min="14600" max="14600" width="20.54296875" style="246" customWidth="1"/>
    <col min="14601" max="14601" width="17.36328125" style="246" customWidth="1"/>
    <col min="14602" max="14602" width="25.453125" style="246" customWidth="1"/>
    <col min="14603" max="14603" width="30" style="246" customWidth="1"/>
    <col min="14604" max="14604" width="30.08984375" style="246" customWidth="1"/>
    <col min="14605" max="14850" width="9.08984375" style="246"/>
    <col min="14851" max="14851" width="7.90625" style="246" customWidth="1"/>
    <col min="14852" max="14852" width="44.90625" style="246" customWidth="1"/>
    <col min="14853" max="14853" width="12.90625" style="246" customWidth="1"/>
    <col min="14854" max="14854" width="7.36328125" style="246" customWidth="1"/>
    <col min="14855" max="14855" width="15" style="246" customWidth="1"/>
    <col min="14856" max="14856" width="20.54296875" style="246" customWidth="1"/>
    <col min="14857" max="14857" width="17.36328125" style="246" customWidth="1"/>
    <col min="14858" max="14858" width="25.453125" style="246" customWidth="1"/>
    <col min="14859" max="14859" width="30" style="246" customWidth="1"/>
    <col min="14860" max="14860" width="30.08984375" style="246" customWidth="1"/>
    <col min="14861" max="15106" width="9.08984375" style="246"/>
    <col min="15107" max="15107" width="7.90625" style="246" customWidth="1"/>
    <col min="15108" max="15108" width="44.90625" style="246" customWidth="1"/>
    <col min="15109" max="15109" width="12.90625" style="246" customWidth="1"/>
    <col min="15110" max="15110" width="7.36328125" style="246" customWidth="1"/>
    <col min="15111" max="15111" width="15" style="246" customWidth="1"/>
    <col min="15112" max="15112" width="20.54296875" style="246" customWidth="1"/>
    <col min="15113" max="15113" width="17.36328125" style="246" customWidth="1"/>
    <col min="15114" max="15114" width="25.453125" style="246" customWidth="1"/>
    <col min="15115" max="15115" width="30" style="246" customWidth="1"/>
    <col min="15116" max="15116" width="30.08984375" style="246" customWidth="1"/>
    <col min="15117" max="15362" width="9.08984375" style="246"/>
    <col min="15363" max="15363" width="7.90625" style="246" customWidth="1"/>
    <col min="15364" max="15364" width="44.90625" style="246" customWidth="1"/>
    <col min="15365" max="15365" width="12.90625" style="246" customWidth="1"/>
    <col min="15366" max="15366" width="7.36328125" style="246" customWidth="1"/>
    <col min="15367" max="15367" width="15" style="246" customWidth="1"/>
    <col min="15368" max="15368" width="20.54296875" style="246" customWidth="1"/>
    <col min="15369" max="15369" width="17.36328125" style="246" customWidth="1"/>
    <col min="15370" max="15370" width="25.453125" style="246" customWidth="1"/>
    <col min="15371" max="15371" width="30" style="246" customWidth="1"/>
    <col min="15372" max="15372" width="30.08984375" style="246" customWidth="1"/>
    <col min="15373" max="15618" width="9.08984375" style="246"/>
    <col min="15619" max="15619" width="7.90625" style="246" customWidth="1"/>
    <col min="15620" max="15620" width="44.90625" style="246" customWidth="1"/>
    <col min="15621" max="15621" width="12.90625" style="246" customWidth="1"/>
    <col min="15622" max="15622" width="7.36328125" style="246" customWidth="1"/>
    <col min="15623" max="15623" width="15" style="246" customWidth="1"/>
    <col min="15624" max="15624" width="20.54296875" style="246" customWidth="1"/>
    <col min="15625" max="15625" width="17.36328125" style="246" customWidth="1"/>
    <col min="15626" max="15626" width="25.453125" style="246" customWidth="1"/>
    <col min="15627" max="15627" width="30" style="246" customWidth="1"/>
    <col min="15628" max="15628" width="30.08984375" style="246" customWidth="1"/>
    <col min="15629" max="15874" width="9.08984375" style="246"/>
    <col min="15875" max="15875" width="7.90625" style="246" customWidth="1"/>
    <col min="15876" max="15876" width="44.90625" style="246" customWidth="1"/>
    <col min="15877" max="15877" width="12.90625" style="246" customWidth="1"/>
    <col min="15878" max="15878" width="7.36328125" style="246" customWidth="1"/>
    <col min="15879" max="15879" width="15" style="246" customWidth="1"/>
    <col min="15880" max="15880" width="20.54296875" style="246" customWidth="1"/>
    <col min="15881" max="15881" width="17.36328125" style="246" customWidth="1"/>
    <col min="15882" max="15882" width="25.453125" style="246" customWidth="1"/>
    <col min="15883" max="15883" width="30" style="246" customWidth="1"/>
    <col min="15884" max="15884" width="30.08984375" style="246" customWidth="1"/>
    <col min="15885" max="16130" width="9.08984375" style="246"/>
    <col min="16131" max="16131" width="7.90625" style="246" customWidth="1"/>
    <col min="16132" max="16132" width="44.90625" style="246" customWidth="1"/>
    <col min="16133" max="16133" width="12.90625" style="246" customWidth="1"/>
    <col min="16134" max="16134" width="7.36328125" style="246" customWidth="1"/>
    <col min="16135" max="16135" width="15" style="246" customWidth="1"/>
    <col min="16136" max="16136" width="20.54296875" style="246" customWidth="1"/>
    <col min="16137" max="16137" width="17.36328125" style="246" customWidth="1"/>
    <col min="16138" max="16138" width="25.453125" style="246" customWidth="1"/>
    <col min="16139" max="16139" width="30" style="246" customWidth="1"/>
    <col min="16140" max="16140" width="30.08984375" style="246" customWidth="1"/>
    <col min="16141" max="16384" width="9.08984375" style="246"/>
  </cols>
  <sheetData>
    <row r="1" spans="1:14" ht="23.5">
      <c r="C1" s="29" t="s">
        <v>81</v>
      </c>
      <c r="D1" s="892"/>
      <c r="E1" s="843"/>
      <c r="F1" s="843"/>
      <c r="G1" s="843"/>
      <c r="H1" s="30" t="s">
        <v>74</v>
      </c>
      <c r="I1" s="31">
        <f>'Contract Summary'!E1</f>
        <v>45717</v>
      </c>
      <c r="J1" s="30" t="s">
        <v>75</v>
      </c>
      <c r="K1" s="346">
        <f>IF(I1=0,0,VLOOKUP(I1,Lists!A2:B5000,2,FALSE))</f>
        <v>9</v>
      </c>
      <c r="L1" s="245" t="s">
        <v>175</v>
      </c>
    </row>
    <row r="2" spans="1:14" ht="23.4" customHeight="1" thickBot="1">
      <c r="C2" s="26" t="str">
        <f>'[1]Contract Summary'!C4</f>
        <v>CONSTRUCTION OF BUA LAFIAGI BYPASS ROAD</v>
      </c>
      <c r="D2" s="893" t="str">
        <f>'Payments Recieved'!A2</f>
        <v>PROPOSED CONSTRUCTION OF 15 SPAN, DUAL CARRIAGEWAY,  6TH BRIDGE OVER RIVER KADUNA AND APPROACH ROADS</v>
      </c>
      <c r="E2" s="845"/>
      <c r="F2" s="845"/>
      <c r="G2" s="32"/>
      <c r="H2" s="447"/>
      <c r="I2" s="398"/>
      <c r="J2" s="399"/>
      <c r="K2" s="845"/>
    </row>
    <row r="3" spans="1:14" ht="37.65" customHeight="1">
      <c r="C3" s="894" t="s">
        <v>16</v>
      </c>
      <c r="D3" s="895" t="s">
        <v>1</v>
      </c>
      <c r="E3" s="896" t="s">
        <v>181</v>
      </c>
      <c r="F3" s="896" t="s">
        <v>1064</v>
      </c>
      <c r="G3" s="896" t="s">
        <v>130</v>
      </c>
      <c r="H3" s="896" t="s">
        <v>21</v>
      </c>
      <c r="I3" s="896" t="s">
        <v>22</v>
      </c>
      <c r="J3" s="896" t="s">
        <v>23</v>
      </c>
      <c r="K3" s="896" t="s">
        <v>24</v>
      </c>
      <c r="M3" s="894" t="s">
        <v>929</v>
      </c>
      <c r="N3" s="897" t="s">
        <v>1041</v>
      </c>
    </row>
    <row r="4" spans="1:14" ht="24.9" customHeight="1">
      <c r="C4" s="898" t="s">
        <v>115</v>
      </c>
      <c r="D4" s="899"/>
      <c r="E4" s="900"/>
      <c r="F4" s="901"/>
      <c r="G4" s="448"/>
      <c r="H4" s="448"/>
      <c r="I4" s="451"/>
      <c r="J4" s="524"/>
      <c r="K4" s="449"/>
      <c r="L4" s="289"/>
      <c r="M4" s="595" t="s">
        <v>115</v>
      </c>
      <c r="N4" s="290" t="s">
        <v>1040</v>
      </c>
    </row>
    <row r="5" spans="1:14" ht="24.9" customHeight="1">
      <c r="A5" s="465"/>
      <c r="C5" s="902">
        <v>1</v>
      </c>
      <c r="D5" s="903" t="s">
        <v>27</v>
      </c>
      <c r="E5" s="904" t="s">
        <v>85</v>
      </c>
      <c r="F5" s="905" t="s">
        <v>28</v>
      </c>
      <c r="G5" s="450">
        <f>'Diesel Consumption'!K91</f>
        <v>2193</v>
      </c>
      <c r="H5" s="451">
        <v>1100</v>
      </c>
      <c r="I5" s="453">
        <v>177509365</v>
      </c>
      <c r="J5" s="452">
        <f>G5*H5</f>
        <v>2412300</v>
      </c>
      <c r="K5" s="453">
        <f>I5+J5</f>
        <v>179921665</v>
      </c>
      <c r="L5" s="289"/>
      <c r="M5" s="596" t="s">
        <v>191</v>
      </c>
      <c r="N5" s="290" t="s">
        <v>1042</v>
      </c>
    </row>
    <row r="6" spans="1:14" ht="24.9" customHeight="1">
      <c r="A6" s="466"/>
      <c r="C6" s="906">
        <v>2</v>
      </c>
      <c r="D6" s="903" t="s">
        <v>29</v>
      </c>
      <c r="E6" s="904" t="s">
        <v>85</v>
      </c>
      <c r="F6" s="905" t="s">
        <v>28</v>
      </c>
      <c r="G6" s="451"/>
      <c r="H6" s="450">
        <f>H5</f>
        <v>1100</v>
      </c>
      <c r="I6" s="453">
        <v>0</v>
      </c>
      <c r="J6" s="452">
        <f>'[1]Diesel Consumption'!O117</f>
        <v>0</v>
      </c>
      <c r="K6" s="453">
        <f t="shared" ref="K6:K85" si="0">I6+J6</f>
        <v>0</v>
      </c>
      <c r="L6" s="289"/>
      <c r="M6" s="597" t="s">
        <v>1079</v>
      </c>
      <c r="N6" s="290" t="s">
        <v>1080</v>
      </c>
    </row>
    <row r="7" spans="1:14" ht="24.9" customHeight="1">
      <c r="A7" s="466"/>
      <c r="C7" s="902">
        <v>3</v>
      </c>
      <c r="D7" s="903" t="s">
        <v>25</v>
      </c>
      <c r="E7" s="904" t="s">
        <v>19</v>
      </c>
      <c r="F7" s="450" t="s">
        <v>192</v>
      </c>
      <c r="G7" s="450"/>
      <c r="H7" s="905"/>
      <c r="I7" s="453">
        <v>121891035.90317073</v>
      </c>
      <c r="J7" s="452">
        <f>'Plant Return'!H83</f>
        <v>2516666.5499999998</v>
      </c>
      <c r="K7" s="453">
        <f>I7+J7</f>
        <v>124407702.45317073</v>
      </c>
      <c r="L7" s="289"/>
      <c r="M7" s="598" t="s">
        <v>174</v>
      </c>
      <c r="N7" s="290" t="s">
        <v>1043</v>
      </c>
    </row>
    <row r="8" spans="1:14" ht="24.9" customHeight="1">
      <c r="A8" s="466"/>
      <c r="C8" s="906">
        <v>4</v>
      </c>
      <c r="D8" s="903" t="s">
        <v>26</v>
      </c>
      <c r="E8" s="904" t="s">
        <v>19</v>
      </c>
      <c r="F8" s="450" t="s">
        <v>192</v>
      </c>
      <c r="G8" s="450"/>
      <c r="H8" s="905"/>
      <c r="I8" s="453">
        <v>813000</v>
      </c>
      <c r="J8" s="452">
        <f>'Hired Vehicles'!H25</f>
        <v>15000</v>
      </c>
      <c r="K8" s="453">
        <f>I8+J8</f>
        <v>828000</v>
      </c>
      <c r="L8" s="289"/>
      <c r="M8" s="599" t="s">
        <v>117</v>
      </c>
      <c r="N8" s="290" t="s">
        <v>1044</v>
      </c>
    </row>
    <row r="9" spans="1:14" ht="24.9" customHeight="1">
      <c r="A9" s="466"/>
      <c r="C9" s="902">
        <v>5</v>
      </c>
      <c r="D9" s="455" t="s">
        <v>30</v>
      </c>
      <c r="E9" s="907" t="s">
        <v>19</v>
      </c>
      <c r="F9" s="457" t="s">
        <v>28</v>
      </c>
      <c r="G9" s="908">
        <v>162.30000000000001</v>
      </c>
      <c r="H9" s="451">
        <v>1000</v>
      </c>
      <c r="I9" s="453">
        <v>9520945.0746268667</v>
      </c>
      <c r="J9" s="452">
        <f t="shared" ref="J9:J35" si="1">G9*H9</f>
        <v>162300</v>
      </c>
      <c r="K9" s="453">
        <f t="shared" si="0"/>
        <v>9683245.0746268667</v>
      </c>
      <c r="L9" s="289"/>
      <c r="M9" s="600" t="s">
        <v>114</v>
      </c>
      <c r="N9" s="290" t="s">
        <v>1045</v>
      </c>
    </row>
    <row r="10" spans="1:14" ht="24.9" customHeight="1">
      <c r="A10" s="466"/>
      <c r="C10" s="906">
        <v>6</v>
      </c>
      <c r="D10" s="455" t="s">
        <v>256</v>
      </c>
      <c r="E10" s="907" t="s">
        <v>19</v>
      </c>
      <c r="F10" s="457" t="s">
        <v>257</v>
      </c>
      <c r="G10" s="450"/>
      <c r="H10" s="905"/>
      <c r="I10" s="453"/>
      <c r="J10" s="456">
        <v>0</v>
      </c>
      <c r="K10" s="453"/>
      <c r="L10" s="289"/>
    </row>
    <row r="11" spans="1:14" ht="24.9" customHeight="1">
      <c r="A11" s="466"/>
      <c r="C11" s="902">
        <v>7</v>
      </c>
      <c r="D11" s="455" t="s">
        <v>31</v>
      </c>
      <c r="E11" s="907" t="s">
        <v>19</v>
      </c>
      <c r="F11" s="457" t="s">
        <v>28</v>
      </c>
      <c r="G11" s="451">
        <v>53</v>
      </c>
      <c r="H11" s="451">
        <v>4097.5600000000004</v>
      </c>
      <c r="I11" s="453">
        <v>14865204.252682934</v>
      </c>
      <c r="J11" s="452">
        <f t="shared" si="1"/>
        <v>217170.68000000002</v>
      </c>
      <c r="K11" s="453">
        <f t="shared" si="0"/>
        <v>15082374.932682933</v>
      </c>
      <c r="L11" s="289"/>
    </row>
    <row r="12" spans="1:14" ht="24.9" customHeight="1">
      <c r="A12" s="466"/>
      <c r="C12" s="906">
        <v>8</v>
      </c>
      <c r="D12" s="455" t="s">
        <v>32</v>
      </c>
      <c r="E12" s="907" t="s">
        <v>19</v>
      </c>
      <c r="F12" s="457" t="s">
        <v>28</v>
      </c>
      <c r="G12" s="451">
        <v>14</v>
      </c>
      <c r="H12" s="451">
        <v>6786</v>
      </c>
      <c r="I12" s="453">
        <v>1767586.3414634138</v>
      </c>
      <c r="J12" s="452">
        <f t="shared" si="1"/>
        <v>95004</v>
      </c>
      <c r="K12" s="453">
        <f t="shared" si="0"/>
        <v>1862590.3414634138</v>
      </c>
      <c r="L12" s="289"/>
    </row>
    <row r="13" spans="1:14" ht="24.9" customHeight="1">
      <c r="A13" s="466"/>
      <c r="C13" s="902">
        <v>9</v>
      </c>
      <c r="D13" s="455" t="s">
        <v>33</v>
      </c>
      <c r="E13" s="907" t="s">
        <v>19</v>
      </c>
      <c r="F13" s="457" t="s">
        <v>28</v>
      </c>
      <c r="G13" s="451">
        <v>0</v>
      </c>
      <c r="H13" s="451">
        <v>6171</v>
      </c>
      <c r="I13" s="453">
        <v>601902.43902438995</v>
      </c>
      <c r="J13" s="452">
        <f t="shared" si="1"/>
        <v>0</v>
      </c>
      <c r="K13" s="453">
        <f t="shared" si="0"/>
        <v>601902.43902438995</v>
      </c>
      <c r="L13" s="289"/>
    </row>
    <row r="14" spans="1:14" ht="24.9" customHeight="1">
      <c r="A14" s="466"/>
      <c r="C14" s="906">
        <v>10</v>
      </c>
      <c r="D14" s="455" t="s">
        <v>1493</v>
      </c>
      <c r="E14" s="907" t="s">
        <v>19</v>
      </c>
      <c r="F14" s="457" t="s">
        <v>28</v>
      </c>
      <c r="G14" s="451">
        <v>33</v>
      </c>
      <c r="H14" s="451">
        <v>3292.69</v>
      </c>
      <c r="I14" s="453">
        <v>2334807.0636585369</v>
      </c>
      <c r="J14" s="452">
        <f t="shared" si="1"/>
        <v>108658.77</v>
      </c>
      <c r="K14" s="453">
        <f t="shared" si="0"/>
        <v>2443465.8336585369</v>
      </c>
      <c r="L14" s="289"/>
    </row>
    <row r="15" spans="1:14" ht="24.9" customHeight="1">
      <c r="A15" s="466"/>
      <c r="C15" s="902">
        <v>11</v>
      </c>
      <c r="D15" s="455" t="s">
        <v>1223</v>
      </c>
      <c r="E15" s="907" t="s">
        <v>19</v>
      </c>
      <c r="F15" s="457" t="s">
        <v>28</v>
      </c>
      <c r="G15" s="451"/>
      <c r="H15" s="451">
        <v>0</v>
      </c>
      <c r="I15" s="453">
        <v>0</v>
      </c>
      <c r="J15" s="452">
        <f t="shared" si="1"/>
        <v>0</v>
      </c>
      <c r="K15" s="453">
        <f t="shared" si="0"/>
        <v>0</v>
      </c>
      <c r="L15" s="289"/>
    </row>
    <row r="16" spans="1:14" ht="24.9" customHeight="1">
      <c r="A16" s="466"/>
      <c r="C16" s="906">
        <v>12</v>
      </c>
      <c r="D16" s="455" t="s">
        <v>34</v>
      </c>
      <c r="E16" s="907" t="s">
        <v>19</v>
      </c>
      <c r="F16" s="457" t="s">
        <v>28</v>
      </c>
      <c r="G16" s="451"/>
      <c r="H16" s="451">
        <v>0</v>
      </c>
      <c r="I16" s="453">
        <v>0</v>
      </c>
      <c r="J16" s="452">
        <f t="shared" si="1"/>
        <v>0</v>
      </c>
      <c r="K16" s="453">
        <f t="shared" si="0"/>
        <v>0</v>
      </c>
      <c r="L16" s="289"/>
    </row>
    <row r="17" spans="1:12" ht="24.9" customHeight="1">
      <c r="A17" s="466"/>
      <c r="C17" s="902">
        <v>13</v>
      </c>
      <c r="D17" s="455" t="s">
        <v>35</v>
      </c>
      <c r="E17" s="907" t="s">
        <v>19</v>
      </c>
      <c r="F17" s="457" t="s">
        <v>36</v>
      </c>
      <c r="G17" s="451">
        <v>10</v>
      </c>
      <c r="H17" s="451">
        <v>12100</v>
      </c>
      <c r="I17" s="453">
        <v>984180</v>
      </c>
      <c r="J17" s="452">
        <f t="shared" si="1"/>
        <v>121000</v>
      </c>
      <c r="K17" s="453">
        <f t="shared" si="0"/>
        <v>1105180</v>
      </c>
      <c r="L17" s="289"/>
    </row>
    <row r="18" spans="1:12" ht="24.9" customHeight="1">
      <c r="A18" s="467"/>
      <c r="C18" s="906">
        <v>14</v>
      </c>
      <c r="D18" s="455" t="s">
        <v>1224</v>
      </c>
      <c r="E18" s="907" t="s">
        <v>19</v>
      </c>
      <c r="F18" s="457" t="s">
        <v>116</v>
      </c>
      <c r="G18" s="450"/>
      <c r="H18" s="905"/>
      <c r="I18" s="453">
        <v>0</v>
      </c>
      <c r="J18" s="910"/>
      <c r="K18" s="453">
        <f t="shared" si="0"/>
        <v>0</v>
      </c>
      <c r="L18" s="289"/>
    </row>
    <row r="19" spans="1:12" ht="24.9" customHeight="1">
      <c r="C19" s="898" t="s">
        <v>191</v>
      </c>
      <c r="D19" s="899"/>
      <c r="E19" s="900"/>
      <c r="F19" s="901"/>
      <c r="G19" s="448"/>
      <c r="H19" s="451"/>
      <c r="I19" s="453">
        <v>0</v>
      </c>
      <c r="J19" s="452">
        <f t="shared" si="1"/>
        <v>0</v>
      </c>
      <c r="K19" s="453">
        <f t="shared" si="0"/>
        <v>0</v>
      </c>
      <c r="L19" s="289"/>
    </row>
    <row r="20" spans="1:12" ht="24.9" customHeight="1">
      <c r="A20" s="468"/>
      <c r="C20" s="902">
        <f>'[1]Materials &amp; Civils'!A5</f>
        <v>1</v>
      </c>
      <c r="D20" s="903" t="s">
        <v>1107</v>
      </c>
      <c r="E20" s="907" t="s">
        <v>82</v>
      </c>
      <c r="F20" s="903" t="str">
        <f>IF(ISBLANK('[1]Materials &amp; Civils'!C5),"",'[1]Materials &amp; Civils'!C5)</f>
        <v>Bags</v>
      </c>
      <c r="G20" s="450">
        <f>'Materials &amp; Civils'!N5</f>
        <v>468</v>
      </c>
      <c r="H20" s="450">
        <v>4650</v>
      </c>
      <c r="I20" s="453">
        <v>149870500</v>
      </c>
      <c r="J20" s="452">
        <f t="shared" si="1"/>
        <v>2176200</v>
      </c>
      <c r="K20" s="453">
        <f t="shared" si="0"/>
        <v>152046700</v>
      </c>
      <c r="L20" s="289"/>
    </row>
    <row r="21" spans="1:12" ht="24.9" customHeight="1">
      <c r="A21" s="469"/>
      <c r="C21" s="902">
        <f>'[1]Materials &amp; Civils'!A6</f>
        <v>2</v>
      </c>
      <c r="D21" s="903" t="s">
        <v>1127</v>
      </c>
      <c r="E21" s="907" t="s">
        <v>82</v>
      </c>
      <c r="F21" s="903" t="str">
        <f>IF(ISBLANK('[1]Materials &amp; Civils'!C6),"",'[1]Materials &amp; Civils'!C6)</f>
        <v>Tonnes</v>
      </c>
      <c r="G21" s="450">
        <f>'Materials &amp; Civils'!N6</f>
        <v>0</v>
      </c>
      <c r="H21" s="450">
        <f>IF(D21="",0,VLOOKUP(D21,'Materials &amp; Civils'!$B$5:$N$38,3,FALSE))</f>
        <v>95000</v>
      </c>
      <c r="I21" s="453">
        <v>0</v>
      </c>
      <c r="J21" s="452">
        <f t="shared" si="1"/>
        <v>0</v>
      </c>
      <c r="K21" s="453">
        <f t="shared" si="0"/>
        <v>0</v>
      </c>
      <c r="L21" s="289"/>
    </row>
    <row r="22" spans="1:12" ht="24.9" customHeight="1">
      <c r="A22" s="469"/>
      <c r="C22" s="902">
        <f>'[1]Materials &amp; Civils'!A7</f>
        <v>3</v>
      </c>
      <c r="D22" s="903" t="s">
        <v>1120</v>
      </c>
      <c r="E22" s="907" t="s">
        <v>82</v>
      </c>
      <c r="F22" s="903" t="str">
        <f>IF(ISBLANK('[1]Materials &amp; Civils'!C7),"",'[1]Materials &amp; Civils'!C7)</f>
        <v>Tonnes</v>
      </c>
      <c r="G22" s="450">
        <f>'Materials &amp; Civils'!N7</f>
        <v>1.312185006</v>
      </c>
      <c r="H22" s="450">
        <v>550000</v>
      </c>
      <c r="I22" s="453">
        <v>15191382.44714001</v>
      </c>
      <c r="J22" s="452">
        <f t="shared" si="1"/>
        <v>721701.75329999998</v>
      </c>
      <c r="K22" s="453">
        <f t="shared" si="0"/>
        <v>15913084.20044001</v>
      </c>
      <c r="L22" s="289"/>
    </row>
    <row r="23" spans="1:12" ht="24.9" customHeight="1">
      <c r="A23" s="469"/>
      <c r="C23" s="902">
        <f>'[1]Materials &amp; Civils'!A8</f>
        <v>4</v>
      </c>
      <c r="D23" s="903" t="s">
        <v>1108</v>
      </c>
      <c r="E23" s="907" t="s">
        <v>82</v>
      </c>
      <c r="F23" s="903" t="str">
        <f>IF(ISBLANK('[1]Materials &amp; Civils'!C8),"",'[1]Materials &amp; Civils'!C8)</f>
        <v>Tonnes</v>
      </c>
      <c r="G23" s="450">
        <f>'Materials &amp; Civils'!N8</f>
        <v>1.5431486399999983</v>
      </c>
      <c r="H23" s="450">
        <v>550000</v>
      </c>
      <c r="I23" s="453">
        <v>36252566.8068</v>
      </c>
      <c r="J23" s="452">
        <f t="shared" si="1"/>
        <v>848731.75199999905</v>
      </c>
      <c r="K23" s="453">
        <f t="shared" si="0"/>
        <v>37101298.558799997</v>
      </c>
      <c r="L23" s="291"/>
    </row>
    <row r="24" spans="1:12" ht="24.9" customHeight="1">
      <c r="A24" s="469"/>
      <c r="C24" s="902">
        <f>'[1]Materials &amp; Civils'!A9</f>
        <v>5</v>
      </c>
      <c r="D24" s="903" t="s">
        <v>1109</v>
      </c>
      <c r="E24" s="907" t="s">
        <v>82</v>
      </c>
      <c r="F24" s="903" t="str">
        <f>IF(ISBLANK('[1]Materials &amp; Civils'!C9),"",'[1]Materials &amp; Civils'!C9)</f>
        <v>Tonnes</v>
      </c>
      <c r="G24" s="450">
        <f>'Materials &amp; Civils'!N9</f>
        <v>1.5892272000000034</v>
      </c>
      <c r="H24" s="450">
        <v>550000</v>
      </c>
      <c r="I24" s="453">
        <v>33672342.212999992</v>
      </c>
      <c r="J24" s="452">
        <f t="shared" si="1"/>
        <v>874074.96000000183</v>
      </c>
      <c r="K24" s="453">
        <f t="shared" si="0"/>
        <v>34546417.172999993</v>
      </c>
      <c r="L24" s="291"/>
    </row>
    <row r="25" spans="1:12" ht="24.9" customHeight="1">
      <c r="A25" s="469"/>
      <c r="C25" s="902">
        <f>'[1]Materials &amp; Civils'!A10</f>
        <v>6</v>
      </c>
      <c r="D25" s="903" t="s">
        <v>1129</v>
      </c>
      <c r="E25" s="907" t="s">
        <v>82</v>
      </c>
      <c r="F25" s="903" t="str">
        <f>IF(ISBLANK('[1]Materials &amp; Civils'!C10),"",'[1]Materials &amp; Civils'!C10)</f>
        <v>Tonnes</v>
      </c>
      <c r="G25" s="450">
        <f>'Materials &amp; Civils'!N10</f>
        <v>0</v>
      </c>
      <c r="H25" s="450">
        <v>550000</v>
      </c>
      <c r="I25" s="453">
        <v>0</v>
      </c>
      <c r="J25" s="452">
        <f t="shared" si="1"/>
        <v>0</v>
      </c>
      <c r="K25" s="453">
        <f t="shared" si="0"/>
        <v>0</v>
      </c>
      <c r="L25" s="291"/>
    </row>
    <row r="26" spans="1:12" ht="24.9" customHeight="1">
      <c r="A26" s="469"/>
      <c r="C26" s="902">
        <f>'[1]Materials &amp; Civils'!A11</f>
        <v>7</v>
      </c>
      <c r="D26" s="903" t="s">
        <v>1130</v>
      </c>
      <c r="E26" s="907" t="s">
        <v>82</v>
      </c>
      <c r="F26" s="903" t="str">
        <f>IF(ISBLANK('[1]Materials &amp; Civils'!C11),"",'[1]Materials &amp; Civils'!C11)</f>
        <v>Tonnes</v>
      </c>
      <c r="G26" s="450">
        <f>'Materials &amp; Civils'!N11</f>
        <v>0</v>
      </c>
      <c r="H26" s="450">
        <v>550000</v>
      </c>
      <c r="I26" s="453">
        <v>0</v>
      </c>
      <c r="J26" s="452">
        <f t="shared" si="1"/>
        <v>0</v>
      </c>
      <c r="K26" s="453">
        <f t="shared" si="0"/>
        <v>0</v>
      </c>
      <c r="L26" s="289"/>
    </row>
    <row r="27" spans="1:12" ht="24.9" customHeight="1">
      <c r="A27" s="469"/>
      <c r="C27" s="902">
        <f>'[1]Materials &amp; Civils'!A12</f>
        <v>8</v>
      </c>
      <c r="D27" s="903" t="s">
        <v>1131</v>
      </c>
      <c r="E27" s="907" t="s">
        <v>82</v>
      </c>
      <c r="F27" s="903" t="str">
        <f>IF(ISBLANK('[1]Materials &amp; Civils'!C12),"",'[1]Materials &amp; Civils'!C12)</f>
        <v>Tonnes</v>
      </c>
      <c r="G27" s="450">
        <f>'Materials &amp; Civils'!N12</f>
        <v>0</v>
      </c>
      <c r="H27" s="450">
        <v>550000</v>
      </c>
      <c r="I27" s="453">
        <v>0</v>
      </c>
      <c r="J27" s="452">
        <f t="shared" si="1"/>
        <v>0</v>
      </c>
      <c r="K27" s="453">
        <f t="shared" si="0"/>
        <v>0</v>
      </c>
      <c r="L27" s="289"/>
    </row>
    <row r="28" spans="1:12" ht="24.9" customHeight="1">
      <c r="A28" s="469"/>
      <c r="C28" s="902">
        <f>'[1]Materials &amp; Civils'!A13</f>
        <v>9</v>
      </c>
      <c r="D28" s="903" t="s">
        <v>1132</v>
      </c>
      <c r="E28" s="907" t="s">
        <v>82</v>
      </c>
      <c r="F28" s="903" t="str">
        <f>IF(ISBLANK('[1]Materials &amp; Civils'!C13),"",'[1]Materials &amp; Civils'!C13)</f>
        <v>Tonnes</v>
      </c>
      <c r="G28" s="450">
        <f>'Materials &amp; Civils'!N13</f>
        <v>9.5369760000000028</v>
      </c>
      <c r="H28" s="450">
        <v>550000</v>
      </c>
      <c r="I28" s="453">
        <v>167203800.88959998</v>
      </c>
      <c r="J28" s="452">
        <f t="shared" si="1"/>
        <v>5245336.8000000017</v>
      </c>
      <c r="K28" s="453">
        <f t="shared" si="0"/>
        <v>172449137.68959999</v>
      </c>
      <c r="L28" s="289"/>
    </row>
    <row r="29" spans="1:12" ht="24.9" customHeight="1">
      <c r="A29" s="469"/>
      <c r="C29" s="902">
        <f>'[1]Materials &amp; Civils'!A13</f>
        <v>9</v>
      </c>
      <c r="D29" s="903" t="s">
        <v>1133</v>
      </c>
      <c r="E29" s="907" t="s">
        <v>82</v>
      </c>
      <c r="F29" s="903" t="s">
        <v>234</v>
      </c>
      <c r="G29" s="450">
        <f>'Materials &amp; Civils'!N14</f>
        <v>0</v>
      </c>
      <c r="H29" s="450">
        <v>550000</v>
      </c>
      <c r="I29" s="453">
        <v>0</v>
      </c>
      <c r="J29" s="452">
        <f t="shared" ref="J29" si="2">G29*H29</f>
        <v>0</v>
      </c>
      <c r="K29" s="453">
        <f t="shared" ref="K29" si="3">I29+J29</f>
        <v>0</v>
      </c>
      <c r="L29" s="291"/>
    </row>
    <row r="30" spans="1:12" ht="24.9" customHeight="1">
      <c r="A30" s="469"/>
      <c r="C30" s="902">
        <f>'[1]Materials &amp; Civils'!A14</f>
        <v>10</v>
      </c>
      <c r="D30" s="903" t="s">
        <v>1121</v>
      </c>
      <c r="E30" s="907" t="s">
        <v>82</v>
      </c>
      <c r="F30" s="903" t="s">
        <v>846</v>
      </c>
      <c r="G30" s="450">
        <f>'Materials &amp; Civils'!N15</f>
        <v>0</v>
      </c>
      <c r="H30" s="450">
        <v>14000</v>
      </c>
      <c r="I30" s="453">
        <v>252000</v>
      </c>
      <c r="J30" s="452">
        <f t="shared" si="1"/>
        <v>0</v>
      </c>
      <c r="K30" s="453">
        <f t="shared" si="0"/>
        <v>252000</v>
      </c>
      <c r="L30" s="291"/>
    </row>
    <row r="31" spans="1:12" ht="24.9" customHeight="1">
      <c r="A31" s="469"/>
      <c r="C31" s="902">
        <f>'[1]Materials &amp; Civils'!A15</f>
        <v>11</v>
      </c>
      <c r="D31" s="903" t="str">
        <f>IF(ISBLANK('[1]Materials &amp; Civils'!B15),"",'[1]Materials &amp; Civils'!B15)</f>
        <v>Sharp Sand</v>
      </c>
      <c r="E31" s="907" t="s">
        <v>82</v>
      </c>
      <c r="F31" s="903" t="str">
        <f>IF(ISBLANK('[1]Materials &amp; Civils'!C15),"",'[1]Materials &amp; Civils'!C15)</f>
        <v>Tonnes</v>
      </c>
      <c r="G31" s="450">
        <f>'Materials &amp; Civils'!J16</f>
        <v>47.1994215</v>
      </c>
      <c r="H31" s="450">
        <v>3000</v>
      </c>
      <c r="I31" s="453">
        <v>11495640.772700001</v>
      </c>
      <c r="J31" s="452">
        <f t="shared" si="1"/>
        <v>141598.26449999999</v>
      </c>
      <c r="K31" s="453">
        <f t="shared" si="0"/>
        <v>11637239.0372</v>
      </c>
      <c r="L31" s="289"/>
    </row>
    <row r="32" spans="1:12" ht="24.9" customHeight="1">
      <c r="A32" s="469"/>
      <c r="C32" s="902">
        <f>'[1]Materials &amp; Civils'!A16</f>
        <v>12</v>
      </c>
      <c r="D32" s="903" t="str">
        <f>IF(ISBLANK('[1]Materials &amp; Civils'!B16),"",'[1]Materials &amp; Civils'!B16)</f>
        <v>Blocks 9"</v>
      </c>
      <c r="E32" s="907" t="s">
        <v>82</v>
      </c>
      <c r="F32" s="903" t="str">
        <f>IF(ISBLANK('[1]Materials &amp; Civils'!C16),"",'[1]Materials &amp; Civils'!C16)</f>
        <v>Each</v>
      </c>
      <c r="G32" s="450">
        <f>'Materials &amp; Civils'!J17</f>
        <v>0</v>
      </c>
      <c r="H32" s="450">
        <v>600</v>
      </c>
      <c r="I32" s="453">
        <v>1144810</v>
      </c>
      <c r="J32" s="452">
        <f t="shared" si="1"/>
        <v>0</v>
      </c>
      <c r="K32" s="453">
        <f t="shared" si="0"/>
        <v>1144810</v>
      </c>
      <c r="L32" s="289"/>
    </row>
    <row r="33" spans="1:12" ht="24.9" customHeight="1">
      <c r="A33" s="469"/>
      <c r="C33" s="902">
        <f>'[1]Materials &amp; Civils'!A17</f>
        <v>13</v>
      </c>
      <c r="D33" s="903" t="str">
        <f>IF(ISBLANK('[1]Materials &amp; Civils'!B17),"",'[1]Materials &amp; Civils'!B17)</f>
        <v>Geotextile</v>
      </c>
      <c r="E33" s="907" t="s">
        <v>82</v>
      </c>
      <c r="F33" s="903" t="str">
        <f>IF(ISBLANK('[1]Materials &amp; Civils'!C17),"",'[1]Materials &amp; Civils'!C17)</f>
        <v>M2</v>
      </c>
      <c r="G33" s="450">
        <f>'Materials &amp; Civils'!J18</f>
        <v>0</v>
      </c>
      <c r="H33" s="450">
        <f>IF(D33="",0,VLOOKUP(D33,'[1]Materials &amp; Civils'!$B$5:$N$42,3,FALSE))</f>
        <v>1200000</v>
      </c>
      <c r="I33" s="453">
        <v>0</v>
      </c>
      <c r="J33" s="452">
        <f t="shared" si="1"/>
        <v>0</v>
      </c>
      <c r="K33" s="453">
        <f t="shared" si="0"/>
        <v>0</v>
      </c>
      <c r="L33" s="289"/>
    </row>
    <row r="34" spans="1:12" ht="24.9" customHeight="1">
      <c r="A34" s="469"/>
      <c r="C34" s="902">
        <f>'[1]Materials &amp; Civils'!A18</f>
        <v>14</v>
      </c>
      <c r="D34" s="903" t="str">
        <f>IF(ISBLANK('[1]Materials &amp; Civils'!B18),"",'[1]Materials &amp; Civils'!B18)</f>
        <v>UPVC Pipe(300mm)</v>
      </c>
      <c r="E34" s="907" t="s">
        <v>82</v>
      </c>
      <c r="F34" s="903" t="str">
        <f>IF(ISBLANK('[1]Materials &amp; Civils'!C18),"",'[1]Materials &amp; Civils'!C18)</f>
        <v>Each</v>
      </c>
      <c r="G34" s="450">
        <f>'Materials &amp; Civils'!J18</f>
        <v>0</v>
      </c>
      <c r="H34" s="450">
        <f>IF(D34="",0,VLOOKUP(D34,'[1]Materials &amp; Civils'!$B$5:$N$42,3,FALSE))</f>
        <v>2800</v>
      </c>
      <c r="I34" s="453">
        <v>0</v>
      </c>
      <c r="J34" s="452">
        <f t="shared" si="1"/>
        <v>0</v>
      </c>
      <c r="K34" s="453">
        <f t="shared" si="0"/>
        <v>0</v>
      </c>
      <c r="L34" s="289"/>
    </row>
    <row r="35" spans="1:12" ht="24.9" customHeight="1">
      <c r="A35" s="469"/>
      <c r="C35" s="902">
        <f>'[1]Materials &amp; Civils'!A19</f>
        <v>15</v>
      </c>
      <c r="D35" s="903" t="str">
        <f>IF(ISBLANK('[1]Materials &amp; Civils'!B19),"",'[1]Materials &amp; Civils'!B19)</f>
        <v>UPVC Pipe(100mm)</v>
      </c>
      <c r="E35" s="907" t="s">
        <v>82</v>
      </c>
      <c r="F35" s="903" t="str">
        <f>IF(ISBLANK('[1]Materials &amp; Civils'!C19),"",'[1]Materials &amp; Civils'!C19)</f>
        <v>Each</v>
      </c>
      <c r="G35" s="450">
        <f>'Materials &amp; Civils'!J19</f>
        <v>0</v>
      </c>
      <c r="H35" s="450">
        <f>IF(D35="",0,VLOOKUP(D35,'[1]Materials &amp; Civils'!$B$5:$N$42,3,FALSE))</f>
        <v>3800</v>
      </c>
      <c r="I35" s="453">
        <v>0</v>
      </c>
      <c r="J35" s="452">
        <f t="shared" si="1"/>
        <v>0</v>
      </c>
      <c r="K35" s="453">
        <f t="shared" si="0"/>
        <v>0</v>
      </c>
      <c r="L35" s="289"/>
    </row>
    <row r="36" spans="1:12" ht="24.9" customHeight="1">
      <c r="A36" s="469"/>
      <c r="C36" s="902">
        <f>'[1]Materials &amp; Civils'!A20</f>
        <v>16</v>
      </c>
      <c r="D36" s="903" t="str">
        <f>IF(ISBLANK('[1]Materials &amp; Civils'!B20),"",'[1]Materials &amp; Civils'!B20)</f>
        <v>Interlocking Paving Stone</v>
      </c>
      <c r="E36" s="907" t="s">
        <v>82</v>
      </c>
      <c r="F36" s="903" t="str">
        <f>IF(ISBLANK('[1]Materials &amp; Civils'!C20),"",'[1]Materials &amp; Civils'!C20)</f>
        <v>m2</v>
      </c>
      <c r="G36" s="450">
        <f>IF(D36="",0,VLOOKUP(D36,'[1]Materials &amp; Civils'!$B$5:$N$42,13,FALSE))</f>
        <v>0</v>
      </c>
      <c r="H36" s="450">
        <f>IF(D36="",0,VLOOKUP(D36,'[1]Materials &amp; Civils'!$B$5:$N$42,3,FALSE))</f>
        <v>3600</v>
      </c>
      <c r="I36" s="453">
        <v>0</v>
      </c>
      <c r="J36" s="452">
        <f>G36*H36</f>
        <v>0</v>
      </c>
      <c r="K36" s="453">
        <f>I36+J36</f>
        <v>0</v>
      </c>
      <c r="L36" s="289"/>
    </row>
    <row r="37" spans="1:12" ht="24.9" customHeight="1">
      <c r="A37" s="469"/>
      <c r="C37" s="902">
        <f>'[1]Materials &amp; Civils'!A21</f>
        <v>17</v>
      </c>
      <c r="D37" s="903" t="str">
        <f>IF(ISBLANK('[1]Materials &amp; Civils'!B21),"",'[1]Materials &amp; Civils'!B21)</f>
        <v>Precast Units</v>
      </c>
      <c r="E37" s="907" t="s">
        <v>82</v>
      </c>
      <c r="F37" s="903" t="str">
        <f>IF(ISBLANK('[1]Materials &amp; Civils'!C21),"",'[1]Materials &amp; Civils'!C21)</f>
        <v>LM</v>
      </c>
      <c r="G37" s="450">
        <f>Precast!G4</f>
        <v>0</v>
      </c>
      <c r="H37" s="450">
        <f>IF(D37="",0,VLOOKUP(D37,'[1]Materials &amp; Civils'!$B$5:$N$42,3,FALSE))</f>
        <v>25000</v>
      </c>
      <c r="I37" s="453">
        <v>0</v>
      </c>
      <c r="J37" s="452">
        <f>G37*H37</f>
        <v>0</v>
      </c>
      <c r="K37" s="453">
        <f>I37+J37</f>
        <v>0</v>
      </c>
      <c r="L37" s="289"/>
    </row>
    <row r="38" spans="1:12" ht="24.9" customHeight="1">
      <c r="A38" s="469"/>
      <c r="C38" s="898" t="str">
        <f>'[1]Materials &amp; Civils'!A25</f>
        <v>QUARRY MATERIALS</v>
      </c>
      <c r="D38" s="899"/>
      <c r="E38" s="900"/>
      <c r="F38" s="899">
        <f>IF(ISBLANK('[1]Materials &amp; Civils'!C25),"",'[1]Materials &amp; Civils'!C25)</f>
        <v>0</v>
      </c>
      <c r="G38" s="448"/>
      <c r="H38" s="448"/>
      <c r="I38" s="449"/>
      <c r="J38" s="524"/>
      <c r="K38" s="449"/>
      <c r="L38" s="292"/>
    </row>
    <row r="39" spans="1:12" ht="24.9" customHeight="1">
      <c r="A39" s="469"/>
      <c r="C39" s="902">
        <v>18</v>
      </c>
      <c r="D39" s="903" t="str">
        <f>IF(ISBLANK('[1]Materials &amp; Civils'!B27),"",'[1]Materials &amp; Civils'!B27)</f>
        <v>3/4" Aggregates</v>
      </c>
      <c r="E39" s="907" t="s">
        <v>82</v>
      </c>
      <c r="F39" s="903" t="str">
        <f>IF(ISBLANK('[1]Materials &amp; Civils'!C27),"",'[1]Materials &amp; Civils'!C27)</f>
        <v>Tonnes</v>
      </c>
      <c r="G39" s="450">
        <f>'Materials &amp; Civils'!J23</f>
        <v>13.734022500000009</v>
      </c>
      <c r="H39" s="450">
        <v>8350</v>
      </c>
      <c r="I39" s="453">
        <v>15196028.653475003</v>
      </c>
      <c r="J39" s="452">
        <f t="shared" ref="J39:J50" si="4">G39*H39</f>
        <v>114679.08787500007</v>
      </c>
      <c r="K39" s="453">
        <f t="shared" ref="K39:K50" si="5">I39+J39</f>
        <v>15310707.741350003</v>
      </c>
      <c r="L39" s="292"/>
    </row>
    <row r="40" spans="1:12" ht="24.9" customHeight="1">
      <c r="A40" s="469"/>
      <c r="C40" s="902">
        <v>19</v>
      </c>
      <c r="D40" s="903" t="str">
        <f>IF(ISBLANK('[1]Materials &amp; Civils'!B28),"",'[1]Materials &amp; Civils'!B28)</f>
        <v>1/2" Aggregates</v>
      </c>
      <c r="E40" s="907" t="s">
        <v>82</v>
      </c>
      <c r="F40" s="903" t="str">
        <f>IF(ISBLANK('[1]Materials &amp; Civils'!C28),"",'[1]Materials &amp; Civils'!C28)</f>
        <v>Tonnes</v>
      </c>
      <c r="G40" s="450">
        <f>'Materials &amp; Civils'!J22</f>
        <v>39.589687499999997</v>
      </c>
      <c r="H40" s="450">
        <v>8350</v>
      </c>
      <c r="I40" s="453">
        <v>22873503.273125</v>
      </c>
      <c r="J40" s="452">
        <f t="shared" si="4"/>
        <v>330573.890625</v>
      </c>
      <c r="K40" s="453">
        <f t="shared" si="5"/>
        <v>23204077.16375</v>
      </c>
      <c r="L40" s="292"/>
    </row>
    <row r="41" spans="1:12" ht="24.9" customHeight="1">
      <c r="A41" s="469"/>
      <c r="C41" s="902">
        <v>20</v>
      </c>
      <c r="D41" s="903" t="str">
        <f>IF(ISBLANK('[1]Materials &amp; Civils'!B29),"",'[1]Materials &amp; Civils'!B29)</f>
        <v>3/8" Aggregates</v>
      </c>
      <c r="E41" s="907" t="s">
        <v>82</v>
      </c>
      <c r="F41" s="903" t="str">
        <f>IF(ISBLANK('[1]Materials &amp; Civils'!C29),"",'[1]Materials &amp; Civils'!C29)</f>
        <v>Tonnes</v>
      </c>
      <c r="G41" s="450">
        <f>'Materials &amp; Civils'!J24</f>
        <v>0</v>
      </c>
      <c r="H41" s="450">
        <v>8350</v>
      </c>
      <c r="I41" s="453">
        <v>0</v>
      </c>
      <c r="J41" s="452">
        <f t="shared" si="4"/>
        <v>0</v>
      </c>
      <c r="K41" s="453">
        <f t="shared" si="5"/>
        <v>0</v>
      </c>
      <c r="L41" s="292"/>
    </row>
    <row r="42" spans="1:12" ht="24.9" customHeight="1">
      <c r="A42" s="469"/>
      <c r="C42" s="902">
        <v>21</v>
      </c>
      <c r="D42" s="903" t="s">
        <v>1274</v>
      </c>
      <c r="E42" s="907" t="s">
        <v>82</v>
      </c>
      <c r="F42" s="903" t="str">
        <f>IF(ISBLANK('[1]Materials &amp; Civils'!C30),"",'[1]Materials &amp; Civils'!C30)</f>
        <v>Tonnes</v>
      </c>
      <c r="G42" s="450">
        <f>'Materials &amp; Civils'!J25</f>
        <v>0</v>
      </c>
      <c r="H42" s="450">
        <v>3000</v>
      </c>
      <c r="I42" s="453">
        <v>0</v>
      </c>
      <c r="J42" s="452">
        <f t="shared" ref="J42" si="6">G42*H42</f>
        <v>0</v>
      </c>
      <c r="K42" s="453">
        <f t="shared" ref="K42" si="7">I42+J42</f>
        <v>0</v>
      </c>
      <c r="L42" s="292"/>
    </row>
    <row r="43" spans="1:12" ht="24.9" customHeight="1">
      <c r="A43" s="469"/>
      <c r="C43" s="902">
        <v>22</v>
      </c>
      <c r="D43" s="903" t="str">
        <f>IF(ISBLANK('[1]Materials &amp; Civils'!B30),"",'[1]Materials &amp; Civils'!B30)</f>
        <v>Stone Base</v>
      </c>
      <c r="E43" s="907" t="s">
        <v>82</v>
      </c>
      <c r="F43" s="903" t="str">
        <f>IF(ISBLANK('[1]Materials &amp; Civils'!C30),"",'[1]Materials &amp; Civils'!C30)</f>
        <v>Tonnes</v>
      </c>
      <c r="G43" s="450">
        <f>'Materials &amp; Civils'!J26</f>
        <v>0</v>
      </c>
      <c r="H43" s="450">
        <f>IF(D43="",0,VLOOKUP(D43,'Materials &amp; Civils'!$B$5:$N$38,3,FALSE))</f>
        <v>6500</v>
      </c>
      <c r="I43" s="453">
        <v>0</v>
      </c>
      <c r="J43" s="452">
        <f t="shared" si="4"/>
        <v>0</v>
      </c>
      <c r="K43" s="453">
        <f t="shared" si="5"/>
        <v>0</v>
      </c>
      <c r="L43" s="292"/>
    </row>
    <row r="44" spans="1:12" ht="24.9" customHeight="1">
      <c r="A44" s="469"/>
      <c r="C44" s="902">
        <v>23</v>
      </c>
      <c r="D44" s="903" t="s">
        <v>1110</v>
      </c>
      <c r="E44" s="907" t="s">
        <v>82</v>
      </c>
      <c r="F44" s="903" t="str">
        <f>IF(ISBLANK('[1]Materials &amp; Civils'!C30),"",'[1]Materials &amp; Civils'!C30)</f>
        <v>Tonnes</v>
      </c>
      <c r="G44" s="450">
        <f>'Materials &amp; Civils'!J27</f>
        <v>0</v>
      </c>
      <c r="H44" s="450">
        <v>6500</v>
      </c>
      <c r="I44" s="453">
        <v>0</v>
      </c>
      <c r="J44" s="452">
        <f t="shared" ref="J44" si="8">G44*H44</f>
        <v>0</v>
      </c>
      <c r="K44" s="453">
        <f t="shared" ref="K44" si="9">I44+J44</f>
        <v>0</v>
      </c>
      <c r="L44" s="292"/>
    </row>
    <row r="45" spans="1:12" ht="24.9" customHeight="1">
      <c r="A45" s="469"/>
      <c r="C45" s="902">
        <v>24</v>
      </c>
      <c r="D45" s="903" t="str">
        <f>IF(ISBLANK('[1]Materials &amp; Civils'!B31),"",'[1]Materials &amp; Civils'!B31)</f>
        <v>MC1</v>
      </c>
      <c r="E45" s="907" t="s">
        <v>82</v>
      </c>
      <c r="F45" s="903" t="str">
        <f>IF(ISBLANK('[1]Materials &amp; Civils'!C31),"",'[1]Materials &amp; Civils'!C31)</f>
        <v>Tonne</v>
      </c>
      <c r="G45" s="450">
        <f>'Materials &amp; Civils'!J28</f>
        <v>0</v>
      </c>
      <c r="H45" s="450">
        <v>0</v>
      </c>
      <c r="I45" s="453">
        <v>0</v>
      </c>
      <c r="J45" s="452">
        <f t="shared" si="4"/>
        <v>0</v>
      </c>
      <c r="K45" s="453">
        <f t="shared" si="5"/>
        <v>0</v>
      </c>
      <c r="L45" s="292"/>
    </row>
    <row r="46" spans="1:12" ht="24.9" customHeight="1">
      <c r="A46" s="469"/>
      <c r="C46" s="902">
        <v>25</v>
      </c>
      <c r="D46" s="903" t="str">
        <f>IF(ISBLANK('[1]Materials &amp; Civils'!B32),"",'[1]Materials &amp; Civils'!B32)</f>
        <v>Tack Coat (MC1)</v>
      </c>
      <c r="E46" s="907" t="s">
        <v>82</v>
      </c>
      <c r="F46" s="903" t="str">
        <f>IF(ISBLANK('[1]Materials &amp; Civils'!C32),"",'[1]Materials &amp; Civils'!C32)</f>
        <v>Litres</v>
      </c>
      <c r="G46" s="450">
        <f>IF(D46="",0,VLOOKUP(D46,'[1]Materials &amp; Civils'!$B$5:$N$42,13,FALSE))</f>
        <v>0</v>
      </c>
      <c r="H46" s="450">
        <v>0</v>
      </c>
      <c r="I46" s="453">
        <v>0</v>
      </c>
      <c r="J46" s="452">
        <f t="shared" si="4"/>
        <v>0</v>
      </c>
      <c r="K46" s="453">
        <f t="shared" si="5"/>
        <v>0</v>
      </c>
      <c r="L46" s="292"/>
    </row>
    <row r="47" spans="1:12" ht="24.9" customHeight="1">
      <c r="A47" s="469"/>
      <c r="C47" s="902">
        <v>26</v>
      </c>
      <c r="D47" s="903" t="str">
        <f>IF(ISBLANK('[1]Materials &amp; Civils'!B33),"",'[1]Materials &amp; Civils'!B33)</f>
        <v>S125</v>
      </c>
      <c r="E47" s="907" t="s">
        <v>82</v>
      </c>
      <c r="F47" s="903" t="str">
        <f>IF(ISBLANK('[1]Materials &amp; Civils'!C33),"",'[1]Materials &amp; Civils'!C33)</f>
        <v>Litres</v>
      </c>
      <c r="G47" s="450">
        <f>IF(D47="",0,VLOOKUP(D47,'[1]Materials &amp; Civils'!$B$5:$N$42,13,FALSE))</f>
        <v>0</v>
      </c>
      <c r="H47" s="450">
        <v>0</v>
      </c>
      <c r="I47" s="453">
        <v>0</v>
      </c>
      <c r="J47" s="452">
        <f t="shared" si="4"/>
        <v>0</v>
      </c>
      <c r="K47" s="453">
        <f t="shared" si="5"/>
        <v>0</v>
      </c>
      <c r="L47" s="292"/>
    </row>
    <row r="48" spans="1:12" ht="24.9" customHeight="1">
      <c r="A48" s="469"/>
      <c r="C48" s="902">
        <v>27</v>
      </c>
      <c r="D48" s="903" t="str">
        <f>IF(ISBLANK('[1]Materials &amp; Civils'!B34),"",'[1]Materials &amp; Civils'!B34)</f>
        <v>Wearing Course Asphalt</v>
      </c>
      <c r="E48" s="907" t="s">
        <v>82</v>
      </c>
      <c r="F48" s="903" t="str">
        <f>IF(ISBLANK('[1]Materials &amp; Civils'!C34),"",'[1]Materials &amp; Civils'!C34)</f>
        <v>Tonnes</v>
      </c>
      <c r="G48" s="450">
        <f>IF(D48="",0,VLOOKUP(D48,'[1]Materials &amp; Civils'!$B$5:$N$42,13,FALSE))</f>
        <v>0</v>
      </c>
      <c r="H48" s="450">
        <v>0</v>
      </c>
      <c r="I48" s="453">
        <v>0</v>
      </c>
      <c r="J48" s="452">
        <f t="shared" si="4"/>
        <v>0</v>
      </c>
      <c r="K48" s="453">
        <f t="shared" si="5"/>
        <v>0</v>
      </c>
      <c r="L48" s="292"/>
    </row>
    <row r="49" spans="1:12" ht="24.9" customHeight="1">
      <c r="A49" s="469"/>
      <c r="C49" s="902">
        <v>28</v>
      </c>
      <c r="D49" s="903" t="str">
        <f>IF(ISBLANK('[1]Materials &amp; Civils'!B35),"",'[1]Materials &amp; Civils'!B35)</f>
        <v>Binder Course Asphalt</v>
      </c>
      <c r="E49" s="907" t="s">
        <v>82</v>
      </c>
      <c r="F49" s="903" t="str">
        <f>IF(ISBLANK('[1]Materials &amp; Civils'!C35),"",'[1]Materials &amp; Civils'!C35)</f>
        <v>Tonnes</v>
      </c>
      <c r="G49" s="450">
        <f>IF(D49="",0,VLOOKUP(D49,'[1]Materials &amp; Civils'!$B$5:$N$42,13,FALSE))</f>
        <v>0</v>
      </c>
      <c r="H49" s="450">
        <v>0</v>
      </c>
      <c r="I49" s="453">
        <v>0</v>
      </c>
      <c r="J49" s="452">
        <f t="shared" si="4"/>
        <v>0</v>
      </c>
      <c r="K49" s="453">
        <f t="shared" si="5"/>
        <v>0</v>
      </c>
      <c r="L49" s="292"/>
    </row>
    <row r="50" spans="1:12" ht="24.9" customHeight="1">
      <c r="A50" s="469"/>
      <c r="C50" s="902">
        <v>29</v>
      </c>
      <c r="D50" s="903" t="str">
        <f>IF(ISBLANK('[1]Materials &amp; Civils'!B37),"",'[1]Materials &amp; Civils'!B37)</f>
        <v>Borrow Pit</v>
      </c>
      <c r="E50" s="907" t="s">
        <v>82</v>
      </c>
      <c r="F50" s="903" t="str">
        <f>IF(ISBLANK('[1]Materials &amp; Civils'!C37),"",'[1]Materials &amp; Civils'!C37)</f>
        <v>m2</v>
      </c>
      <c r="G50" s="450">
        <f>IF(D50="",0,VLOOKUP(D50,'[1]Materials &amp; Civils'!$B$5:$N$42,13,FALSE))</f>
        <v>0</v>
      </c>
      <c r="H50" s="450">
        <v>0</v>
      </c>
      <c r="I50" s="453">
        <v>0</v>
      </c>
      <c r="J50" s="452">
        <f t="shared" si="4"/>
        <v>0</v>
      </c>
      <c r="K50" s="453">
        <f t="shared" si="5"/>
        <v>0</v>
      </c>
      <c r="L50" s="292"/>
    </row>
    <row r="51" spans="1:12" ht="24.9" customHeight="1">
      <c r="C51" s="898" t="s">
        <v>1079</v>
      </c>
      <c r="D51" s="899"/>
      <c r="E51" s="907"/>
      <c r="F51" s="901"/>
      <c r="G51" s="448"/>
      <c r="H51" s="451"/>
      <c r="I51" s="453"/>
      <c r="J51" s="524"/>
      <c r="K51" s="453"/>
      <c r="L51" s="292"/>
    </row>
    <row r="52" spans="1:12" ht="24.9" customHeight="1">
      <c r="A52" s="470"/>
      <c r="C52" s="909">
        <v>1</v>
      </c>
      <c r="D52" s="458" t="s">
        <v>1225</v>
      </c>
      <c r="E52" s="907" t="s">
        <v>82</v>
      </c>
      <c r="F52" s="457"/>
      <c r="G52" s="451"/>
      <c r="H52" s="451"/>
      <c r="I52" s="453">
        <v>0</v>
      </c>
      <c r="J52" s="456"/>
      <c r="K52" s="453">
        <f>I52+J52</f>
        <v>0</v>
      </c>
      <c r="L52" s="292"/>
    </row>
    <row r="53" spans="1:12" ht="24.9" customHeight="1">
      <c r="A53" s="471"/>
      <c r="C53" s="909">
        <v>2</v>
      </c>
      <c r="D53" s="455" t="s">
        <v>29</v>
      </c>
      <c r="E53" s="907" t="s">
        <v>85</v>
      </c>
      <c r="F53" s="457" t="s">
        <v>233</v>
      </c>
      <c r="G53" s="451"/>
      <c r="H53" s="451">
        <v>1100</v>
      </c>
      <c r="I53" s="453">
        <v>0</v>
      </c>
      <c r="J53" s="456">
        <f>G53*H53</f>
        <v>0</v>
      </c>
      <c r="K53" s="453">
        <f>I53+J53</f>
        <v>0</v>
      </c>
      <c r="L53" s="292"/>
    </row>
    <row r="54" spans="1:12" ht="24.9" customHeight="1">
      <c r="A54" s="471"/>
      <c r="C54" s="909">
        <v>3</v>
      </c>
      <c r="D54" s="455"/>
      <c r="E54" s="907"/>
      <c r="F54" s="457"/>
      <c r="G54" s="451"/>
      <c r="H54" s="451"/>
      <c r="I54" s="453">
        <v>0</v>
      </c>
      <c r="J54" s="456"/>
      <c r="K54" s="453">
        <f>I54+J54</f>
        <v>0</v>
      </c>
      <c r="L54" s="292"/>
    </row>
    <row r="55" spans="1:12" ht="24.9" customHeight="1">
      <c r="C55" s="898" t="s">
        <v>174</v>
      </c>
      <c r="D55" s="899"/>
      <c r="E55" s="907"/>
      <c r="F55" s="901"/>
      <c r="G55" s="448"/>
      <c r="H55" s="448"/>
      <c r="I55" s="453">
        <v>0</v>
      </c>
      <c r="J55" s="524"/>
      <c r="K55" s="453">
        <f>I55+J55</f>
        <v>0</v>
      </c>
      <c r="L55" s="292"/>
    </row>
    <row r="56" spans="1:12" ht="24.9" customHeight="1">
      <c r="A56" s="293"/>
      <c r="C56" s="906">
        <v>1</v>
      </c>
      <c r="D56" s="903" t="s">
        <v>39</v>
      </c>
      <c r="E56" s="904" t="s">
        <v>84</v>
      </c>
      <c r="F56" s="450"/>
      <c r="G56" s="450"/>
      <c r="H56" s="450"/>
      <c r="I56" s="453">
        <v>34045601.2291587</v>
      </c>
      <c r="J56" s="452">
        <f>Subcontractors!N100</f>
        <v>0</v>
      </c>
      <c r="K56" s="453">
        <f t="shared" si="0"/>
        <v>34045601.2291587</v>
      </c>
      <c r="L56" s="289"/>
    </row>
    <row r="57" spans="1:12" ht="24.9" customHeight="1">
      <c r="A57" s="294"/>
      <c r="C57" s="906">
        <v>2</v>
      </c>
      <c r="D57" s="903" t="s">
        <v>38</v>
      </c>
      <c r="E57" s="904" t="s">
        <v>849</v>
      </c>
      <c r="F57" s="905" t="s">
        <v>40</v>
      </c>
      <c r="G57" s="450">
        <f>'Labour Strength'!C19</f>
        <v>51</v>
      </c>
      <c r="H57" s="450">
        <f>[1]Lists!M5</f>
        <v>25000</v>
      </c>
      <c r="I57" s="453">
        <v>74500000</v>
      </c>
      <c r="J57" s="452">
        <f>G57*H57</f>
        <v>1275000</v>
      </c>
      <c r="K57" s="453">
        <f t="shared" si="0"/>
        <v>75775000</v>
      </c>
      <c r="L57" s="289"/>
    </row>
    <row r="58" spans="1:12" ht="24.9" customHeight="1">
      <c r="C58" s="454"/>
      <c r="D58" s="455"/>
      <c r="E58" s="907"/>
      <c r="F58" s="457"/>
      <c r="G58" s="451"/>
      <c r="H58" s="451"/>
      <c r="I58" s="453">
        <v>0</v>
      </c>
      <c r="J58" s="452"/>
      <c r="K58" s="453">
        <f t="shared" si="0"/>
        <v>0</v>
      </c>
      <c r="L58" s="289"/>
    </row>
    <row r="59" spans="1:12" ht="24.9" customHeight="1">
      <c r="A59" s="1077"/>
      <c r="B59" s="1077"/>
      <c r="C59" s="1078" t="s">
        <v>117</v>
      </c>
      <c r="D59" s="1079"/>
      <c r="E59" s="1080"/>
      <c r="F59" s="1081"/>
      <c r="G59" s="1082"/>
      <c r="H59" s="1082"/>
      <c r="I59" s="1083">
        <v>0</v>
      </c>
      <c r="J59" s="1084"/>
      <c r="K59" s="1083">
        <f t="shared" si="0"/>
        <v>0</v>
      </c>
      <c r="L59" s="289"/>
    </row>
    <row r="60" spans="1:12" ht="24.9" customHeight="1">
      <c r="A60" s="295"/>
      <c r="C60" s="906">
        <v>1</v>
      </c>
      <c r="D60" s="903" t="s">
        <v>1226</v>
      </c>
      <c r="E60" s="904" t="s">
        <v>19</v>
      </c>
      <c r="F60" s="905"/>
      <c r="G60" s="452"/>
      <c r="H60" s="905"/>
      <c r="I60" s="453">
        <v>4675080</v>
      </c>
      <c r="J60" s="456">
        <v>34000</v>
      </c>
      <c r="K60" s="453">
        <f t="shared" si="0"/>
        <v>4709080</v>
      </c>
      <c r="L60" s="289"/>
    </row>
    <row r="61" spans="1:12" ht="24.9" customHeight="1">
      <c r="A61" s="296"/>
      <c r="C61" s="454">
        <v>2</v>
      </c>
      <c r="D61" s="458" t="s">
        <v>1227</v>
      </c>
      <c r="E61" s="907" t="s">
        <v>851</v>
      </c>
      <c r="F61" s="905"/>
      <c r="G61" s="452"/>
      <c r="H61" s="905"/>
      <c r="I61" s="453">
        <v>261500</v>
      </c>
      <c r="J61" s="451"/>
      <c r="K61" s="453">
        <f t="shared" si="0"/>
        <v>261500</v>
      </c>
      <c r="L61" s="289"/>
    </row>
    <row r="62" spans="1:12" ht="24.9" customHeight="1">
      <c r="A62" s="296"/>
      <c r="C62" s="1033">
        <v>3</v>
      </c>
      <c r="D62" s="458" t="s">
        <v>1118</v>
      </c>
      <c r="E62" s="907" t="s">
        <v>82</v>
      </c>
      <c r="F62" s="905"/>
      <c r="G62" s="452"/>
      <c r="H62" s="905"/>
      <c r="I62" s="453">
        <v>0</v>
      </c>
      <c r="J62" s="451"/>
      <c r="K62" s="453">
        <f>I62+J62</f>
        <v>0</v>
      </c>
      <c r="L62" s="289"/>
    </row>
    <row r="63" spans="1:12" ht="24.9" customHeight="1">
      <c r="A63" s="296"/>
      <c r="C63" s="454">
        <v>4</v>
      </c>
      <c r="D63" s="458" t="s">
        <v>1228</v>
      </c>
      <c r="E63" s="907" t="s">
        <v>851</v>
      </c>
      <c r="F63" s="905"/>
      <c r="G63" s="452"/>
      <c r="H63" s="905"/>
      <c r="I63" s="453">
        <v>245000</v>
      </c>
      <c r="J63" s="451"/>
      <c r="K63" s="453">
        <f>I63+J63</f>
        <v>245000</v>
      </c>
      <c r="L63" s="289"/>
    </row>
    <row r="64" spans="1:12" ht="24.9" customHeight="1">
      <c r="A64" s="296"/>
      <c r="C64" s="1033">
        <v>5</v>
      </c>
      <c r="D64" s="458" t="s">
        <v>132</v>
      </c>
      <c r="E64" s="907" t="s">
        <v>851</v>
      </c>
      <c r="F64" s="905"/>
      <c r="G64" s="452"/>
      <c r="H64" s="905"/>
      <c r="I64" s="453">
        <v>18769500</v>
      </c>
      <c r="J64" s="1075">
        <v>265000</v>
      </c>
      <c r="K64" s="453">
        <f t="shared" si="0"/>
        <v>19034500</v>
      </c>
      <c r="L64" s="289"/>
    </row>
    <row r="65" spans="1:13" ht="24.9" customHeight="1">
      <c r="A65" s="296"/>
      <c r="C65" s="1033">
        <v>6</v>
      </c>
      <c r="D65" s="458" t="s">
        <v>1244</v>
      </c>
      <c r="E65" s="907" t="s">
        <v>19</v>
      </c>
      <c r="F65" s="905"/>
      <c r="G65" s="450"/>
      <c r="H65" s="450"/>
      <c r="I65" s="453">
        <v>276000</v>
      </c>
      <c r="J65" s="451"/>
      <c r="K65" s="453">
        <f t="shared" si="0"/>
        <v>276000</v>
      </c>
      <c r="L65" s="289"/>
    </row>
    <row r="66" spans="1:13" ht="24.9" customHeight="1">
      <c r="A66" s="296"/>
      <c r="C66" s="454">
        <v>7</v>
      </c>
      <c r="D66" s="458" t="s">
        <v>1229</v>
      </c>
      <c r="E66" s="907" t="s">
        <v>82</v>
      </c>
      <c r="F66" s="905"/>
      <c r="G66" s="450"/>
      <c r="H66" s="450"/>
      <c r="I66" s="453">
        <v>6630000</v>
      </c>
      <c r="J66" s="451"/>
      <c r="K66" s="453">
        <f t="shared" si="0"/>
        <v>6630000</v>
      </c>
      <c r="L66" s="289"/>
    </row>
    <row r="67" spans="1:13" ht="24.9" customHeight="1">
      <c r="A67" s="296"/>
      <c r="C67" s="1033">
        <v>8</v>
      </c>
      <c r="D67" s="458" t="s">
        <v>131</v>
      </c>
      <c r="E67" s="907" t="s">
        <v>851</v>
      </c>
      <c r="F67" s="905"/>
      <c r="G67" s="450"/>
      <c r="H67" s="450"/>
      <c r="I67" s="453">
        <v>70395465</v>
      </c>
      <c r="J67" s="451">
        <v>140007</v>
      </c>
      <c r="K67" s="453">
        <f t="shared" si="0"/>
        <v>70535472</v>
      </c>
      <c r="L67" s="289"/>
      <c r="M67" s="1087"/>
    </row>
    <row r="68" spans="1:13" ht="24.9" customHeight="1">
      <c r="A68" s="296"/>
      <c r="C68" s="454">
        <v>9</v>
      </c>
      <c r="D68" s="459" t="s">
        <v>1117</v>
      </c>
      <c r="E68" s="907" t="s">
        <v>849</v>
      </c>
      <c r="F68" s="905"/>
      <c r="G68" s="450"/>
      <c r="H68" s="450"/>
      <c r="I68" s="453">
        <v>4387600</v>
      </c>
      <c r="J68" s="451">
        <v>89500</v>
      </c>
      <c r="K68" s="453">
        <f t="shared" si="0"/>
        <v>4477100</v>
      </c>
      <c r="L68" s="289"/>
      <c r="M68" s="979"/>
    </row>
    <row r="69" spans="1:13" ht="24.9" customHeight="1">
      <c r="A69" s="296"/>
      <c r="C69" s="1033">
        <v>10</v>
      </c>
      <c r="D69" s="458" t="s">
        <v>1230</v>
      </c>
      <c r="E69" s="907" t="s">
        <v>851</v>
      </c>
      <c r="F69" s="905"/>
      <c r="G69" s="450"/>
      <c r="H69" s="450"/>
      <c r="I69" s="453">
        <v>10700950</v>
      </c>
      <c r="J69" s="451"/>
      <c r="K69" s="453">
        <f t="shared" si="0"/>
        <v>10700950</v>
      </c>
      <c r="L69" s="289"/>
    </row>
    <row r="70" spans="1:13" ht="24.9" customHeight="1">
      <c r="A70" s="296"/>
      <c r="C70" s="1033">
        <v>11</v>
      </c>
      <c r="D70" s="458" t="s">
        <v>172</v>
      </c>
      <c r="E70" s="907" t="s">
        <v>851</v>
      </c>
      <c r="F70" s="905"/>
      <c r="G70" s="450"/>
      <c r="H70" s="450"/>
      <c r="I70" s="453">
        <v>5973093</v>
      </c>
      <c r="J70" s="451"/>
      <c r="K70" s="453">
        <f t="shared" si="0"/>
        <v>5973093</v>
      </c>
      <c r="L70" s="289"/>
    </row>
    <row r="71" spans="1:13" ht="24.9" customHeight="1">
      <c r="A71" s="296"/>
      <c r="C71" s="454">
        <v>12</v>
      </c>
      <c r="D71" s="458" t="s">
        <v>171</v>
      </c>
      <c r="E71" s="907" t="s">
        <v>851</v>
      </c>
      <c r="F71" s="911"/>
      <c r="G71" s="460"/>
      <c r="H71" s="460"/>
      <c r="I71" s="453">
        <v>7046443</v>
      </c>
      <c r="J71" s="451">
        <v>75200</v>
      </c>
      <c r="K71" s="453">
        <f t="shared" si="0"/>
        <v>7121643</v>
      </c>
      <c r="L71" s="289"/>
    </row>
    <row r="72" spans="1:13" ht="24.9" customHeight="1">
      <c r="A72" s="296"/>
      <c r="C72" s="1033">
        <v>13</v>
      </c>
      <c r="D72" s="459" t="s">
        <v>1231</v>
      </c>
      <c r="E72" s="907" t="s">
        <v>851</v>
      </c>
      <c r="F72" s="911"/>
      <c r="G72" s="460"/>
      <c r="H72" s="460"/>
      <c r="I72" s="453">
        <v>575000</v>
      </c>
      <c r="J72" s="451"/>
      <c r="K72" s="453">
        <f t="shared" si="0"/>
        <v>575000</v>
      </c>
      <c r="L72" s="289"/>
    </row>
    <row r="73" spans="1:13" ht="24.9" customHeight="1">
      <c r="A73" s="296"/>
      <c r="C73" s="454">
        <v>14</v>
      </c>
      <c r="D73" s="459" t="s">
        <v>1232</v>
      </c>
      <c r="E73" s="907" t="s">
        <v>851</v>
      </c>
      <c r="F73" s="911"/>
      <c r="G73" s="460"/>
      <c r="H73" s="460"/>
      <c r="I73" s="453">
        <v>316000</v>
      </c>
      <c r="J73" s="451"/>
      <c r="K73" s="453">
        <f t="shared" si="0"/>
        <v>316000</v>
      </c>
      <c r="L73" s="289"/>
    </row>
    <row r="74" spans="1:13" ht="24.9" customHeight="1">
      <c r="A74" s="296"/>
      <c r="C74" s="1033">
        <v>15</v>
      </c>
      <c r="D74" s="459" t="s">
        <v>1233</v>
      </c>
      <c r="E74" s="907" t="s">
        <v>851</v>
      </c>
      <c r="F74" s="911"/>
      <c r="G74" s="460"/>
      <c r="H74" s="460"/>
      <c r="I74" s="453">
        <v>120000</v>
      </c>
      <c r="J74" s="451"/>
      <c r="K74" s="453">
        <f t="shared" si="0"/>
        <v>120000</v>
      </c>
      <c r="L74" s="289"/>
    </row>
    <row r="75" spans="1:13" ht="24.9" customHeight="1">
      <c r="A75" s="296"/>
      <c r="C75" s="1033">
        <v>16</v>
      </c>
      <c r="D75" s="459" t="s">
        <v>173</v>
      </c>
      <c r="E75" s="907" t="s">
        <v>851</v>
      </c>
      <c r="F75" s="911"/>
      <c r="G75" s="460"/>
      <c r="H75" s="460"/>
      <c r="I75" s="453">
        <v>3921660</v>
      </c>
      <c r="J75" s="451">
        <v>24550</v>
      </c>
      <c r="K75" s="453">
        <f t="shared" si="0"/>
        <v>3946210</v>
      </c>
      <c r="L75" s="289"/>
    </row>
    <row r="76" spans="1:13" ht="24.9" customHeight="1">
      <c r="A76" s="296"/>
      <c r="C76" s="454">
        <v>17</v>
      </c>
      <c r="D76" s="459" t="s">
        <v>1234</v>
      </c>
      <c r="E76" s="907" t="s">
        <v>851</v>
      </c>
      <c r="F76" s="911"/>
      <c r="G76" s="460"/>
      <c r="H76" s="460"/>
      <c r="I76" s="453">
        <v>0</v>
      </c>
      <c r="J76" s="451"/>
      <c r="K76" s="453">
        <f t="shared" si="0"/>
        <v>0</v>
      </c>
      <c r="L76" s="289"/>
    </row>
    <row r="77" spans="1:13" ht="24.9" customHeight="1">
      <c r="A77" s="296"/>
      <c r="C77" s="1033">
        <v>18</v>
      </c>
      <c r="D77" s="459" t="s">
        <v>1235</v>
      </c>
      <c r="E77" s="907" t="s">
        <v>851</v>
      </c>
      <c r="F77" s="911"/>
      <c r="G77" s="460"/>
      <c r="H77" s="460"/>
      <c r="I77" s="453">
        <v>435750</v>
      </c>
      <c r="J77" s="451">
        <v>3200</v>
      </c>
      <c r="K77" s="453">
        <f>I77+J77</f>
        <v>438950</v>
      </c>
      <c r="L77" s="289"/>
    </row>
    <row r="78" spans="1:13" ht="24.9" customHeight="1">
      <c r="A78" s="296"/>
      <c r="C78" s="454">
        <v>19</v>
      </c>
      <c r="D78" s="458" t="s">
        <v>1236</v>
      </c>
      <c r="E78" s="907" t="s">
        <v>851</v>
      </c>
      <c r="F78" s="911"/>
      <c r="G78" s="460"/>
      <c r="H78" s="460"/>
      <c r="I78" s="453">
        <v>1425000</v>
      </c>
      <c r="J78" s="1075">
        <v>31000</v>
      </c>
      <c r="K78" s="453">
        <f>I78+J78</f>
        <v>1456000</v>
      </c>
      <c r="L78" s="289"/>
    </row>
    <row r="79" spans="1:13" ht="24.9" customHeight="1">
      <c r="A79" s="296"/>
      <c r="C79" s="1033">
        <v>20</v>
      </c>
      <c r="D79" s="459" t="s">
        <v>177</v>
      </c>
      <c r="E79" s="907" t="s">
        <v>851</v>
      </c>
      <c r="F79" s="911"/>
      <c r="G79" s="460"/>
      <c r="H79" s="460"/>
      <c r="I79" s="453">
        <v>3782250</v>
      </c>
      <c r="J79" s="1074">
        <v>59500</v>
      </c>
      <c r="K79" s="453">
        <f>I79+J79</f>
        <v>3841750</v>
      </c>
      <c r="L79" s="289"/>
    </row>
    <row r="80" spans="1:13" ht="24.9" customHeight="1">
      <c r="A80" s="296"/>
      <c r="C80" s="1033">
        <v>21</v>
      </c>
      <c r="D80" s="459" t="s">
        <v>1237</v>
      </c>
      <c r="E80" s="907" t="s">
        <v>851</v>
      </c>
      <c r="F80" s="911"/>
      <c r="G80" s="460"/>
      <c r="H80" s="460"/>
      <c r="I80" s="453">
        <v>101250</v>
      </c>
      <c r="J80" s="451"/>
      <c r="K80" s="453">
        <f>I80+J80</f>
        <v>101250</v>
      </c>
      <c r="L80" s="289"/>
    </row>
    <row r="81" spans="1:12" ht="24.9" customHeight="1">
      <c r="A81" s="297"/>
      <c r="C81" s="454">
        <v>22</v>
      </c>
      <c r="D81" s="459" t="s">
        <v>1238</v>
      </c>
      <c r="E81" s="907" t="s">
        <v>851</v>
      </c>
      <c r="F81" s="911"/>
      <c r="G81" s="460"/>
      <c r="H81" s="460"/>
      <c r="I81" s="453">
        <v>264341.7899999998</v>
      </c>
      <c r="J81" s="451">
        <v>14088.95</v>
      </c>
      <c r="K81" s="453">
        <f t="shared" si="0"/>
        <v>278430.73999999982</v>
      </c>
      <c r="L81" s="289"/>
    </row>
    <row r="82" spans="1:12" ht="24.9" customHeight="1">
      <c r="A82" s="926"/>
      <c r="C82" s="1033">
        <v>23</v>
      </c>
      <c r="D82" s="455"/>
      <c r="E82" s="927"/>
      <c r="F82" s="911"/>
      <c r="G82" s="460"/>
      <c r="H82" s="460"/>
      <c r="I82" s="453"/>
      <c r="J82" s="451"/>
      <c r="K82" s="453"/>
      <c r="L82" s="289"/>
    </row>
    <row r="83" spans="1:12" ht="24.9" customHeight="1">
      <c r="A83" s="926"/>
      <c r="C83" s="454">
        <v>24</v>
      </c>
      <c r="D83" s="461"/>
      <c r="E83" s="927"/>
      <c r="F83" s="911"/>
      <c r="G83" s="460"/>
      <c r="H83" s="460"/>
      <c r="I83" s="453">
        <v>0</v>
      </c>
      <c r="J83" s="451"/>
      <c r="K83" s="453">
        <f>I83+J83</f>
        <v>0</v>
      </c>
      <c r="L83" s="289"/>
    </row>
    <row r="84" spans="1:12" ht="20.25" customHeight="1">
      <c r="C84" s="912" t="s">
        <v>114</v>
      </c>
      <c r="D84" s="913"/>
      <c r="E84" s="914"/>
      <c r="F84" s="915"/>
      <c r="G84" s="462"/>
      <c r="H84" s="462"/>
      <c r="I84" s="453">
        <v>0</v>
      </c>
      <c r="J84" s="463"/>
      <c r="K84" s="453">
        <f>I84+J84</f>
        <v>0</v>
      </c>
      <c r="L84" s="289"/>
    </row>
    <row r="85" spans="1:12" ht="24.9" customHeight="1">
      <c r="A85" s="560"/>
      <c r="C85" s="906">
        <v>1</v>
      </c>
      <c r="D85" s="903" t="s">
        <v>18</v>
      </c>
      <c r="E85" s="904" t="s">
        <v>850</v>
      </c>
      <c r="F85" s="905" t="s">
        <v>40</v>
      </c>
      <c r="G85" s="451">
        <v>0</v>
      </c>
      <c r="H85" s="450">
        <v>1000000</v>
      </c>
      <c r="I85" s="453">
        <v>31000000</v>
      </c>
      <c r="J85" s="453"/>
      <c r="K85" s="453">
        <f t="shared" si="0"/>
        <v>31000000</v>
      </c>
      <c r="L85" s="289"/>
    </row>
    <row r="86" spans="1:12" ht="23.4" customHeight="1">
      <c r="A86" s="592"/>
      <c r="C86" s="916"/>
      <c r="D86" s="917"/>
      <c r="E86" s="918"/>
      <c r="F86" s="919"/>
      <c r="G86" s="591"/>
      <c r="H86" s="593"/>
      <c r="I86" s="591"/>
      <c r="J86" s="594"/>
      <c r="K86" s="594"/>
      <c r="L86" s="289"/>
    </row>
    <row r="87" spans="1:12" ht="15" thickBot="1">
      <c r="C87" s="915"/>
      <c r="D87" s="920" t="s">
        <v>4</v>
      </c>
      <c r="E87" s="920"/>
      <c r="F87" s="921"/>
      <c r="G87" s="921"/>
      <c r="H87" s="921"/>
      <c r="I87" s="464">
        <f>SUM(I4:I85)</f>
        <v>1063288085.1496255</v>
      </c>
      <c r="J87" s="464">
        <f>SUM(J4:J85)</f>
        <v>18112042.458299998</v>
      </c>
      <c r="K87" s="464">
        <f>SUM(K4:K85)</f>
        <v>1081400127.6079257</v>
      </c>
      <c r="L87" s="289"/>
    </row>
    <row r="88" spans="1:12">
      <c r="D88" s="922"/>
      <c r="E88" s="922"/>
      <c r="F88" s="922"/>
      <c r="J88" s="923"/>
      <c r="K88" s="924"/>
      <c r="L88" s="289"/>
    </row>
    <row r="89" spans="1:12" ht="15.5">
      <c r="J89" s="925" t="str">
        <f>IF(J88=0,"","ERROR")</f>
        <v/>
      </c>
      <c r="K89" s="925" t="str">
        <f>IF(K88=0,"","ERROR")</f>
        <v/>
      </c>
    </row>
    <row r="91" spans="1:12">
      <c r="K91" s="561"/>
    </row>
  </sheetData>
  <sheetProtection insertRows="0" autoFilter="0"/>
  <autoFilter ref="C3:K81" xr:uid="{00000000-0009-0000-0000-000005000000}"/>
  <dataValidations count="4">
    <dataValidation allowBlank="1" showInputMessage="1" showErrorMessage="1" promptTitle="Cost Report" prompt="1. Copy the &quot;Amount up to Date&quot; to the &quot;Amount Previous Week&quot; column._x000a_2. Only input information in the Non Shaded cells all the shaded cells auto populate._x000a_3. Make sure there is a Cost Category assigned to each cost line." sqref="L1" xr:uid="{00000000-0002-0000-0500-000000000000}"/>
    <dataValidation allowBlank="1" showInputMessage="1" showErrorMessage="1" prompt="The weekly amount is picked directly from the plant report" sqref="J10" xr:uid="{00000000-0002-0000-0500-000001000000}"/>
    <dataValidation type="list" showInputMessage="1" showErrorMessage="1" sqref="E4:E86" xr:uid="{00000000-0002-0000-0500-000002000000}">
      <formula1>CC</formula1>
    </dataValidation>
    <dataValidation type="list" allowBlank="1" showInputMessage="1" showErrorMessage="1" sqref="F5:F86" xr:uid="{00000000-0002-0000-0500-000003000000}">
      <formula1>UOM</formula1>
    </dataValidation>
  </dataValidations>
  <printOptions horizontalCentered="1"/>
  <pageMargins left="0.23622047244094491" right="0.23622047244094491" top="0.23622047244094491" bottom="0.31496062992125984" header="3.937007874015748E-2" footer="0.11811023622047245"/>
  <pageSetup scale="76" orientation="landscape" horizontalDpi="300" verticalDpi="300" r:id="rId1"/>
  <headerFooter>
    <oddFooter>&amp;R&amp;A, &amp;F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86"/>
  <sheetViews>
    <sheetView topLeftCell="A58" zoomScale="85" zoomScaleNormal="85" zoomScaleSheetLayoutView="80" workbookViewId="0">
      <pane xSplit="2" topLeftCell="D1" activePane="topRight" state="frozen"/>
      <selection pane="topRight" activeCell="G61" sqref="G61"/>
    </sheetView>
  </sheetViews>
  <sheetFormatPr defaultRowHeight="14.5"/>
  <cols>
    <col min="1" max="1" width="13.6328125" style="342" customWidth="1"/>
    <col min="2" max="3" width="38.36328125" style="342" customWidth="1"/>
    <col min="4" max="6" width="10.6328125" style="342" customWidth="1"/>
    <col min="7" max="7" width="11.453125" style="342" customWidth="1"/>
    <col min="8" max="8" width="14.6328125" style="342" customWidth="1"/>
    <col min="9" max="9" width="13.453125" style="342" customWidth="1"/>
    <col min="10" max="10" width="14" style="342" customWidth="1"/>
    <col min="11" max="11" width="33.453125" style="342" customWidth="1"/>
    <col min="12" max="12" width="10.453125" style="342" customWidth="1"/>
    <col min="13" max="13" width="9.08984375" style="342"/>
    <col min="14" max="14" width="33.36328125" style="342" customWidth="1"/>
    <col min="15" max="15" width="9.90625" style="342" customWidth="1"/>
    <col min="16" max="257" width="9.08984375" style="342"/>
    <col min="258" max="258" width="13.6328125" style="342" customWidth="1"/>
    <col min="259" max="259" width="38.36328125" style="342" customWidth="1"/>
    <col min="260" max="260" width="11" style="342" customWidth="1"/>
    <col min="261" max="261" width="8.36328125" style="342" customWidth="1"/>
    <col min="262" max="262" width="6.08984375" style="342" customWidth="1"/>
    <col min="263" max="263" width="11.453125" style="342" customWidth="1"/>
    <col min="264" max="264" width="14.6328125" style="342" customWidth="1"/>
    <col min="265" max="265" width="13.453125" style="342" customWidth="1"/>
    <col min="266" max="266" width="14" style="342" customWidth="1"/>
    <col min="267" max="267" width="17.36328125" style="342" customWidth="1"/>
    <col min="268" max="268" width="10.453125" style="342" customWidth="1"/>
    <col min="269" max="269" width="9.08984375" style="342"/>
    <col min="270" max="270" width="33.36328125" style="342" customWidth="1"/>
    <col min="271" max="271" width="9.90625" style="342" customWidth="1"/>
    <col min="272" max="513" width="9.08984375" style="342"/>
    <col min="514" max="514" width="13.6328125" style="342" customWidth="1"/>
    <col min="515" max="515" width="38.36328125" style="342" customWidth="1"/>
    <col min="516" max="516" width="11" style="342" customWidth="1"/>
    <col min="517" max="517" width="8.36328125" style="342" customWidth="1"/>
    <col min="518" max="518" width="6.08984375" style="342" customWidth="1"/>
    <col min="519" max="519" width="11.453125" style="342" customWidth="1"/>
    <col min="520" max="520" width="14.6328125" style="342" customWidth="1"/>
    <col min="521" max="521" width="13.453125" style="342" customWidth="1"/>
    <col min="522" max="522" width="14" style="342" customWidth="1"/>
    <col min="523" max="523" width="17.36328125" style="342" customWidth="1"/>
    <col min="524" max="524" width="10.453125" style="342" customWidth="1"/>
    <col min="525" max="525" width="9.08984375" style="342"/>
    <col min="526" max="526" width="33.36328125" style="342" customWidth="1"/>
    <col min="527" max="527" width="9.90625" style="342" customWidth="1"/>
    <col min="528" max="769" width="9.08984375" style="342"/>
    <col min="770" max="770" width="13.6328125" style="342" customWidth="1"/>
    <col min="771" max="771" width="38.36328125" style="342" customWidth="1"/>
    <col min="772" max="772" width="11" style="342" customWidth="1"/>
    <col min="773" max="773" width="8.36328125" style="342" customWidth="1"/>
    <col min="774" max="774" width="6.08984375" style="342" customWidth="1"/>
    <col min="775" max="775" width="11.453125" style="342" customWidth="1"/>
    <col min="776" max="776" width="14.6328125" style="342" customWidth="1"/>
    <col min="777" max="777" width="13.453125" style="342" customWidth="1"/>
    <col min="778" max="778" width="14" style="342" customWidth="1"/>
    <col min="779" max="779" width="17.36328125" style="342" customWidth="1"/>
    <col min="780" max="780" width="10.453125" style="342" customWidth="1"/>
    <col min="781" max="781" width="9.08984375" style="342"/>
    <col min="782" max="782" width="33.36328125" style="342" customWidth="1"/>
    <col min="783" max="783" width="9.90625" style="342" customWidth="1"/>
    <col min="784" max="1025" width="9.08984375" style="342"/>
    <col min="1026" max="1026" width="13.6328125" style="342" customWidth="1"/>
    <col min="1027" max="1027" width="38.36328125" style="342" customWidth="1"/>
    <col min="1028" max="1028" width="11" style="342" customWidth="1"/>
    <col min="1029" max="1029" width="8.36328125" style="342" customWidth="1"/>
    <col min="1030" max="1030" width="6.08984375" style="342" customWidth="1"/>
    <col min="1031" max="1031" width="11.453125" style="342" customWidth="1"/>
    <col min="1032" max="1032" width="14.6328125" style="342" customWidth="1"/>
    <col min="1033" max="1033" width="13.453125" style="342" customWidth="1"/>
    <col min="1034" max="1034" width="14" style="342" customWidth="1"/>
    <col min="1035" max="1035" width="17.36328125" style="342" customWidth="1"/>
    <col min="1036" max="1036" width="10.453125" style="342" customWidth="1"/>
    <col min="1037" max="1037" width="9.08984375" style="342"/>
    <col min="1038" max="1038" width="33.36328125" style="342" customWidth="1"/>
    <col min="1039" max="1039" width="9.90625" style="342" customWidth="1"/>
    <col min="1040" max="1281" width="9.08984375" style="342"/>
    <col min="1282" max="1282" width="13.6328125" style="342" customWidth="1"/>
    <col min="1283" max="1283" width="38.36328125" style="342" customWidth="1"/>
    <col min="1284" max="1284" width="11" style="342" customWidth="1"/>
    <col min="1285" max="1285" width="8.36328125" style="342" customWidth="1"/>
    <col min="1286" max="1286" width="6.08984375" style="342" customWidth="1"/>
    <col min="1287" max="1287" width="11.453125" style="342" customWidth="1"/>
    <col min="1288" max="1288" width="14.6328125" style="342" customWidth="1"/>
    <col min="1289" max="1289" width="13.453125" style="342" customWidth="1"/>
    <col min="1290" max="1290" width="14" style="342" customWidth="1"/>
    <col min="1291" max="1291" width="17.36328125" style="342" customWidth="1"/>
    <col min="1292" max="1292" width="10.453125" style="342" customWidth="1"/>
    <col min="1293" max="1293" width="9.08984375" style="342"/>
    <col min="1294" max="1294" width="33.36328125" style="342" customWidth="1"/>
    <col min="1295" max="1295" width="9.90625" style="342" customWidth="1"/>
    <col min="1296" max="1537" width="9.08984375" style="342"/>
    <col min="1538" max="1538" width="13.6328125" style="342" customWidth="1"/>
    <col min="1539" max="1539" width="38.36328125" style="342" customWidth="1"/>
    <col min="1540" max="1540" width="11" style="342" customWidth="1"/>
    <col min="1541" max="1541" width="8.36328125" style="342" customWidth="1"/>
    <col min="1542" max="1542" width="6.08984375" style="342" customWidth="1"/>
    <col min="1543" max="1543" width="11.453125" style="342" customWidth="1"/>
    <col min="1544" max="1544" width="14.6328125" style="342" customWidth="1"/>
    <col min="1545" max="1545" width="13.453125" style="342" customWidth="1"/>
    <col min="1546" max="1546" width="14" style="342" customWidth="1"/>
    <col min="1547" max="1547" width="17.36328125" style="342" customWidth="1"/>
    <col min="1548" max="1548" width="10.453125" style="342" customWidth="1"/>
    <col min="1549" max="1549" width="9.08984375" style="342"/>
    <col min="1550" max="1550" width="33.36328125" style="342" customWidth="1"/>
    <col min="1551" max="1551" width="9.90625" style="342" customWidth="1"/>
    <col min="1552" max="1793" width="9.08984375" style="342"/>
    <col min="1794" max="1794" width="13.6328125" style="342" customWidth="1"/>
    <col min="1795" max="1795" width="38.36328125" style="342" customWidth="1"/>
    <col min="1796" max="1796" width="11" style="342" customWidth="1"/>
    <col min="1797" max="1797" width="8.36328125" style="342" customWidth="1"/>
    <col min="1798" max="1798" width="6.08984375" style="342" customWidth="1"/>
    <col min="1799" max="1799" width="11.453125" style="342" customWidth="1"/>
    <col min="1800" max="1800" width="14.6328125" style="342" customWidth="1"/>
    <col min="1801" max="1801" width="13.453125" style="342" customWidth="1"/>
    <col min="1802" max="1802" width="14" style="342" customWidth="1"/>
    <col min="1803" max="1803" width="17.36328125" style="342" customWidth="1"/>
    <col min="1804" max="1804" width="10.453125" style="342" customWidth="1"/>
    <col min="1805" max="1805" width="9.08984375" style="342"/>
    <col min="1806" max="1806" width="33.36328125" style="342" customWidth="1"/>
    <col min="1807" max="1807" width="9.90625" style="342" customWidth="1"/>
    <col min="1808" max="2049" width="9.08984375" style="342"/>
    <col min="2050" max="2050" width="13.6328125" style="342" customWidth="1"/>
    <col min="2051" max="2051" width="38.36328125" style="342" customWidth="1"/>
    <col min="2052" max="2052" width="11" style="342" customWidth="1"/>
    <col min="2053" max="2053" width="8.36328125" style="342" customWidth="1"/>
    <col min="2054" max="2054" width="6.08984375" style="342" customWidth="1"/>
    <col min="2055" max="2055" width="11.453125" style="342" customWidth="1"/>
    <col min="2056" max="2056" width="14.6328125" style="342" customWidth="1"/>
    <col min="2057" max="2057" width="13.453125" style="342" customWidth="1"/>
    <col min="2058" max="2058" width="14" style="342" customWidth="1"/>
    <col min="2059" max="2059" width="17.36328125" style="342" customWidth="1"/>
    <col min="2060" max="2060" width="10.453125" style="342" customWidth="1"/>
    <col min="2061" max="2061" width="9.08984375" style="342"/>
    <col min="2062" max="2062" width="33.36328125" style="342" customWidth="1"/>
    <col min="2063" max="2063" width="9.90625" style="342" customWidth="1"/>
    <col min="2064" max="2305" width="9.08984375" style="342"/>
    <col min="2306" max="2306" width="13.6328125" style="342" customWidth="1"/>
    <col min="2307" max="2307" width="38.36328125" style="342" customWidth="1"/>
    <col min="2308" max="2308" width="11" style="342" customWidth="1"/>
    <col min="2309" max="2309" width="8.36328125" style="342" customWidth="1"/>
    <col min="2310" max="2310" width="6.08984375" style="342" customWidth="1"/>
    <col min="2311" max="2311" width="11.453125" style="342" customWidth="1"/>
    <col min="2312" max="2312" width="14.6328125" style="342" customWidth="1"/>
    <col min="2313" max="2313" width="13.453125" style="342" customWidth="1"/>
    <col min="2314" max="2314" width="14" style="342" customWidth="1"/>
    <col min="2315" max="2315" width="17.36328125" style="342" customWidth="1"/>
    <col min="2316" max="2316" width="10.453125" style="342" customWidth="1"/>
    <col min="2317" max="2317" width="9.08984375" style="342"/>
    <col min="2318" max="2318" width="33.36328125" style="342" customWidth="1"/>
    <col min="2319" max="2319" width="9.90625" style="342" customWidth="1"/>
    <col min="2320" max="2561" width="9.08984375" style="342"/>
    <col min="2562" max="2562" width="13.6328125" style="342" customWidth="1"/>
    <col min="2563" max="2563" width="38.36328125" style="342" customWidth="1"/>
    <col min="2564" max="2564" width="11" style="342" customWidth="1"/>
    <col min="2565" max="2565" width="8.36328125" style="342" customWidth="1"/>
    <col min="2566" max="2566" width="6.08984375" style="342" customWidth="1"/>
    <col min="2567" max="2567" width="11.453125" style="342" customWidth="1"/>
    <col min="2568" max="2568" width="14.6328125" style="342" customWidth="1"/>
    <col min="2569" max="2569" width="13.453125" style="342" customWidth="1"/>
    <col min="2570" max="2570" width="14" style="342" customWidth="1"/>
    <col min="2571" max="2571" width="17.36328125" style="342" customWidth="1"/>
    <col min="2572" max="2572" width="10.453125" style="342" customWidth="1"/>
    <col min="2573" max="2573" width="9.08984375" style="342"/>
    <col min="2574" max="2574" width="33.36328125" style="342" customWidth="1"/>
    <col min="2575" max="2575" width="9.90625" style="342" customWidth="1"/>
    <col min="2576" max="2817" width="9.08984375" style="342"/>
    <col min="2818" max="2818" width="13.6328125" style="342" customWidth="1"/>
    <col min="2819" max="2819" width="38.36328125" style="342" customWidth="1"/>
    <col min="2820" max="2820" width="11" style="342" customWidth="1"/>
    <col min="2821" max="2821" width="8.36328125" style="342" customWidth="1"/>
    <col min="2822" max="2822" width="6.08984375" style="342" customWidth="1"/>
    <col min="2823" max="2823" width="11.453125" style="342" customWidth="1"/>
    <col min="2824" max="2824" width="14.6328125" style="342" customWidth="1"/>
    <col min="2825" max="2825" width="13.453125" style="342" customWidth="1"/>
    <col min="2826" max="2826" width="14" style="342" customWidth="1"/>
    <col min="2827" max="2827" width="17.36328125" style="342" customWidth="1"/>
    <col min="2828" max="2828" width="10.453125" style="342" customWidth="1"/>
    <col min="2829" max="2829" width="9.08984375" style="342"/>
    <col min="2830" max="2830" width="33.36328125" style="342" customWidth="1"/>
    <col min="2831" max="2831" width="9.90625" style="342" customWidth="1"/>
    <col min="2832" max="3073" width="9.08984375" style="342"/>
    <col min="3074" max="3074" width="13.6328125" style="342" customWidth="1"/>
    <col min="3075" max="3075" width="38.36328125" style="342" customWidth="1"/>
    <col min="3076" max="3076" width="11" style="342" customWidth="1"/>
    <col min="3077" max="3077" width="8.36328125" style="342" customWidth="1"/>
    <col min="3078" max="3078" width="6.08984375" style="342" customWidth="1"/>
    <col min="3079" max="3079" width="11.453125" style="342" customWidth="1"/>
    <col min="3080" max="3080" width="14.6328125" style="342" customWidth="1"/>
    <col min="3081" max="3081" width="13.453125" style="342" customWidth="1"/>
    <col min="3082" max="3082" width="14" style="342" customWidth="1"/>
    <col min="3083" max="3083" width="17.36328125" style="342" customWidth="1"/>
    <col min="3084" max="3084" width="10.453125" style="342" customWidth="1"/>
    <col min="3085" max="3085" width="9.08984375" style="342"/>
    <col min="3086" max="3086" width="33.36328125" style="342" customWidth="1"/>
    <col min="3087" max="3087" width="9.90625" style="342" customWidth="1"/>
    <col min="3088" max="3329" width="9.08984375" style="342"/>
    <col min="3330" max="3330" width="13.6328125" style="342" customWidth="1"/>
    <col min="3331" max="3331" width="38.36328125" style="342" customWidth="1"/>
    <col min="3332" max="3332" width="11" style="342" customWidth="1"/>
    <col min="3333" max="3333" width="8.36328125" style="342" customWidth="1"/>
    <col min="3334" max="3334" width="6.08984375" style="342" customWidth="1"/>
    <col min="3335" max="3335" width="11.453125" style="342" customWidth="1"/>
    <col min="3336" max="3336" width="14.6328125" style="342" customWidth="1"/>
    <col min="3337" max="3337" width="13.453125" style="342" customWidth="1"/>
    <col min="3338" max="3338" width="14" style="342" customWidth="1"/>
    <col min="3339" max="3339" width="17.36328125" style="342" customWidth="1"/>
    <col min="3340" max="3340" width="10.453125" style="342" customWidth="1"/>
    <col min="3341" max="3341" width="9.08984375" style="342"/>
    <col min="3342" max="3342" width="33.36328125" style="342" customWidth="1"/>
    <col min="3343" max="3343" width="9.90625" style="342" customWidth="1"/>
    <col min="3344" max="3585" width="9.08984375" style="342"/>
    <col min="3586" max="3586" width="13.6328125" style="342" customWidth="1"/>
    <col min="3587" max="3587" width="38.36328125" style="342" customWidth="1"/>
    <col min="3588" max="3588" width="11" style="342" customWidth="1"/>
    <col min="3589" max="3589" width="8.36328125" style="342" customWidth="1"/>
    <col min="3590" max="3590" width="6.08984375" style="342" customWidth="1"/>
    <col min="3591" max="3591" width="11.453125" style="342" customWidth="1"/>
    <col min="3592" max="3592" width="14.6328125" style="342" customWidth="1"/>
    <col min="3593" max="3593" width="13.453125" style="342" customWidth="1"/>
    <col min="3594" max="3594" width="14" style="342" customWidth="1"/>
    <col min="3595" max="3595" width="17.36328125" style="342" customWidth="1"/>
    <col min="3596" max="3596" width="10.453125" style="342" customWidth="1"/>
    <col min="3597" max="3597" width="9.08984375" style="342"/>
    <col min="3598" max="3598" width="33.36328125" style="342" customWidth="1"/>
    <col min="3599" max="3599" width="9.90625" style="342" customWidth="1"/>
    <col min="3600" max="3841" width="9.08984375" style="342"/>
    <col min="3842" max="3842" width="13.6328125" style="342" customWidth="1"/>
    <col min="3843" max="3843" width="38.36328125" style="342" customWidth="1"/>
    <col min="3844" max="3844" width="11" style="342" customWidth="1"/>
    <col min="3845" max="3845" width="8.36328125" style="342" customWidth="1"/>
    <col min="3846" max="3846" width="6.08984375" style="342" customWidth="1"/>
    <col min="3847" max="3847" width="11.453125" style="342" customWidth="1"/>
    <col min="3848" max="3848" width="14.6328125" style="342" customWidth="1"/>
    <col min="3849" max="3849" width="13.453125" style="342" customWidth="1"/>
    <col min="3850" max="3850" width="14" style="342" customWidth="1"/>
    <col min="3851" max="3851" width="17.36328125" style="342" customWidth="1"/>
    <col min="3852" max="3852" width="10.453125" style="342" customWidth="1"/>
    <col min="3853" max="3853" width="9.08984375" style="342"/>
    <col min="3854" max="3854" width="33.36328125" style="342" customWidth="1"/>
    <col min="3855" max="3855" width="9.90625" style="342" customWidth="1"/>
    <col min="3856" max="4097" width="9.08984375" style="342"/>
    <col min="4098" max="4098" width="13.6328125" style="342" customWidth="1"/>
    <col min="4099" max="4099" width="38.36328125" style="342" customWidth="1"/>
    <col min="4100" max="4100" width="11" style="342" customWidth="1"/>
    <col min="4101" max="4101" width="8.36328125" style="342" customWidth="1"/>
    <col min="4102" max="4102" width="6.08984375" style="342" customWidth="1"/>
    <col min="4103" max="4103" width="11.453125" style="342" customWidth="1"/>
    <col min="4104" max="4104" width="14.6328125" style="342" customWidth="1"/>
    <col min="4105" max="4105" width="13.453125" style="342" customWidth="1"/>
    <col min="4106" max="4106" width="14" style="342" customWidth="1"/>
    <col min="4107" max="4107" width="17.36328125" style="342" customWidth="1"/>
    <col min="4108" max="4108" width="10.453125" style="342" customWidth="1"/>
    <col min="4109" max="4109" width="9.08984375" style="342"/>
    <col min="4110" max="4110" width="33.36328125" style="342" customWidth="1"/>
    <col min="4111" max="4111" width="9.90625" style="342" customWidth="1"/>
    <col min="4112" max="4353" width="9.08984375" style="342"/>
    <col min="4354" max="4354" width="13.6328125" style="342" customWidth="1"/>
    <col min="4355" max="4355" width="38.36328125" style="342" customWidth="1"/>
    <col min="4356" max="4356" width="11" style="342" customWidth="1"/>
    <col min="4357" max="4357" width="8.36328125" style="342" customWidth="1"/>
    <col min="4358" max="4358" width="6.08984375" style="342" customWidth="1"/>
    <col min="4359" max="4359" width="11.453125" style="342" customWidth="1"/>
    <col min="4360" max="4360" width="14.6328125" style="342" customWidth="1"/>
    <col min="4361" max="4361" width="13.453125" style="342" customWidth="1"/>
    <col min="4362" max="4362" width="14" style="342" customWidth="1"/>
    <col min="4363" max="4363" width="17.36328125" style="342" customWidth="1"/>
    <col min="4364" max="4364" width="10.453125" style="342" customWidth="1"/>
    <col min="4365" max="4365" width="9.08984375" style="342"/>
    <col min="4366" max="4366" width="33.36328125" style="342" customWidth="1"/>
    <col min="4367" max="4367" width="9.90625" style="342" customWidth="1"/>
    <col min="4368" max="4609" width="9.08984375" style="342"/>
    <col min="4610" max="4610" width="13.6328125" style="342" customWidth="1"/>
    <col min="4611" max="4611" width="38.36328125" style="342" customWidth="1"/>
    <col min="4612" max="4612" width="11" style="342" customWidth="1"/>
    <col min="4613" max="4613" width="8.36328125" style="342" customWidth="1"/>
    <col min="4614" max="4614" width="6.08984375" style="342" customWidth="1"/>
    <col min="4615" max="4615" width="11.453125" style="342" customWidth="1"/>
    <col min="4616" max="4616" width="14.6328125" style="342" customWidth="1"/>
    <col min="4617" max="4617" width="13.453125" style="342" customWidth="1"/>
    <col min="4618" max="4618" width="14" style="342" customWidth="1"/>
    <col min="4619" max="4619" width="17.36328125" style="342" customWidth="1"/>
    <col min="4620" max="4620" width="10.453125" style="342" customWidth="1"/>
    <col min="4621" max="4621" width="9.08984375" style="342"/>
    <col min="4622" max="4622" width="33.36328125" style="342" customWidth="1"/>
    <col min="4623" max="4623" width="9.90625" style="342" customWidth="1"/>
    <col min="4624" max="4865" width="9.08984375" style="342"/>
    <col min="4866" max="4866" width="13.6328125" style="342" customWidth="1"/>
    <col min="4867" max="4867" width="38.36328125" style="342" customWidth="1"/>
    <col min="4868" max="4868" width="11" style="342" customWidth="1"/>
    <col min="4869" max="4869" width="8.36328125" style="342" customWidth="1"/>
    <col min="4870" max="4870" width="6.08984375" style="342" customWidth="1"/>
    <col min="4871" max="4871" width="11.453125" style="342" customWidth="1"/>
    <col min="4872" max="4872" width="14.6328125" style="342" customWidth="1"/>
    <col min="4873" max="4873" width="13.453125" style="342" customWidth="1"/>
    <col min="4874" max="4874" width="14" style="342" customWidth="1"/>
    <col min="4875" max="4875" width="17.36328125" style="342" customWidth="1"/>
    <col min="4876" max="4876" width="10.453125" style="342" customWidth="1"/>
    <col min="4877" max="4877" width="9.08984375" style="342"/>
    <col min="4878" max="4878" width="33.36328125" style="342" customWidth="1"/>
    <col min="4879" max="4879" width="9.90625" style="342" customWidth="1"/>
    <col min="4880" max="5121" width="9.08984375" style="342"/>
    <col min="5122" max="5122" width="13.6328125" style="342" customWidth="1"/>
    <col min="5123" max="5123" width="38.36328125" style="342" customWidth="1"/>
    <col min="5124" max="5124" width="11" style="342" customWidth="1"/>
    <col min="5125" max="5125" width="8.36328125" style="342" customWidth="1"/>
    <col min="5126" max="5126" width="6.08984375" style="342" customWidth="1"/>
    <col min="5127" max="5127" width="11.453125" style="342" customWidth="1"/>
    <col min="5128" max="5128" width="14.6328125" style="342" customWidth="1"/>
    <col min="5129" max="5129" width="13.453125" style="342" customWidth="1"/>
    <col min="5130" max="5130" width="14" style="342" customWidth="1"/>
    <col min="5131" max="5131" width="17.36328125" style="342" customWidth="1"/>
    <col min="5132" max="5132" width="10.453125" style="342" customWidth="1"/>
    <col min="5133" max="5133" width="9.08984375" style="342"/>
    <col min="5134" max="5134" width="33.36328125" style="342" customWidth="1"/>
    <col min="5135" max="5135" width="9.90625" style="342" customWidth="1"/>
    <col min="5136" max="5377" width="9.08984375" style="342"/>
    <col min="5378" max="5378" width="13.6328125" style="342" customWidth="1"/>
    <col min="5379" max="5379" width="38.36328125" style="342" customWidth="1"/>
    <col min="5380" max="5380" width="11" style="342" customWidth="1"/>
    <col min="5381" max="5381" width="8.36328125" style="342" customWidth="1"/>
    <col min="5382" max="5382" width="6.08984375" style="342" customWidth="1"/>
    <col min="5383" max="5383" width="11.453125" style="342" customWidth="1"/>
    <col min="5384" max="5384" width="14.6328125" style="342" customWidth="1"/>
    <col min="5385" max="5385" width="13.453125" style="342" customWidth="1"/>
    <col min="5386" max="5386" width="14" style="342" customWidth="1"/>
    <col min="5387" max="5387" width="17.36328125" style="342" customWidth="1"/>
    <col min="5388" max="5388" width="10.453125" style="342" customWidth="1"/>
    <col min="5389" max="5389" width="9.08984375" style="342"/>
    <col min="5390" max="5390" width="33.36328125" style="342" customWidth="1"/>
    <col min="5391" max="5391" width="9.90625" style="342" customWidth="1"/>
    <col min="5392" max="5633" width="9.08984375" style="342"/>
    <col min="5634" max="5634" width="13.6328125" style="342" customWidth="1"/>
    <col min="5635" max="5635" width="38.36328125" style="342" customWidth="1"/>
    <col min="5636" max="5636" width="11" style="342" customWidth="1"/>
    <col min="5637" max="5637" width="8.36328125" style="342" customWidth="1"/>
    <col min="5638" max="5638" width="6.08984375" style="342" customWidth="1"/>
    <col min="5639" max="5639" width="11.453125" style="342" customWidth="1"/>
    <col min="5640" max="5640" width="14.6328125" style="342" customWidth="1"/>
    <col min="5641" max="5641" width="13.453125" style="342" customWidth="1"/>
    <col min="5642" max="5642" width="14" style="342" customWidth="1"/>
    <col min="5643" max="5643" width="17.36328125" style="342" customWidth="1"/>
    <col min="5644" max="5644" width="10.453125" style="342" customWidth="1"/>
    <col min="5645" max="5645" width="9.08984375" style="342"/>
    <col min="5646" max="5646" width="33.36328125" style="342" customWidth="1"/>
    <col min="5647" max="5647" width="9.90625" style="342" customWidth="1"/>
    <col min="5648" max="5889" width="9.08984375" style="342"/>
    <col min="5890" max="5890" width="13.6328125" style="342" customWidth="1"/>
    <col min="5891" max="5891" width="38.36328125" style="342" customWidth="1"/>
    <col min="5892" max="5892" width="11" style="342" customWidth="1"/>
    <col min="5893" max="5893" width="8.36328125" style="342" customWidth="1"/>
    <col min="5894" max="5894" width="6.08984375" style="342" customWidth="1"/>
    <col min="5895" max="5895" width="11.453125" style="342" customWidth="1"/>
    <col min="5896" max="5896" width="14.6328125" style="342" customWidth="1"/>
    <col min="5897" max="5897" width="13.453125" style="342" customWidth="1"/>
    <col min="5898" max="5898" width="14" style="342" customWidth="1"/>
    <col min="5899" max="5899" width="17.36328125" style="342" customWidth="1"/>
    <col min="5900" max="5900" width="10.453125" style="342" customWidth="1"/>
    <col min="5901" max="5901" width="9.08984375" style="342"/>
    <col min="5902" max="5902" width="33.36328125" style="342" customWidth="1"/>
    <col min="5903" max="5903" width="9.90625" style="342" customWidth="1"/>
    <col min="5904" max="6145" width="9.08984375" style="342"/>
    <col min="6146" max="6146" width="13.6328125" style="342" customWidth="1"/>
    <col min="6147" max="6147" width="38.36328125" style="342" customWidth="1"/>
    <col min="6148" max="6148" width="11" style="342" customWidth="1"/>
    <col min="6149" max="6149" width="8.36328125" style="342" customWidth="1"/>
    <col min="6150" max="6150" width="6.08984375" style="342" customWidth="1"/>
    <col min="6151" max="6151" width="11.453125" style="342" customWidth="1"/>
    <col min="6152" max="6152" width="14.6328125" style="342" customWidth="1"/>
    <col min="6153" max="6153" width="13.453125" style="342" customWidth="1"/>
    <col min="6154" max="6154" width="14" style="342" customWidth="1"/>
    <col min="6155" max="6155" width="17.36328125" style="342" customWidth="1"/>
    <col min="6156" max="6156" width="10.453125" style="342" customWidth="1"/>
    <col min="6157" max="6157" width="9.08984375" style="342"/>
    <col min="6158" max="6158" width="33.36328125" style="342" customWidth="1"/>
    <col min="6159" max="6159" width="9.90625" style="342" customWidth="1"/>
    <col min="6160" max="6401" width="9.08984375" style="342"/>
    <col min="6402" max="6402" width="13.6328125" style="342" customWidth="1"/>
    <col min="6403" max="6403" width="38.36328125" style="342" customWidth="1"/>
    <col min="6404" max="6404" width="11" style="342" customWidth="1"/>
    <col min="6405" max="6405" width="8.36328125" style="342" customWidth="1"/>
    <col min="6406" max="6406" width="6.08984375" style="342" customWidth="1"/>
    <col min="6407" max="6407" width="11.453125" style="342" customWidth="1"/>
    <col min="6408" max="6408" width="14.6328125" style="342" customWidth="1"/>
    <col min="6409" max="6409" width="13.453125" style="342" customWidth="1"/>
    <col min="6410" max="6410" width="14" style="342" customWidth="1"/>
    <col min="6411" max="6411" width="17.36328125" style="342" customWidth="1"/>
    <col min="6412" max="6412" width="10.453125" style="342" customWidth="1"/>
    <col min="6413" max="6413" width="9.08984375" style="342"/>
    <col min="6414" max="6414" width="33.36328125" style="342" customWidth="1"/>
    <col min="6415" max="6415" width="9.90625" style="342" customWidth="1"/>
    <col min="6416" max="6657" width="9.08984375" style="342"/>
    <col min="6658" max="6658" width="13.6328125" style="342" customWidth="1"/>
    <col min="6659" max="6659" width="38.36328125" style="342" customWidth="1"/>
    <col min="6660" max="6660" width="11" style="342" customWidth="1"/>
    <col min="6661" max="6661" width="8.36328125" style="342" customWidth="1"/>
    <col min="6662" max="6662" width="6.08984375" style="342" customWidth="1"/>
    <col min="6663" max="6663" width="11.453125" style="342" customWidth="1"/>
    <col min="6664" max="6664" width="14.6328125" style="342" customWidth="1"/>
    <col min="6665" max="6665" width="13.453125" style="342" customWidth="1"/>
    <col min="6666" max="6666" width="14" style="342" customWidth="1"/>
    <col min="6667" max="6667" width="17.36328125" style="342" customWidth="1"/>
    <col min="6668" max="6668" width="10.453125" style="342" customWidth="1"/>
    <col min="6669" max="6669" width="9.08984375" style="342"/>
    <col min="6670" max="6670" width="33.36328125" style="342" customWidth="1"/>
    <col min="6671" max="6671" width="9.90625" style="342" customWidth="1"/>
    <col min="6672" max="6913" width="9.08984375" style="342"/>
    <col min="6914" max="6914" width="13.6328125" style="342" customWidth="1"/>
    <col min="6915" max="6915" width="38.36328125" style="342" customWidth="1"/>
    <col min="6916" max="6916" width="11" style="342" customWidth="1"/>
    <col min="6917" max="6917" width="8.36328125" style="342" customWidth="1"/>
    <col min="6918" max="6918" width="6.08984375" style="342" customWidth="1"/>
    <col min="6919" max="6919" width="11.453125" style="342" customWidth="1"/>
    <col min="6920" max="6920" width="14.6328125" style="342" customWidth="1"/>
    <col min="6921" max="6921" width="13.453125" style="342" customWidth="1"/>
    <col min="6922" max="6922" width="14" style="342" customWidth="1"/>
    <col min="6923" max="6923" width="17.36328125" style="342" customWidth="1"/>
    <col min="6924" max="6924" width="10.453125" style="342" customWidth="1"/>
    <col min="6925" max="6925" width="9.08984375" style="342"/>
    <col min="6926" max="6926" width="33.36328125" style="342" customWidth="1"/>
    <col min="6927" max="6927" width="9.90625" style="342" customWidth="1"/>
    <col min="6928" max="7169" width="9.08984375" style="342"/>
    <col min="7170" max="7170" width="13.6328125" style="342" customWidth="1"/>
    <col min="7171" max="7171" width="38.36328125" style="342" customWidth="1"/>
    <col min="7172" max="7172" width="11" style="342" customWidth="1"/>
    <col min="7173" max="7173" width="8.36328125" style="342" customWidth="1"/>
    <col min="7174" max="7174" width="6.08984375" style="342" customWidth="1"/>
    <col min="7175" max="7175" width="11.453125" style="342" customWidth="1"/>
    <col min="7176" max="7176" width="14.6328125" style="342" customWidth="1"/>
    <col min="7177" max="7177" width="13.453125" style="342" customWidth="1"/>
    <col min="7178" max="7178" width="14" style="342" customWidth="1"/>
    <col min="7179" max="7179" width="17.36328125" style="342" customWidth="1"/>
    <col min="7180" max="7180" width="10.453125" style="342" customWidth="1"/>
    <col min="7181" max="7181" width="9.08984375" style="342"/>
    <col min="7182" max="7182" width="33.36328125" style="342" customWidth="1"/>
    <col min="7183" max="7183" width="9.90625" style="342" customWidth="1"/>
    <col min="7184" max="7425" width="9.08984375" style="342"/>
    <col min="7426" max="7426" width="13.6328125" style="342" customWidth="1"/>
    <col min="7427" max="7427" width="38.36328125" style="342" customWidth="1"/>
    <col min="7428" max="7428" width="11" style="342" customWidth="1"/>
    <col min="7429" max="7429" width="8.36328125" style="342" customWidth="1"/>
    <col min="7430" max="7430" width="6.08984375" style="342" customWidth="1"/>
    <col min="7431" max="7431" width="11.453125" style="342" customWidth="1"/>
    <col min="7432" max="7432" width="14.6328125" style="342" customWidth="1"/>
    <col min="7433" max="7433" width="13.453125" style="342" customWidth="1"/>
    <col min="7434" max="7434" width="14" style="342" customWidth="1"/>
    <col min="7435" max="7435" width="17.36328125" style="342" customWidth="1"/>
    <col min="7436" max="7436" width="10.453125" style="342" customWidth="1"/>
    <col min="7437" max="7437" width="9.08984375" style="342"/>
    <col min="7438" max="7438" width="33.36328125" style="342" customWidth="1"/>
    <col min="7439" max="7439" width="9.90625" style="342" customWidth="1"/>
    <col min="7440" max="7681" width="9.08984375" style="342"/>
    <col min="7682" max="7682" width="13.6328125" style="342" customWidth="1"/>
    <col min="7683" max="7683" width="38.36328125" style="342" customWidth="1"/>
    <col min="7684" max="7684" width="11" style="342" customWidth="1"/>
    <col min="7685" max="7685" width="8.36328125" style="342" customWidth="1"/>
    <col min="7686" max="7686" width="6.08984375" style="342" customWidth="1"/>
    <col min="7687" max="7687" width="11.453125" style="342" customWidth="1"/>
    <col min="7688" max="7688" width="14.6328125" style="342" customWidth="1"/>
    <col min="7689" max="7689" width="13.453125" style="342" customWidth="1"/>
    <col min="7690" max="7690" width="14" style="342" customWidth="1"/>
    <col min="7691" max="7691" width="17.36328125" style="342" customWidth="1"/>
    <col min="7692" max="7692" width="10.453125" style="342" customWidth="1"/>
    <col min="7693" max="7693" width="9.08984375" style="342"/>
    <col min="7694" max="7694" width="33.36328125" style="342" customWidth="1"/>
    <col min="7695" max="7695" width="9.90625" style="342" customWidth="1"/>
    <col min="7696" max="7937" width="9.08984375" style="342"/>
    <col min="7938" max="7938" width="13.6328125" style="342" customWidth="1"/>
    <col min="7939" max="7939" width="38.36328125" style="342" customWidth="1"/>
    <col min="7940" max="7940" width="11" style="342" customWidth="1"/>
    <col min="7941" max="7941" width="8.36328125" style="342" customWidth="1"/>
    <col min="7942" max="7942" width="6.08984375" style="342" customWidth="1"/>
    <col min="7943" max="7943" width="11.453125" style="342" customWidth="1"/>
    <col min="7944" max="7944" width="14.6328125" style="342" customWidth="1"/>
    <col min="7945" max="7945" width="13.453125" style="342" customWidth="1"/>
    <col min="7946" max="7946" width="14" style="342" customWidth="1"/>
    <col min="7947" max="7947" width="17.36328125" style="342" customWidth="1"/>
    <col min="7948" max="7948" width="10.453125" style="342" customWidth="1"/>
    <col min="7949" max="7949" width="9.08984375" style="342"/>
    <col min="7950" max="7950" width="33.36328125" style="342" customWidth="1"/>
    <col min="7951" max="7951" width="9.90625" style="342" customWidth="1"/>
    <col min="7952" max="8193" width="9.08984375" style="342"/>
    <col min="8194" max="8194" width="13.6328125" style="342" customWidth="1"/>
    <col min="8195" max="8195" width="38.36328125" style="342" customWidth="1"/>
    <col min="8196" max="8196" width="11" style="342" customWidth="1"/>
    <col min="8197" max="8197" width="8.36328125" style="342" customWidth="1"/>
    <col min="8198" max="8198" width="6.08984375" style="342" customWidth="1"/>
    <col min="8199" max="8199" width="11.453125" style="342" customWidth="1"/>
    <col min="8200" max="8200" width="14.6328125" style="342" customWidth="1"/>
    <col min="8201" max="8201" width="13.453125" style="342" customWidth="1"/>
    <col min="8202" max="8202" width="14" style="342" customWidth="1"/>
    <col min="8203" max="8203" width="17.36328125" style="342" customWidth="1"/>
    <col min="8204" max="8204" width="10.453125" style="342" customWidth="1"/>
    <col min="8205" max="8205" width="9.08984375" style="342"/>
    <col min="8206" max="8206" width="33.36328125" style="342" customWidth="1"/>
    <col min="8207" max="8207" width="9.90625" style="342" customWidth="1"/>
    <col min="8208" max="8449" width="9.08984375" style="342"/>
    <col min="8450" max="8450" width="13.6328125" style="342" customWidth="1"/>
    <col min="8451" max="8451" width="38.36328125" style="342" customWidth="1"/>
    <col min="8452" max="8452" width="11" style="342" customWidth="1"/>
    <col min="8453" max="8453" width="8.36328125" style="342" customWidth="1"/>
    <col min="8454" max="8454" width="6.08984375" style="342" customWidth="1"/>
    <col min="8455" max="8455" width="11.453125" style="342" customWidth="1"/>
    <col min="8456" max="8456" width="14.6328125" style="342" customWidth="1"/>
    <col min="8457" max="8457" width="13.453125" style="342" customWidth="1"/>
    <col min="8458" max="8458" width="14" style="342" customWidth="1"/>
    <col min="8459" max="8459" width="17.36328125" style="342" customWidth="1"/>
    <col min="8460" max="8460" width="10.453125" style="342" customWidth="1"/>
    <col min="8461" max="8461" width="9.08984375" style="342"/>
    <col min="8462" max="8462" width="33.36328125" style="342" customWidth="1"/>
    <col min="8463" max="8463" width="9.90625" style="342" customWidth="1"/>
    <col min="8464" max="8705" width="9.08984375" style="342"/>
    <col min="8706" max="8706" width="13.6328125" style="342" customWidth="1"/>
    <col min="8707" max="8707" width="38.36328125" style="342" customWidth="1"/>
    <col min="8708" max="8708" width="11" style="342" customWidth="1"/>
    <col min="8709" max="8709" width="8.36328125" style="342" customWidth="1"/>
    <col min="8710" max="8710" width="6.08984375" style="342" customWidth="1"/>
    <col min="8711" max="8711" width="11.453125" style="342" customWidth="1"/>
    <col min="8712" max="8712" width="14.6328125" style="342" customWidth="1"/>
    <col min="8713" max="8713" width="13.453125" style="342" customWidth="1"/>
    <col min="8714" max="8714" width="14" style="342" customWidth="1"/>
    <col min="8715" max="8715" width="17.36328125" style="342" customWidth="1"/>
    <col min="8716" max="8716" width="10.453125" style="342" customWidth="1"/>
    <col min="8717" max="8717" width="9.08984375" style="342"/>
    <col min="8718" max="8718" width="33.36328125" style="342" customWidth="1"/>
    <col min="8719" max="8719" width="9.90625" style="342" customWidth="1"/>
    <col min="8720" max="8961" width="9.08984375" style="342"/>
    <col min="8962" max="8962" width="13.6328125" style="342" customWidth="1"/>
    <col min="8963" max="8963" width="38.36328125" style="342" customWidth="1"/>
    <col min="8964" max="8964" width="11" style="342" customWidth="1"/>
    <col min="8965" max="8965" width="8.36328125" style="342" customWidth="1"/>
    <col min="8966" max="8966" width="6.08984375" style="342" customWidth="1"/>
    <col min="8967" max="8967" width="11.453125" style="342" customWidth="1"/>
    <col min="8968" max="8968" width="14.6328125" style="342" customWidth="1"/>
    <col min="8969" max="8969" width="13.453125" style="342" customWidth="1"/>
    <col min="8970" max="8970" width="14" style="342" customWidth="1"/>
    <col min="8971" max="8971" width="17.36328125" style="342" customWidth="1"/>
    <col min="8972" max="8972" width="10.453125" style="342" customWidth="1"/>
    <col min="8973" max="8973" width="9.08984375" style="342"/>
    <col min="8974" max="8974" width="33.36328125" style="342" customWidth="1"/>
    <col min="8975" max="8975" width="9.90625" style="342" customWidth="1"/>
    <col min="8976" max="9217" width="9.08984375" style="342"/>
    <col min="9218" max="9218" width="13.6328125" style="342" customWidth="1"/>
    <col min="9219" max="9219" width="38.36328125" style="342" customWidth="1"/>
    <col min="9220" max="9220" width="11" style="342" customWidth="1"/>
    <col min="9221" max="9221" width="8.36328125" style="342" customWidth="1"/>
    <col min="9222" max="9222" width="6.08984375" style="342" customWidth="1"/>
    <col min="9223" max="9223" width="11.453125" style="342" customWidth="1"/>
    <col min="9224" max="9224" width="14.6328125" style="342" customWidth="1"/>
    <col min="9225" max="9225" width="13.453125" style="342" customWidth="1"/>
    <col min="9226" max="9226" width="14" style="342" customWidth="1"/>
    <col min="9227" max="9227" width="17.36328125" style="342" customWidth="1"/>
    <col min="9228" max="9228" width="10.453125" style="342" customWidth="1"/>
    <col min="9229" max="9229" width="9.08984375" style="342"/>
    <col min="9230" max="9230" width="33.36328125" style="342" customWidth="1"/>
    <col min="9231" max="9231" width="9.90625" style="342" customWidth="1"/>
    <col min="9232" max="9473" width="9.08984375" style="342"/>
    <col min="9474" max="9474" width="13.6328125" style="342" customWidth="1"/>
    <col min="9475" max="9475" width="38.36328125" style="342" customWidth="1"/>
    <col min="9476" max="9476" width="11" style="342" customWidth="1"/>
    <col min="9477" max="9477" width="8.36328125" style="342" customWidth="1"/>
    <col min="9478" max="9478" width="6.08984375" style="342" customWidth="1"/>
    <col min="9479" max="9479" width="11.453125" style="342" customWidth="1"/>
    <col min="9480" max="9480" width="14.6328125" style="342" customWidth="1"/>
    <col min="9481" max="9481" width="13.453125" style="342" customWidth="1"/>
    <col min="9482" max="9482" width="14" style="342" customWidth="1"/>
    <col min="9483" max="9483" width="17.36328125" style="342" customWidth="1"/>
    <col min="9484" max="9484" width="10.453125" style="342" customWidth="1"/>
    <col min="9485" max="9485" width="9.08984375" style="342"/>
    <col min="9486" max="9486" width="33.36328125" style="342" customWidth="1"/>
    <col min="9487" max="9487" width="9.90625" style="342" customWidth="1"/>
    <col min="9488" max="9729" width="9.08984375" style="342"/>
    <col min="9730" max="9730" width="13.6328125" style="342" customWidth="1"/>
    <col min="9731" max="9731" width="38.36328125" style="342" customWidth="1"/>
    <col min="9732" max="9732" width="11" style="342" customWidth="1"/>
    <col min="9733" max="9733" width="8.36328125" style="342" customWidth="1"/>
    <col min="9734" max="9734" width="6.08984375" style="342" customWidth="1"/>
    <col min="9735" max="9735" width="11.453125" style="342" customWidth="1"/>
    <col min="9736" max="9736" width="14.6328125" style="342" customWidth="1"/>
    <col min="9737" max="9737" width="13.453125" style="342" customWidth="1"/>
    <col min="9738" max="9738" width="14" style="342" customWidth="1"/>
    <col min="9739" max="9739" width="17.36328125" style="342" customWidth="1"/>
    <col min="9740" max="9740" width="10.453125" style="342" customWidth="1"/>
    <col min="9741" max="9741" width="9.08984375" style="342"/>
    <col min="9742" max="9742" width="33.36328125" style="342" customWidth="1"/>
    <col min="9743" max="9743" width="9.90625" style="342" customWidth="1"/>
    <col min="9744" max="9985" width="9.08984375" style="342"/>
    <col min="9986" max="9986" width="13.6328125" style="342" customWidth="1"/>
    <col min="9987" max="9987" width="38.36328125" style="342" customWidth="1"/>
    <col min="9988" max="9988" width="11" style="342" customWidth="1"/>
    <col min="9989" max="9989" width="8.36328125" style="342" customWidth="1"/>
    <col min="9990" max="9990" width="6.08984375" style="342" customWidth="1"/>
    <col min="9991" max="9991" width="11.453125" style="342" customWidth="1"/>
    <col min="9992" max="9992" width="14.6328125" style="342" customWidth="1"/>
    <col min="9993" max="9993" width="13.453125" style="342" customWidth="1"/>
    <col min="9994" max="9994" width="14" style="342" customWidth="1"/>
    <col min="9995" max="9995" width="17.36328125" style="342" customWidth="1"/>
    <col min="9996" max="9996" width="10.453125" style="342" customWidth="1"/>
    <col min="9997" max="9997" width="9.08984375" style="342"/>
    <col min="9998" max="9998" width="33.36328125" style="342" customWidth="1"/>
    <col min="9999" max="9999" width="9.90625" style="342" customWidth="1"/>
    <col min="10000" max="10241" width="9.08984375" style="342"/>
    <col min="10242" max="10242" width="13.6328125" style="342" customWidth="1"/>
    <col min="10243" max="10243" width="38.36328125" style="342" customWidth="1"/>
    <col min="10244" max="10244" width="11" style="342" customWidth="1"/>
    <col min="10245" max="10245" width="8.36328125" style="342" customWidth="1"/>
    <col min="10246" max="10246" width="6.08984375" style="342" customWidth="1"/>
    <col min="10247" max="10247" width="11.453125" style="342" customWidth="1"/>
    <col min="10248" max="10248" width="14.6328125" style="342" customWidth="1"/>
    <col min="10249" max="10249" width="13.453125" style="342" customWidth="1"/>
    <col min="10250" max="10250" width="14" style="342" customWidth="1"/>
    <col min="10251" max="10251" width="17.36328125" style="342" customWidth="1"/>
    <col min="10252" max="10252" width="10.453125" style="342" customWidth="1"/>
    <col min="10253" max="10253" width="9.08984375" style="342"/>
    <col min="10254" max="10254" width="33.36328125" style="342" customWidth="1"/>
    <col min="10255" max="10255" width="9.90625" style="342" customWidth="1"/>
    <col min="10256" max="10497" width="9.08984375" style="342"/>
    <col min="10498" max="10498" width="13.6328125" style="342" customWidth="1"/>
    <col min="10499" max="10499" width="38.36328125" style="342" customWidth="1"/>
    <col min="10500" max="10500" width="11" style="342" customWidth="1"/>
    <col min="10501" max="10501" width="8.36328125" style="342" customWidth="1"/>
    <col min="10502" max="10502" width="6.08984375" style="342" customWidth="1"/>
    <col min="10503" max="10503" width="11.453125" style="342" customWidth="1"/>
    <col min="10504" max="10504" width="14.6328125" style="342" customWidth="1"/>
    <col min="10505" max="10505" width="13.453125" style="342" customWidth="1"/>
    <col min="10506" max="10506" width="14" style="342" customWidth="1"/>
    <col min="10507" max="10507" width="17.36328125" style="342" customWidth="1"/>
    <col min="10508" max="10508" width="10.453125" style="342" customWidth="1"/>
    <col min="10509" max="10509" width="9.08984375" style="342"/>
    <col min="10510" max="10510" width="33.36328125" style="342" customWidth="1"/>
    <col min="10511" max="10511" width="9.90625" style="342" customWidth="1"/>
    <col min="10512" max="10753" width="9.08984375" style="342"/>
    <col min="10754" max="10754" width="13.6328125" style="342" customWidth="1"/>
    <col min="10755" max="10755" width="38.36328125" style="342" customWidth="1"/>
    <col min="10756" max="10756" width="11" style="342" customWidth="1"/>
    <col min="10757" max="10757" width="8.36328125" style="342" customWidth="1"/>
    <col min="10758" max="10758" width="6.08984375" style="342" customWidth="1"/>
    <col min="10759" max="10759" width="11.453125" style="342" customWidth="1"/>
    <col min="10760" max="10760" width="14.6328125" style="342" customWidth="1"/>
    <col min="10761" max="10761" width="13.453125" style="342" customWidth="1"/>
    <col min="10762" max="10762" width="14" style="342" customWidth="1"/>
    <col min="10763" max="10763" width="17.36328125" style="342" customWidth="1"/>
    <col min="10764" max="10764" width="10.453125" style="342" customWidth="1"/>
    <col min="10765" max="10765" width="9.08984375" style="342"/>
    <col min="10766" max="10766" width="33.36328125" style="342" customWidth="1"/>
    <col min="10767" max="10767" width="9.90625" style="342" customWidth="1"/>
    <col min="10768" max="11009" width="9.08984375" style="342"/>
    <col min="11010" max="11010" width="13.6328125" style="342" customWidth="1"/>
    <col min="11011" max="11011" width="38.36328125" style="342" customWidth="1"/>
    <col min="11012" max="11012" width="11" style="342" customWidth="1"/>
    <col min="11013" max="11013" width="8.36328125" style="342" customWidth="1"/>
    <col min="11014" max="11014" width="6.08984375" style="342" customWidth="1"/>
    <col min="11015" max="11015" width="11.453125" style="342" customWidth="1"/>
    <col min="11016" max="11016" width="14.6328125" style="342" customWidth="1"/>
    <col min="11017" max="11017" width="13.453125" style="342" customWidth="1"/>
    <col min="11018" max="11018" width="14" style="342" customWidth="1"/>
    <col min="11019" max="11019" width="17.36328125" style="342" customWidth="1"/>
    <col min="11020" max="11020" width="10.453125" style="342" customWidth="1"/>
    <col min="11021" max="11021" width="9.08984375" style="342"/>
    <col min="11022" max="11022" width="33.36328125" style="342" customWidth="1"/>
    <col min="11023" max="11023" width="9.90625" style="342" customWidth="1"/>
    <col min="11024" max="11265" width="9.08984375" style="342"/>
    <col min="11266" max="11266" width="13.6328125" style="342" customWidth="1"/>
    <col min="11267" max="11267" width="38.36328125" style="342" customWidth="1"/>
    <col min="11268" max="11268" width="11" style="342" customWidth="1"/>
    <col min="11269" max="11269" width="8.36328125" style="342" customWidth="1"/>
    <col min="11270" max="11270" width="6.08984375" style="342" customWidth="1"/>
    <col min="11271" max="11271" width="11.453125" style="342" customWidth="1"/>
    <col min="11272" max="11272" width="14.6328125" style="342" customWidth="1"/>
    <col min="11273" max="11273" width="13.453125" style="342" customWidth="1"/>
    <col min="11274" max="11274" width="14" style="342" customWidth="1"/>
    <col min="11275" max="11275" width="17.36328125" style="342" customWidth="1"/>
    <col min="11276" max="11276" width="10.453125" style="342" customWidth="1"/>
    <col min="11277" max="11277" width="9.08984375" style="342"/>
    <col min="11278" max="11278" width="33.36328125" style="342" customWidth="1"/>
    <col min="11279" max="11279" width="9.90625" style="342" customWidth="1"/>
    <col min="11280" max="11521" width="9.08984375" style="342"/>
    <col min="11522" max="11522" width="13.6328125" style="342" customWidth="1"/>
    <col min="11523" max="11523" width="38.36328125" style="342" customWidth="1"/>
    <col min="11524" max="11524" width="11" style="342" customWidth="1"/>
    <col min="11525" max="11525" width="8.36328125" style="342" customWidth="1"/>
    <col min="11526" max="11526" width="6.08984375" style="342" customWidth="1"/>
    <col min="11527" max="11527" width="11.453125" style="342" customWidth="1"/>
    <col min="11528" max="11528" width="14.6328125" style="342" customWidth="1"/>
    <col min="11529" max="11529" width="13.453125" style="342" customWidth="1"/>
    <col min="11530" max="11530" width="14" style="342" customWidth="1"/>
    <col min="11531" max="11531" width="17.36328125" style="342" customWidth="1"/>
    <col min="11532" max="11532" width="10.453125" style="342" customWidth="1"/>
    <col min="11533" max="11533" width="9.08984375" style="342"/>
    <col min="11534" max="11534" width="33.36328125" style="342" customWidth="1"/>
    <col min="11535" max="11535" width="9.90625" style="342" customWidth="1"/>
    <col min="11536" max="11777" width="9.08984375" style="342"/>
    <col min="11778" max="11778" width="13.6328125" style="342" customWidth="1"/>
    <col min="11779" max="11779" width="38.36328125" style="342" customWidth="1"/>
    <col min="11780" max="11780" width="11" style="342" customWidth="1"/>
    <col min="11781" max="11781" width="8.36328125" style="342" customWidth="1"/>
    <col min="11782" max="11782" width="6.08984375" style="342" customWidth="1"/>
    <col min="11783" max="11783" width="11.453125" style="342" customWidth="1"/>
    <col min="11784" max="11784" width="14.6328125" style="342" customWidth="1"/>
    <col min="11785" max="11785" width="13.453125" style="342" customWidth="1"/>
    <col min="11786" max="11786" width="14" style="342" customWidth="1"/>
    <col min="11787" max="11787" width="17.36328125" style="342" customWidth="1"/>
    <col min="11788" max="11788" width="10.453125" style="342" customWidth="1"/>
    <col min="11789" max="11789" width="9.08984375" style="342"/>
    <col min="11790" max="11790" width="33.36328125" style="342" customWidth="1"/>
    <col min="11791" max="11791" width="9.90625" style="342" customWidth="1"/>
    <col min="11792" max="12033" width="9.08984375" style="342"/>
    <col min="12034" max="12034" width="13.6328125" style="342" customWidth="1"/>
    <col min="12035" max="12035" width="38.36328125" style="342" customWidth="1"/>
    <col min="12036" max="12036" width="11" style="342" customWidth="1"/>
    <col min="12037" max="12037" width="8.36328125" style="342" customWidth="1"/>
    <col min="12038" max="12038" width="6.08984375" style="342" customWidth="1"/>
    <col min="12039" max="12039" width="11.453125" style="342" customWidth="1"/>
    <col min="12040" max="12040" width="14.6328125" style="342" customWidth="1"/>
    <col min="12041" max="12041" width="13.453125" style="342" customWidth="1"/>
    <col min="12042" max="12042" width="14" style="342" customWidth="1"/>
    <col min="12043" max="12043" width="17.36328125" style="342" customWidth="1"/>
    <col min="12044" max="12044" width="10.453125" style="342" customWidth="1"/>
    <col min="12045" max="12045" width="9.08984375" style="342"/>
    <col min="12046" max="12046" width="33.36328125" style="342" customWidth="1"/>
    <col min="12047" max="12047" width="9.90625" style="342" customWidth="1"/>
    <col min="12048" max="12289" width="9.08984375" style="342"/>
    <col min="12290" max="12290" width="13.6328125" style="342" customWidth="1"/>
    <col min="12291" max="12291" width="38.36328125" style="342" customWidth="1"/>
    <col min="12292" max="12292" width="11" style="342" customWidth="1"/>
    <col min="12293" max="12293" width="8.36328125" style="342" customWidth="1"/>
    <col min="12294" max="12294" width="6.08984375" style="342" customWidth="1"/>
    <col min="12295" max="12295" width="11.453125" style="342" customWidth="1"/>
    <col min="12296" max="12296" width="14.6328125" style="342" customWidth="1"/>
    <col min="12297" max="12297" width="13.453125" style="342" customWidth="1"/>
    <col min="12298" max="12298" width="14" style="342" customWidth="1"/>
    <col min="12299" max="12299" width="17.36328125" style="342" customWidth="1"/>
    <col min="12300" max="12300" width="10.453125" style="342" customWidth="1"/>
    <col min="12301" max="12301" width="9.08984375" style="342"/>
    <col min="12302" max="12302" width="33.36328125" style="342" customWidth="1"/>
    <col min="12303" max="12303" width="9.90625" style="342" customWidth="1"/>
    <col min="12304" max="12545" width="9.08984375" style="342"/>
    <col min="12546" max="12546" width="13.6328125" style="342" customWidth="1"/>
    <col min="12547" max="12547" width="38.36328125" style="342" customWidth="1"/>
    <col min="12548" max="12548" width="11" style="342" customWidth="1"/>
    <col min="12549" max="12549" width="8.36328125" style="342" customWidth="1"/>
    <col min="12550" max="12550" width="6.08984375" style="342" customWidth="1"/>
    <col min="12551" max="12551" width="11.453125" style="342" customWidth="1"/>
    <col min="12552" max="12552" width="14.6328125" style="342" customWidth="1"/>
    <col min="12553" max="12553" width="13.453125" style="342" customWidth="1"/>
    <col min="12554" max="12554" width="14" style="342" customWidth="1"/>
    <col min="12555" max="12555" width="17.36328125" style="342" customWidth="1"/>
    <col min="12556" max="12556" width="10.453125" style="342" customWidth="1"/>
    <col min="12557" max="12557" width="9.08984375" style="342"/>
    <col min="12558" max="12558" width="33.36328125" style="342" customWidth="1"/>
    <col min="12559" max="12559" width="9.90625" style="342" customWidth="1"/>
    <col min="12560" max="12801" width="9.08984375" style="342"/>
    <col min="12802" max="12802" width="13.6328125" style="342" customWidth="1"/>
    <col min="12803" max="12803" width="38.36328125" style="342" customWidth="1"/>
    <col min="12804" max="12804" width="11" style="342" customWidth="1"/>
    <col min="12805" max="12805" width="8.36328125" style="342" customWidth="1"/>
    <col min="12806" max="12806" width="6.08984375" style="342" customWidth="1"/>
    <col min="12807" max="12807" width="11.453125" style="342" customWidth="1"/>
    <col min="12808" max="12808" width="14.6328125" style="342" customWidth="1"/>
    <col min="12809" max="12809" width="13.453125" style="342" customWidth="1"/>
    <col min="12810" max="12810" width="14" style="342" customWidth="1"/>
    <col min="12811" max="12811" width="17.36328125" style="342" customWidth="1"/>
    <col min="12812" max="12812" width="10.453125" style="342" customWidth="1"/>
    <col min="12813" max="12813" width="9.08984375" style="342"/>
    <col min="12814" max="12814" width="33.36328125" style="342" customWidth="1"/>
    <col min="12815" max="12815" width="9.90625" style="342" customWidth="1"/>
    <col min="12816" max="13057" width="9.08984375" style="342"/>
    <col min="13058" max="13058" width="13.6328125" style="342" customWidth="1"/>
    <col min="13059" max="13059" width="38.36328125" style="342" customWidth="1"/>
    <col min="13060" max="13060" width="11" style="342" customWidth="1"/>
    <col min="13061" max="13061" width="8.36328125" style="342" customWidth="1"/>
    <col min="13062" max="13062" width="6.08984375" style="342" customWidth="1"/>
    <col min="13063" max="13063" width="11.453125" style="342" customWidth="1"/>
    <col min="13064" max="13064" width="14.6328125" style="342" customWidth="1"/>
    <col min="13065" max="13065" width="13.453125" style="342" customWidth="1"/>
    <col min="13066" max="13066" width="14" style="342" customWidth="1"/>
    <col min="13067" max="13067" width="17.36328125" style="342" customWidth="1"/>
    <col min="13068" max="13068" width="10.453125" style="342" customWidth="1"/>
    <col min="13069" max="13069" width="9.08984375" style="342"/>
    <col min="13070" max="13070" width="33.36328125" style="342" customWidth="1"/>
    <col min="13071" max="13071" width="9.90625" style="342" customWidth="1"/>
    <col min="13072" max="13313" width="9.08984375" style="342"/>
    <col min="13314" max="13314" width="13.6328125" style="342" customWidth="1"/>
    <col min="13315" max="13315" width="38.36328125" style="342" customWidth="1"/>
    <col min="13316" max="13316" width="11" style="342" customWidth="1"/>
    <col min="13317" max="13317" width="8.36328125" style="342" customWidth="1"/>
    <col min="13318" max="13318" width="6.08984375" style="342" customWidth="1"/>
    <col min="13319" max="13319" width="11.453125" style="342" customWidth="1"/>
    <col min="13320" max="13320" width="14.6328125" style="342" customWidth="1"/>
    <col min="13321" max="13321" width="13.453125" style="342" customWidth="1"/>
    <col min="13322" max="13322" width="14" style="342" customWidth="1"/>
    <col min="13323" max="13323" width="17.36328125" style="342" customWidth="1"/>
    <col min="13324" max="13324" width="10.453125" style="342" customWidth="1"/>
    <col min="13325" max="13325" width="9.08984375" style="342"/>
    <col min="13326" max="13326" width="33.36328125" style="342" customWidth="1"/>
    <col min="13327" max="13327" width="9.90625" style="342" customWidth="1"/>
    <col min="13328" max="13569" width="9.08984375" style="342"/>
    <col min="13570" max="13570" width="13.6328125" style="342" customWidth="1"/>
    <col min="13571" max="13571" width="38.36328125" style="342" customWidth="1"/>
    <col min="13572" max="13572" width="11" style="342" customWidth="1"/>
    <col min="13573" max="13573" width="8.36328125" style="342" customWidth="1"/>
    <col min="13574" max="13574" width="6.08984375" style="342" customWidth="1"/>
    <col min="13575" max="13575" width="11.453125" style="342" customWidth="1"/>
    <col min="13576" max="13576" width="14.6328125" style="342" customWidth="1"/>
    <col min="13577" max="13577" width="13.453125" style="342" customWidth="1"/>
    <col min="13578" max="13578" width="14" style="342" customWidth="1"/>
    <col min="13579" max="13579" width="17.36328125" style="342" customWidth="1"/>
    <col min="13580" max="13580" width="10.453125" style="342" customWidth="1"/>
    <col min="13581" max="13581" width="9.08984375" style="342"/>
    <col min="13582" max="13582" width="33.36328125" style="342" customWidth="1"/>
    <col min="13583" max="13583" width="9.90625" style="342" customWidth="1"/>
    <col min="13584" max="13825" width="9.08984375" style="342"/>
    <col min="13826" max="13826" width="13.6328125" style="342" customWidth="1"/>
    <col min="13827" max="13827" width="38.36328125" style="342" customWidth="1"/>
    <col min="13828" max="13828" width="11" style="342" customWidth="1"/>
    <col min="13829" max="13829" width="8.36328125" style="342" customWidth="1"/>
    <col min="13830" max="13830" width="6.08984375" style="342" customWidth="1"/>
    <col min="13831" max="13831" width="11.453125" style="342" customWidth="1"/>
    <col min="13832" max="13832" width="14.6328125" style="342" customWidth="1"/>
    <col min="13833" max="13833" width="13.453125" style="342" customWidth="1"/>
    <col min="13834" max="13834" width="14" style="342" customWidth="1"/>
    <col min="13835" max="13835" width="17.36328125" style="342" customWidth="1"/>
    <col min="13836" max="13836" width="10.453125" style="342" customWidth="1"/>
    <col min="13837" max="13837" width="9.08984375" style="342"/>
    <col min="13838" max="13838" width="33.36328125" style="342" customWidth="1"/>
    <col min="13839" max="13839" width="9.90625" style="342" customWidth="1"/>
    <col min="13840" max="14081" width="9.08984375" style="342"/>
    <col min="14082" max="14082" width="13.6328125" style="342" customWidth="1"/>
    <col min="14083" max="14083" width="38.36328125" style="342" customWidth="1"/>
    <col min="14084" max="14084" width="11" style="342" customWidth="1"/>
    <col min="14085" max="14085" width="8.36328125" style="342" customWidth="1"/>
    <col min="14086" max="14086" width="6.08984375" style="342" customWidth="1"/>
    <col min="14087" max="14087" width="11.453125" style="342" customWidth="1"/>
    <col min="14088" max="14088" width="14.6328125" style="342" customWidth="1"/>
    <col min="14089" max="14089" width="13.453125" style="342" customWidth="1"/>
    <col min="14090" max="14090" width="14" style="342" customWidth="1"/>
    <col min="14091" max="14091" width="17.36328125" style="342" customWidth="1"/>
    <col min="14092" max="14092" width="10.453125" style="342" customWidth="1"/>
    <col min="14093" max="14093" width="9.08984375" style="342"/>
    <col min="14094" max="14094" width="33.36328125" style="342" customWidth="1"/>
    <col min="14095" max="14095" width="9.90625" style="342" customWidth="1"/>
    <col min="14096" max="14337" width="9.08984375" style="342"/>
    <col min="14338" max="14338" width="13.6328125" style="342" customWidth="1"/>
    <col min="14339" max="14339" width="38.36328125" style="342" customWidth="1"/>
    <col min="14340" max="14340" width="11" style="342" customWidth="1"/>
    <col min="14341" max="14341" width="8.36328125" style="342" customWidth="1"/>
    <col min="14342" max="14342" width="6.08984375" style="342" customWidth="1"/>
    <col min="14343" max="14343" width="11.453125" style="342" customWidth="1"/>
    <col min="14344" max="14344" width="14.6328125" style="342" customWidth="1"/>
    <col min="14345" max="14345" width="13.453125" style="342" customWidth="1"/>
    <col min="14346" max="14346" width="14" style="342" customWidth="1"/>
    <col min="14347" max="14347" width="17.36328125" style="342" customWidth="1"/>
    <col min="14348" max="14348" width="10.453125" style="342" customWidth="1"/>
    <col min="14349" max="14349" width="9.08984375" style="342"/>
    <col min="14350" max="14350" width="33.36328125" style="342" customWidth="1"/>
    <col min="14351" max="14351" width="9.90625" style="342" customWidth="1"/>
    <col min="14352" max="14593" width="9.08984375" style="342"/>
    <col min="14594" max="14594" width="13.6328125" style="342" customWidth="1"/>
    <col min="14595" max="14595" width="38.36328125" style="342" customWidth="1"/>
    <col min="14596" max="14596" width="11" style="342" customWidth="1"/>
    <col min="14597" max="14597" width="8.36328125" style="342" customWidth="1"/>
    <col min="14598" max="14598" width="6.08984375" style="342" customWidth="1"/>
    <col min="14599" max="14599" width="11.453125" style="342" customWidth="1"/>
    <col min="14600" max="14600" width="14.6328125" style="342" customWidth="1"/>
    <col min="14601" max="14601" width="13.453125" style="342" customWidth="1"/>
    <col min="14602" max="14602" width="14" style="342" customWidth="1"/>
    <col min="14603" max="14603" width="17.36328125" style="342" customWidth="1"/>
    <col min="14604" max="14604" width="10.453125" style="342" customWidth="1"/>
    <col min="14605" max="14605" width="9.08984375" style="342"/>
    <col min="14606" max="14606" width="33.36328125" style="342" customWidth="1"/>
    <col min="14607" max="14607" width="9.90625" style="342" customWidth="1"/>
    <col min="14608" max="14849" width="9.08984375" style="342"/>
    <col min="14850" max="14850" width="13.6328125" style="342" customWidth="1"/>
    <col min="14851" max="14851" width="38.36328125" style="342" customWidth="1"/>
    <col min="14852" max="14852" width="11" style="342" customWidth="1"/>
    <col min="14853" max="14853" width="8.36328125" style="342" customWidth="1"/>
    <col min="14854" max="14854" width="6.08984375" style="342" customWidth="1"/>
    <col min="14855" max="14855" width="11.453125" style="342" customWidth="1"/>
    <col min="14856" max="14856" width="14.6328125" style="342" customWidth="1"/>
    <col min="14857" max="14857" width="13.453125" style="342" customWidth="1"/>
    <col min="14858" max="14858" width="14" style="342" customWidth="1"/>
    <col min="14859" max="14859" width="17.36328125" style="342" customWidth="1"/>
    <col min="14860" max="14860" width="10.453125" style="342" customWidth="1"/>
    <col min="14861" max="14861" width="9.08984375" style="342"/>
    <col min="14862" max="14862" width="33.36328125" style="342" customWidth="1"/>
    <col min="14863" max="14863" width="9.90625" style="342" customWidth="1"/>
    <col min="14864" max="15105" width="9.08984375" style="342"/>
    <col min="15106" max="15106" width="13.6328125" style="342" customWidth="1"/>
    <col min="15107" max="15107" width="38.36328125" style="342" customWidth="1"/>
    <col min="15108" max="15108" width="11" style="342" customWidth="1"/>
    <col min="15109" max="15109" width="8.36328125" style="342" customWidth="1"/>
    <col min="15110" max="15110" width="6.08984375" style="342" customWidth="1"/>
    <col min="15111" max="15111" width="11.453125" style="342" customWidth="1"/>
    <col min="15112" max="15112" width="14.6328125" style="342" customWidth="1"/>
    <col min="15113" max="15113" width="13.453125" style="342" customWidth="1"/>
    <col min="15114" max="15114" width="14" style="342" customWidth="1"/>
    <col min="15115" max="15115" width="17.36328125" style="342" customWidth="1"/>
    <col min="15116" max="15116" width="10.453125" style="342" customWidth="1"/>
    <col min="15117" max="15117" width="9.08984375" style="342"/>
    <col min="15118" max="15118" width="33.36328125" style="342" customWidth="1"/>
    <col min="15119" max="15119" width="9.90625" style="342" customWidth="1"/>
    <col min="15120" max="15361" width="9.08984375" style="342"/>
    <col min="15362" max="15362" width="13.6328125" style="342" customWidth="1"/>
    <col min="15363" max="15363" width="38.36328125" style="342" customWidth="1"/>
    <col min="15364" max="15364" width="11" style="342" customWidth="1"/>
    <col min="15365" max="15365" width="8.36328125" style="342" customWidth="1"/>
    <col min="15366" max="15366" width="6.08984375" style="342" customWidth="1"/>
    <col min="15367" max="15367" width="11.453125" style="342" customWidth="1"/>
    <col min="15368" max="15368" width="14.6328125" style="342" customWidth="1"/>
    <col min="15369" max="15369" width="13.453125" style="342" customWidth="1"/>
    <col min="15370" max="15370" width="14" style="342" customWidth="1"/>
    <col min="15371" max="15371" width="17.36328125" style="342" customWidth="1"/>
    <col min="15372" max="15372" width="10.453125" style="342" customWidth="1"/>
    <col min="15373" max="15373" width="9.08984375" style="342"/>
    <col min="15374" max="15374" width="33.36328125" style="342" customWidth="1"/>
    <col min="15375" max="15375" width="9.90625" style="342" customWidth="1"/>
    <col min="15376" max="15617" width="9.08984375" style="342"/>
    <col min="15618" max="15618" width="13.6328125" style="342" customWidth="1"/>
    <col min="15619" max="15619" width="38.36328125" style="342" customWidth="1"/>
    <col min="15620" max="15620" width="11" style="342" customWidth="1"/>
    <col min="15621" max="15621" width="8.36328125" style="342" customWidth="1"/>
    <col min="15622" max="15622" width="6.08984375" style="342" customWidth="1"/>
    <col min="15623" max="15623" width="11.453125" style="342" customWidth="1"/>
    <col min="15624" max="15624" width="14.6328125" style="342" customWidth="1"/>
    <col min="15625" max="15625" width="13.453125" style="342" customWidth="1"/>
    <col min="15626" max="15626" width="14" style="342" customWidth="1"/>
    <col min="15627" max="15627" width="17.36328125" style="342" customWidth="1"/>
    <col min="15628" max="15628" width="10.453125" style="342" customWidth="1"/>
    <col min="15629" max="15629" width="9.08984375" style="342"/>
    <col min="15630" max="15630" width="33.36328125" style="342" customWidth="1"/>
    <col min="15631" max="15631" width="9.90625" style="342" customWidth="1"/>
    <col min="15632" max="15873" width="9.08984375" style="342"/>
    <col min="15874" max="15874" width="13.6328125" style="342" customWidth="1"/>
    <col min="15875" max="15875" width="38.36328125" style="342" customWidth="1"/>
    <col min="15876" max="15876" width="11" style="342" customWidth="1"/>
    <col min="15877" max="15877" width="8.36328125" style="342" customWidth="1"/>
    <col min="15878" max="15878" width="6.08984375" style="342" customWidth="1"/>
    <col min="15879" max="15879" width="11.453125" style="342" customWidth="1"/>
    <col min="15880" max="15880" width="14.6328125" style="342" customWidth="1"/>
    <col min="15881" max="15881" width="13.453125" style="342" customWidth="1"/>
    <col min="15882" max="15882" width="14" style="342" customWidth="1"/>
    <col min="15883" max="15883" width="17.36328125" style="342" customWidth="1"/>
    <col min="15884" max="15884" width="10.453125" style="342" customWidth="1"/>
    <col min="15885" max="15885" width="9.08984375" style="342"/>
    <col min="15886" max="15886" width="33.36328125" style="342" customWidth="1"/>
    <col min="15887" max="15887" width="9.90625" style="342" customWidth="1"/>
    <col min="15888" max="16129" width="9.08984375" style="342"/>
    <col min="16130" max="16130" width="13.6328125" style="342" customWidth="1"/>
    <col min="16131" max="16131" width="38.36328125" style="342" customWidth="1"/>
    <col min="16132" max="16132" width="11" style="342" customWidth="1"/>
    <col min="16133" max="16133" width="8.36328125" style="342" customWidth="1"/>
    <col min="16134" max="16134" width="6.08984375" style="342" customWidth="1"/>
    <col min="16135" max="16135" width="11.453125" style="342" customWidth="1"/>
    <col min="16136" max="16136" width="14.6328125" style="342" customWidth="1"/>
    <col min="16137" max="16137" width="13.453125" style="342" customWidth="1"/>
    <col min="16138" max="16138" width="14" style="342" customWidth="1"/>
    <col min="16139" max="16139" width="17.36328125" style="342" customWidth="1"/>
    <col min="16140" max="16140" width="10.453125" style="342" customWidth="1"/>
    <col min="16141" max="16141" width="9.08984375" style="342"/>
    <col min="16142" max="16142" width="33.36328125" style="342" customWidth="1"/>
    <col min="16143" max="16143" width="9.90625" style="342" customWidth="1"/>
    <col min="16144" max="16384" width="9.08984375" style="342"/>
  </cols>
  <sheetData>
    <row r="1" spans="1:13" ht="23.5">
      <c r="A1" s="29" t="s">
        <v>97</v>
      </c>
      <c r="B1" s="843"/>
      <c r="C1" s="843"/>
      <c r="D1" s="843"/>
      <c r="E1" s="843"/>
      <c r="F1" s="843"/>
      <c r="H1" s="30" t="s">
        <v>74</v>
      </c>
      <c r="I1" s="31">
        <f>'Contract Summary'!E1</f>
        <v>45717</v>
      </c>
      <c r="J1" s="478" t="s">
        <v>75</v>
      </c>
      <c r="K1" s="346">
        <f>IF(I1=0,0,VLOOKUP(I1,Lists!A2:B5000,2,FALSE))</f>
        <v>9</v>
      </c>
      <c r="L1" s="50" t="s">
        <v>175</v>
      </c>
    </row>
    <row r="2" spans="1:13" ht="23.4" customHeight="1" thickBot="1">
      <c r="A2" s="12" t="str">
        <f>'Cost Report'!D2</f>
        <v>PROPOSED CONSTRUCTION OF 15 SPAN, DUAL CARRIAGEWAY,  6TH BRIDGE OVER RIVER KADUNA AND APPROACH ROADS</v>
      </c>
      <c r="B2" s="844"/>
      <c r="C2" s="844"/>
      <c r="D2" s="845"/>
      <c r="E2" s="32"/>
      <c r="F2" s="64"/>
      <c r="G2" s="64"/>
      <c r="H2" s="64"/>
      <c r="I2" s="64"/>
      <c r="J2" s="64"/>
      <c r="K2" s="64"/>
    </row>
    <row r="3" spans="1:13" ht="33" customHeight="1">
      <c r="A3" s="846" t="s">
        <v>0</v>
      </c>
      <c r="B3" s="847" t="s">
        <v>1</v>
      </c>
      <c r="C3" s="847" t="s">
        <v>852</v>
      </c>
      <c r="D3" s="848" t="s">
        <v>193</v>
      </c>
      <c r="E3" s="848" t="s">
        <v>98</v>
      </c>
      <c r="F3" s="848" t="s">
        <v>2</v>
      </c>
      <c r="G3" s="848" t="s">
        <v>13</v>
      </c>
      <c r="H3" s="848" t="s">
        <v>240</v>
      </c>
      <c r="I3" s="848" t="s">
        <v>99</v>
      </c>
      <c r="J3" s="848" t="s">
        <v>243</v>
      </c>
      <c r="K3" s="849" t="s">
        <v>3</v>
      </c>
    </row>
    <row r="4" spans="1:13" ht="20" customHeight="1">
      <c r="A4" s="1068" t="s">
        <v>1408</v>
      </c>
      <c r="B4" s="1068" t="s">
        <v>1409</v>
      </c>
      <c r="C4" s="850"/>
      <c r="D4" s="1073">
        <v>40</v>
      </c>
      <c r="E4" s="1073">
        <v>30</v>
      </c>
      <c r="F4" s="1073">
        <v>0</v>
      </c>
      <c r="G4" s="852">
        <v>300</v>
      </c>
      <c r="H4" s="853">
        <f>SUM(D4*G4)</f>
        <v>12000</v>
      </c>
      <c r="I4" s="851"/>
      <c r="J4" s="1069" t="s">
        <v>1488</v>
      </c>
      <c r="K4" s="854" t="s">
        <v>1545</v>
      </c>
    </row>
    <row r="5" spans="1:13" ht="20" customHeight="1">
      <c r="A5" s="1068" t="s">
        <v>1410</v>
      </c>
      <c r="B5" s="1068" t="s">
        <v>1489</v>
      </c>
      <c r="C5" s="850"/>
      <c r="D5" s="1073">
        <v>8</v>
      </c>
      <c r="E5" s="1073">
        <v>62</v>
      </c>
      <c r="F5" s="1073">
        <v>0</v>
      </c>
      <c r="G5" s="852">
        <v>500</v>
      </c>
      <c r="H5" s="853">
        <f t="shared" ref="H5:H56" si="0">SUM(D5*G5)</f>
        <v>4000</v>
      </c>
      <c r="I5" s="851"/>
      <c r="J5" s="1069" t="s">
        <v>1488</v>
      </c>
      <c r="K5" s="854" t="s">
        <v>1545</v>
      </c>
    </row>
    <row r="6" spans="1:13" ht="20" customHeight="1">
      <c r="A6" s="1068" t="s">
        <v>1258</v>
      </c>
      <c r="B6" s="1068" t="s">
        <v>1411</v>
      </c>
      <c r="C6" s="850"/>
      <c r="D6" s="1073">
        <v>40</v>
      </c>
      <c r="E6" s="1073">
        <v>30</v>
      </c>
      <c r="F6" s="1073">
        <v>0</v>
      </c>
      <c r="G6" s="852">
        <v>500</v>
      </c>
      <c r="H6" s="853">
        <f t="shared" si="0"/>
        <v>20000</v>
      </c>
      <c r="I6" s="851"/>
      <c r="J6" s="1069" t="s">
        <v>1488</v>
      </c>
      <c r="K6" s="854" t="s">
        <v>1545</v>
      </c>
    </row>
    <row r="7" spans="1:13" ht="20" customHeight="1">
      <c r="A7" s="1068" t="s">
        <v>1412</v>
      </c>
      <c r="B7" s="1068" t="s">
        <v>1413</v>
      </c>
      <c r="C7" s="850"/>
      <c r="D7" s="1073">
        <v>40</v>
      </c>
      <c r="E7" s="1073">
        <v>30</v>
      </c>
      <c r="F7" s="1073">
        <v>0</v>
      </c>
      <c r="G7" s="852">
        <v>6100</v>
      </c>
      <c r="H7" s="853">
        <f t="shared" si="0"/>
        <v>244000</v>
      </c>
      <c r="I7" s="851"/>
      <c r="J7" s="1069" t="s">
        <v>1488</v>
      </c>
      <c r="K7" s="854" t="s">
        <v>1545</v>
      </c>
    </row>
    <row r="8" spans="1:13" ht="20" customHeight="1">
      <c r="A8" s="1068" t="s">
        <v>1271</v>
      </c>
      <c r="B8" s="1068" t="s">
        <v>1245</v>
      </c>
      <c r="C8" s="850"/>
      <c r="D8" s="1073">
        <v>23</v>
      </c>
      <c r="E8" s="1073">
        <v>47</v>
      </c>
      <c r="F8" s="1073">
        <v>0</v>
      </c>
      <c r="G8" s="852">
        <v>8200</v>
      </c>
      <c r="H8" s="853">
        <f t="shared" si="0"/>
        <v>188600</v>
      </c>
      <c r="I8" s="851"/>
      <c r="J8" s="1069" t="s">
        <v>1488</v>
      </c>
      <c r="K8" s="854" t="s">
        <v>1545</v>
      </c>
    </row>
    <row r="9" spans="1:13" ht="20" customHeight="1">
      <c r="A9" s="1068" t="s">
        <v>1558</v>
      </c>
      <c r="B9" s="1068" t="s">
        <v>1559</v>
      </c>
      <c r="C9" s="850"/>
      <c r="D9" s="1073">
        <v>17</v>
      </c>
      <c r="E9" s="1073">
        <v>53</v>
      </c>
      <c r="F9" s="1073">
        <v>0</v>
      </c>
      <c r="G9" s="852">
        <v>8200</v>
      </c>
      <c r="H9" s="853">
        <f t="shared" si="0"/>
        <v>139400</v>
      </c>
      <c r="I9" s="851"/>
      <c r="J9" s="1069" t="s">
        <v>1488</v>
      </c>
      <c r="K9" s="854"/>
    </row>
    <row r="10" spans="1:13" ht="20" customHeight="1">
      <c r="A10" s="1068" t="s">
        <v>1414</v>
      </c>
      <c r="B10" s="1068" t="s">
        <v>1415</v>
      </c>
      <c r="C10" s="855"/>
      <c r="D10" s="1073">
        <v>44</v>
      </c>
      <c r="E10" s="1073">
        <v>26</v>
      </c>
      <c r="F10" s="1073">
        <v>0</v>
      </c>
      <c r="G10" s="852">
        <v>8200</v>
      </c>
      <c r="H10" s="853">
        <f t="shared" si="0"/>
        <v>360800</v>
      </c>
      <c r="I10" s="851"/>
      <c r="J10" s="1069" t="s">
        <v>1488</v>
      </c>
      <c r="K10" s="854" t="s">
        <v>1545</v>
      </c>
      <c r="M10"/>
    </row>
    <row r="11" spans="1:13" ht="20" customHeight="1">
      <c r="A11" s="1068" t="s">
        <v>1560</v>
      </c>
      <c r="B11" s="1068" t="s">
        <v>1561</v>
      </c>
      <c r="C11" s="850"/>
      <c r="D11" s="1073">
        <v>34</v>
      </c>
      <c r="E11" s="1073">
        <v>36</v>
      </c>
      <c r="F11" s="1073">
        <v>0</v>
      </c>
      <c r="G11" s="852">
        <v>1300</v>
      </c>
      <c r="H11" s="853">
        <f t="shared" si="0"/>
        <v>44200</v>
      </c>
      <c r="I11" s="851"/>
      <c r="J11" s="1069" t="s">
        <v>1488</v>
      </c>
      <c r="K11" s="854"/>
    </row>
    <row r="12" spans="1:13" ht="20" customHeight="1">
      <c r="A12" s="1068" t="s">
        <v>1416</v>
      </c>
      <c r="B12" s="1068" t="s">
        <v>1417</v>
      </c>
      <c r="C12" s="850"/>
      <c r="D12" s="1073">
        <v>42</v>
      </c>
      <c r="E12" s="1073">
        <v>28</v>
      </c>
      <c r="F12" s="1073">
        <v>0</v>
      </c>
      <c r="G12" s="852">
        <v>1300</v>
      </c>
      <c r="H12" s="853">
        <f t="shared" si="0"/>
        <v>54600</v>
      </c>
      <c r="I12" s="851"/>
      <c r="J12" s="1069" t="s">
        <v>1488</v>
      </c>
      <c r="K12" s="854" t="s">
        <v>1545</v>
      </c>
    </row>
    <row r="13" spans="1:13" ht="20" customHeight="1">
      <c r="A13" s="1068" t="s">
        <v>1418</v>
      </c>
      <c r="B13" s="1068" t="s">
        <v>1417</v>
      </c>
      <c r="C13" s="850"/>
      <c r="D13" s="1073">
        <v>0</v>
      </c>
      <c r="E13" s="1073">
        <v>0</v>
      </c>
      <c r="F13" s="1073">
        <v>70</v>
      </c>
      <c r="G13" s="852">
        <v>1300</v>
      </c>
      <c r="H13" s="853">
        <f t="shared" si="0"/>
        <v>0</v>
      </c>
      <c r="I13" s="851"/>
      <c r="J13" s="1069" t="s">
        <v>1488</v>
      </c>
      <c r="K13" s="854" t="s">
        <v>1547</v>
      </c>
    </row>
    <row r="14" spans="1:13" ht="20" customHeight="1">
      <c r="A14" s="1068" t="s">
        <v>1485</v>
      </c>
      <c r="B14" s="1068" t="s">
        <v>1417</v>
      </c>
      <c r="C14" s="850"/>
      <c r="D14" s="1073">
        <v>0</v>
      </c>
      <c r="E14" s="1073">
        <v>0</v>
      </c>
      <c r="F14" s="1073">
        <v>70</v>
      </c>
      <c r="G14" s="852">
        <v>1300</v>
      </c>
      <c r="H14" s="853">
        <f t="shared" si="0"/>
        <v>0</v>
      </c>
      <c r="I14" s="851"/>
      <c r="J14" s="1069" t="s">
        <v>1488</v>
      </c>
      <c r="K14" s="854" t="s">
        <v>1555</v>
      </c>
    </row>
    <row r="15" spans="1:13" ht="20" customHeight="1">
      <c r="A15" s="1068" t="s">
        <v>1492</v>
      </c>
      <c r="B15" s="1068" t="s">
        <v>1417</v>
      </c>
      <c r="C15" s="850"/>
      <c r="D15" s="1073">
        <v>53</v>
      </c>
      <c r="E15" s="1073">
        <v>17</v>
      </c>
      <c r="F15" s="1073">
        <v>0</v>
      </c>
      <c r="G15" s="852">
        <v>1300</v>
      </c>
      <c r="H15" s="853">
        <f t="shared" si="0"/>
        <v>68900</v>
      </c>
      <c r="I15" s="851"/>
      <c r="J15" s="1069" t="s">
        <v>1488</v>
      </c>
      <c r="K15" s="854" t="s">
        <v>1545</v>
      </c>
    </row>
    <row r="16" spans="1:13" ht="20" customHeight="1">
      <c r="A16" s="1068" t="s">
        <v>1518</v>
      </c>
      <c r="B16" s="1068" t="s">
        <v>1519</v>
      </c>
      <c r="C16" s="850"/>
      <c r="D16" s="1073">
        <v>0</v>
      </c>
      <c r="E16" s="1073">
        <v>70</v>
      </c>
      <c r="F16" s="1073">
        <v>0</v>
      </c>
      <c r="G16" s="852">
        <v>500</v>
      </c>
      <c r="H16" s="853">
        <f t="shared" si="0"/>
        <v>0</v>
      </c>
      <c r="I16" s="851"/>
      <c r="J16" s="1069" t="s">
        <v>1488</v>
      </c>
      <c r="K16" s="854" t="s">
        <v>1546</v>
      </c>
    </row>
    <row r="17" spans="1:11" ht="20" customHeight="1">
      <c r="A17" s="1068" t="s">
        <v>1520</v>
      </c>
      <c r="B17" s="1068" t="s">
        <v>1521</v>
      </c>
      <c r="C17" s="850"/>
      <c r="D17" s="1073">
        <v>0</v>
      </c>
      <c r="E17" s="1073">
        <v>0</v>
      </c>
      <c r="F17" s="1073">
        <v>70</v>
      </c>
      <c r="G17" s="852">
        <v>500</v>
      </c>
      <c r="H17" s="853">
        <f t="shared" si="0"/>
        <v>0</v>
      </c>
      <c r="I17" s="851"/>
      <c r="J17" s="1069" t="s">
        <v>1488</v>
      </c>
      <c r="K17" s="854" t="s">
        <v>1554</v>
      </c>
    </row>
    <row r="18" spans="1:11" ht="20" customHeight="1">
      <c r="A18" s="1068" t="s">
        <v>1419</v>
      </c>
      <c r="B18" s="1068" t="s">
        <v>1420</v>
      </c>
      <c r="C18" s="850"/>
      <c r="D18" s="1073">
        <v>40</v>
      </c>
      <c r="E18" s="1073">
        <v>30</v>
      </c>
      <c r="F18" s="1073">
        <v>0</v>
      </c>
      <c r="G18" s="852">
        <v>500</v>
      </c>
      <c r="H18" s="853">
        <f t="shared" si="0"/>
        <v>20000</v>
      </c>
      <c r="I18" s="851"/>
      <c r="J18" s="1069" t="s">
        <v>1488</v>
      </c>
      <c r="K18" s="854" t="s">
        <v>1545</v>
      </c>
    </row>
    <row r="19" spans="1:11" ht="20" customHeight="1">
      <c r="A19" s="1068" t="s">
        <v>1549</v>
      </c>
      <c r="B19" s="1068" t="s">
        <v>1550</v>
      </c>
      <c r="C19" s="850"/>
      <c r="D19" s="1073">
        <v>0</v>
      </c>
      <c r="E19" s="1073">
        <v>70</v>
      </c>
      <c r="F19" s="1073">
        <v>0</v>
      </c>
      <c r="G19" s="852">
        <v>501</v>
      </c>
      <c r="H19" s="853">
        <f t="shared" si="0"/>
        <v>0</v>
      </c>
      <c r="I19" s="851"/>
      <c r="J19" s="1069" t="s">
        <v>1488</v>
      </c>
      <c r="K19" s="854"/>
    </row>
    <row r="20" spans="1:11" ht="20" customHeight="1">
      <c r="A20" s="1068" t="s">
        <v>1421</v>
      </c>
      <c r="B20" s="1068" t="s">
        <v>1422</v>
      </c>
      <c r="C20" s="850"/>
      <c r="D20" s="1073">
        <v>40</v>
      </c>
      <c r="E20" s="1073">
        <v>30</v>
      </c>
      <c r="F20" s="1073">
        <v>0</v>
      </c>
      <c r="G20" s="852">
        <v>500</v>
      </c>
      <c r="H20" s="853">
        <f t="shared" si="0"/>
        <v>20000</v>
      </c>
      <c r="I20" s="851"/>
      <c r="J20" s="1069" t="s">
        <v>1488</v>
      </c>
      <c r="K20" s="854" t="s">
        <v>1545</v>
      </c>
    </row>
    <row r="21" spans="1:11" ht="20" customHeight="1">
      <c r="A21" s="1068" t="s">
        <v>1517</v>
      </c>
      <c r="B21" s="1068" t="s">
        <v>1522</v>
      </c>
      <c r="C21" s="850"/>
      <c r="D21" s="1073">
        <v>22</v>
      </c>
      <c r="E21" s="1073">
        <v>48</v>
      </c>
      <c r="F21" s="1073">
        <v>0</v>
      </c>
      <c r="G21" s="852">
        <v>8200</v>
      </c>
      <c r="H21" s="853">
        <f t="shared" ref="H21" si="1">SUM(D21*G21)</f>
        <v>180400</v>
      </c>
      <c r="I21" s="851"/>
      <c r="J21" s="1069" t="s">
        <v>1488</v>
      </c>
      <c r="K21" s="854" t="s">
        <v>1545</v>
      </c>
    </row>
    <row r="22" spans="1:11" ht="20" customHeight="1">
      <c r="A22" s="1068" t="s">
        <v>1423</v>
      </c>
      <c r="B22" s="1068" t="s">
        <v>1424</v>
      </c>
      <c r="C22" s="850"/>
      <c r="D22" s="1073">
        <v>0</v>
      </c>
      <c r="E22" s="1073">
        <v>70</v>
      </c>
      <c r="F22" s="1073">
        <v>0</v>
      </c>
      <c r="G22" s="852">
        <v>8200</v>
      </c>
      <c r="H22" s="853">
        <f t="shared" si="0"/>
        <v>0</v>
      </c>
      <c r="I22" s="851"/>
      <c r="J22" s="1069" t="s">
        <v>1488</v>
      </c>
      <c r="K22" s="854" t="s">
        <v>1546</v>
      </c>
    </row>
    <row r="23" spans="1:11" ht="20" customHeight="1">
      <c r="A23" s="1068" t="s">
        <v>1530</v>
      </c>
      <c r="B23" s="1068" t="s">
        <v>1531</v>
      </c>
      <c r="C23" s="850"/>
      <c r="D23" s="1073">
        <v>0</v>
      </c>
      <c r="E23" s="1073">
        <v>70</v>
      </c>
      <c r="F23" s="1073">
        <v>0</v>
      </c>
      <c r="G23" s="852">
        <v>5800</v>
      </c>
      <c r="H23" s="853">
        <f t="shared" si="0"/>
        <v>0</v>
      </c>
      <c r="I23" s="851"/>
      <c r="J23" s="1069" t="s">
        <v>1488</v>
      </c>
      <c r="K23" s="854" t="s">
        <v>1546</v>
      </c>
    </row>
    <row r="24" spans="1:11" ht="20" customHeight="1">
      <c r="A24" s="1068" t="s">
        <v>1425</v>
      </c>
      <c r="B24" s="1068" t="s">
        <v>1426</v>
      </c>
      <c r="C24" s="850"/>
      <c r="D24" s="1073">
        <v>50</v>
      </c>
      <c r="E24" s="1073">
        <v>20</v>
      </c>
      <c r="F24" s="1073">
        <v>0</v>
      </c>
      <c r="G24" s="852">
        <v>1600</v>
      </c>
      <c r="H24" s="853">
        <f t="shared" si="0"/>
        <v>80000</v>
      </c>
      <c r="I24" s="851"/>
      <c r="J24" s="1069" t="s">
        <v>1488</v>
      </c>
      <c r="K24" s="854" t="s">
        <v>1545</v>
      </c>
    </row>
    <row r="25" spans="1:11" ht="20" customHeight="1">
      <c r="A25" s="1068" t="s">
        <v>1427</v>
      </c>
      <c r="B25" s="1068" t="s">
        <v>1246</v>
      </c>
      <c r="C25" s="850"/>
      <c r="D25" s="1073">
        <v>8</v>
      </c>
      <c r="E25" s="1073">
        <v>62</v>
      </c>
      <c r="F25" s="1073">
        <v>0</v>
      </c>
      <c r="G25" s="852">
        <v>2000</v>
      </c>
      <c r="H25" s="853">
        <f t="shared" si="0"/>
        <v>16000</v>
      </c>
      <c r="I25" s="851"/>
      <c r="J25" s="1069" t="s">
        <v>1488</v>
      </c>
      <c r="K25" s="854" t="s">
        <v>1545</v>
      </c>
    </row>
    <row r="26" spans="1:11" ht="20" customHeight="1">
      <c r="A26" s="1068" t="s">
        <v>1428</v>
      </c>
      <c r="B26" s="1068" t="s">
        <v>1429</v>
      </c>
      <c r="C26" s="850"/>
      <c r="D26" s="1073">
        <v>0</v>
      </c>
      <c r="E26" s="1073">
        <v>0</v>
      </c>
      <c r="F26" s="1073">
        <v>70</v>
      </c>
      <c r="G26" s="1036">
        <v>1000</v>
      </c>
      <c r="H26" s="853">
        <f t="shared" si="0"/>
        <v>0</v>
      </c>
      <c r="I26" s="851"/>
      <c r="J26" s="1069" t="s">
        <v>1488</v>
      </c>
      <c r="K26" s="854" t="s">
        <v>1553</v>
      </c>
    </row>
    <row r="27" spans="1:11" ht="20" customHeight="1">
      <c r="A27" s="1068" t="s">
        <v>1535</v>
      </c>
      <c r="B27" s="1068" t="s">
        <v>1429</v>
      </c>
      <c r="C27" s="850"/>
      <c r="D27" s="1073">
        <v>50</v>
      </c>
      <c r="E27" s="1073">
        <v>20</v>
      </c>
      <c r="F27" s="1073">
        <v>0</v>
      </c>
      <c r="G27" s="1036">
        <v>1000</v>
      </c>
      <c r="H27" s="853">
        <f t="shared" si="0"/>
        <v>50000</v>
      </c>
      <c r="I27" s="851"/>
      <c r="J27" s="1069" t="s">
        <v>1488</v>
      </c>
      <c r="K27" s="854" t="s">
        <v>1545</v>
      </c>
    </row>
    <row r="28" spans="1:11" ht="20" customHeight="1">
      <c r="A28" s="1068" t="s">
        <v>1515</v>
      </c>
      <c r="B28" s="1068" t="s">
        <v>1429</v>
      </c>
      <c r="C28" s="850"/>
      <c r="D28" s="1073">
        <v>60</v>
      </c>
      <c r="E28" s="1073">
        <v>10</v>
      </c>
      <c r="F28" s="1073">
        <v>0</v>
      </c>
      <c r="G28" s="1036">
        <v>1000</v>
      </c>
      <c r="H28" s="853">
        <f t="shared" si="0"/>
        <v>60000</v>
      </c>
      <c r="I28" s="851"/>
      <c r="J28" s="1069" t="s">
        <v>1488</v>
      </c>
      <c r="K28" s="854" t="s">
        <v>1545</v>
      </c>
    </row>
    <row r="29" spans="1:11" ht="20" customHeight="1">
      <c r="A29" s="1068" t="s">
        <v>1430</v>
      </c>
      <c r="B29" s="1068" t="s">
        <v>1429</v>
      </c>
      <c r="C29" s="850"/>
      <c r="D29" s="1073">
        <v>50</v>
      </c>
      <c r="E29" s="1073">
        <v>20</v>
      </c>
      <c r="F29" s="1073">
        <v>0</v>
      </c>
      <c r="G29" s="1036">
        <v>1000</v>
      </c>
      <c r="H29" s="853">
        <f t="shared" si="0"/>
        <v>50000</v>
      </c>
      <c r="I29" s="851"/>
      <c r="J29" s="1069" t="s">
        <v>1488</v>
      </c>
      <c r="K29" s="854" t="s">
        <v>1557</v>
      </c>
    </row>
    <row r="30" spans="1:11" ht="20" customHeight="1">
      <c r="A30" s="1068" t="s">
        <v>1431</v>
      </c>
      <c r="B30" s="1068" t="s">
        <v>1429</v>
      </c>
      <c r="C30" s="850"/>
      <c r="D30" s="1073">
        <v>50</v>
      </c>
      <c r="E30" s="1073">
        <v>20</v>
      </c>
      <c r="F30" s="1073">
        <v>0</v>
      </c>
      <c r="G30" s="1036">
        <v>1000</v>
      </c>
      <c r="H30" s="853">
        <f t="shared" si="0"/>
        <v>50000</v>
      </c>
      <c r="I30" s="851"/>
      <c r="J30" s="1069" t="s">
        <v>1488</v>
      </c>
      <c r="K30" s="854" t="s">
        <v>1545</v>
      </c>
    </row>
    <row r="31" spans="1:11" ht="20" customHeight="1">
      <c r="A31" s="1068" t="s">
        <v>1523</v>
      </c>
      <c r="B31" s="1068" t="s">
        <v>1524</v>
      </c>
      <c r="C31" s="850"/>
      <c r="D31" s="1073">
        <v>0</v>
      </c>
      <c r="E31" s="1073">
        <v>70</v>
      </c>
      <c r="F31" s="1073">
        <v>0</v>
      </c>
      <c r="G31" s="852"/>
      <c r="H31" s="853">
        <f t="shared" si="0"/>
        <v>0</v>
      </c>
      <c r="I31" s="851"/>
      <c r="J31" s="1069" t="s">
        <v>1488</v>
      </c>
      <c r="K31" s="854" t="s">
        <v>1546</v>
      </c>
    </row>
    <row r="32" spans="1:11" ht="20" customHeight="1">
      <c r="A32" s="1068" t="s">
        <v>1525</v>
      </c>
      <c r="B32" s="1068" t="s">
        <v>1524</v>
      </c>
      <c r="C32" s="850"/>
      <c r="D32" s="1073">
        <v>0</v>
      </c>
      <c r="E32" s="1073">
        <v>70</v>
      </c>
      <c r="F32" s="1073">
        <v>0</v>
      </c>
      <c r="G32" s="852"/>
      <c r="H32" s="853">
        <f t="shared" si="0"/>
        <v>0</v>
      </c>
      <c r="I32" s="851"/>
      <c r="J32" s="1069" t="s">
        <v>1488</v>
      </c>
      <c r="K32" s="854" t="s">
        <v>1546</v>
      </c>
    </row>
    <row r="33" spans="1:11" ht="20" customHeight="1">
      <c r="A33" s="1068" t="s">
        <v>1490</v>
      </c>
      <c r="B33" s="1068" t="s">
        <v>1432</v>
      </c>
      <c r="C33" s="850"/>
      <c r="D33" s="1073">
        <v>15</v>
      </c>
      <c r="E33" s="1073">
        <v>55</v>
      </c>
      <c r="F33" s="1073">
        <v>0</v>
      </c>
      <c r="G33" s="852">
        <v>13200</v>
      </c>
      <c r="H33" s="853">
        <f t="shared" si="0"/>
        <v>198000</v>
      </c>
      <c r="I33" s="851"/>
      <c r="J33" s="1069" t="s">
        <v>1488</v>
      </c>
      <c r="K33" s="854" t="s">
        <v>1545</v>
      </c>
    </row>
    <row r="34" spans="1:11" ht="20" customHeight="1">
      <c r="A34" s="1068" t="s">
        <v>1433</v>
      </c>
      <c r="B34" s="1068" t="s">
        <v>1221</v>
      </c>
      <c r="C34" s="850"/>
      <c r="D34" s="1073">
        <v>40</v>
      </c>
      <c r="E34" s="1073">
        <v>30</v>
      </c>
      <c r="F34" s="1073">
        <v>0</v>
      </c>
      <c r="G34" s="852">
        <v>4100</v>
      </c>
      <c r="H34" s="853">
        <f t="shared" si="0"/>
        <v>164000</v>
      </c>
      <c r="I34" s="851"/>
      <c r="J34" s="1069" t="s">
        <v>1488</v>
      </c>
      <c r="K34" s="854" t="s">
        <v>1545</v>
      </c>
    </row>
    <row r="35" spans="1:11" ht="20" customHeight="1">
      <c r="A35" s="1068" t="s">
        <v>1253</v>
      </c>
      <c r="B35" s="1068" t="s">
        <v>1221</v>
      </c>
      <c r="C35" s="850"/>
      <c r="D35" s="1073">
        <v>40</v>
      </c>
      <c r="E35" s="1073">
        <v>30</v>
      </c>
      <c r="F35" s="1073">
        <v>0</v>
      </c>
      <c r="G35" s="852">
        <v>4100</v>
      </c>
      <c r="H35" s="853">
        <f t="shared" si="0"/>
        <v>164000</v>
      </c>
      <c r="I35" s="851"/>
      <c r="J35" s="1069" t="s">
        <v>1488</v>
      </c>
      <c r="K35" s="854" t="s">
        <v>1545</v>
      </c>
    </row>
    <row r="36" spans="1:11" ht="20" customHeight="1">
      <c r="A36" s="1068" t="s">
        <v>1532</v>
      </c>
      <c r="B36" s="1068" t="s">
        <v>1531</v>
      </c>
      <c r="C36" s="850"/>
      <c r="D36" s="1073">
        <v>0</v>
      </c>
      <c r="E36" s="1073">
        <v>70</v>
      </c>
      <c r="F36" s="1073">
        <v>0</v>
      </c>
      <c r="G36" s="852">
        <v>4900</v>
      </c>
      <c r="H36" s="853">
        <f t="shared" si="0"/>
        <v>0</v>
      </c>
      <c r="I36" s="851"/>
      <c r="J36" s="1069" t="s">
        <v>1488</v>
      </c>
      <c r="K36" s="854" t="s">
        <v>1546</v>
      </c>
    </row>
    <row r="37" spans="1:11" ht="20" customHeight="1">
      <c r="A37" s="1068" t="s">
        <v>1434</v>
      </c>
      <c r="B37" s="1068" t="s">
        <v>1247</v>
      </c>
      <c r="C37" s="850"/>
      <c r="D37" s="1073">
        <v>50</v>
      </c>
      <c r="E37" s="1073">
        <v>20</v>
      </c>
      <c r="F37" s="1073">
        <v>0</v>
      </c>
      <c r="G37" s="852">
        <v>4900</v>
      </c>
      <c r="H37" s="853">
        <f t="shared" si="0"/>
        <v>245000</v>
      </c>
      <c r="I37" s="851"/>
      <c r="J37" s="1069" t="s">
        <v>1488</v>
      </c>
      <c r="K37" s="854" t="s">
        <v>1545</v>
      </c>
    </row>
    <row r="38" spans="1:11" ht="20" customHeight="1">
      <c r="A38" s="1068" t="s">
        <v>1435</v>
      </c>
      <c r="B38" s="1068" t="s">
        <v>1436</v>
      </c>
      <c r="C38" s="850"/>
      <c r="D38" s="1073">
        <v>50</v>
      </c>
      <c r="E38" s="1073">
        <v>20</v>
      </c>
      <c r="F38" s="1073">
        <v>0</v>
      </c>
      <c r="G38" s="852">
        <v>4900</v>
      </c>
      <c r="H38" s="853">
        <f t="shared" ref="H38:H46" si="2">SUM(D38*G38)</f>
        <v>245000</v>
      </c>
      <c r="I38" s="851"/>
      <c r="J38" s="1069" t="s">
        <v>1488</v>
      </c>
      <c r="K38" s="854" t="s">
        <v>1545</v>
      </c>
    </row>
    <row r="39" spans="1:11" ht="20" customHeight="1">
      <c r="A39" s="1068" t="s">
        <v>1533</v>
      </c>
      <c r="B39" s="1068" t="s">
        <v>1534</v>
      </c>
      <c r="C39" s="850"/>
      <c r="D39" s="1073">
        <v>0</v>
      </c>
      <c r="E39" s="1073">
        <v>70</v>
      </c>
      <c r="F39" s="1073">
        <v>0</v>
      </c>
      <c r="G39" s="852"/>
      <c r="H39" s="853">
        <f t="shared" si="2"/>
        <v>0</v>
      </c>
      <c r="I39" s="851"/>
      <c r="J39" s="1069" t="s">
        <v>1488</v>
      </c>
      <c r="K39" s="854" t="s">
        <v>1546</v>
      </c>
    </row>
    <row r="40" spans="1:11" ht="20" customHeight="1">
      <c r="A40" s="1068" t="s">
        <v>1437</v>
      </c>
      <c r="B40" s="1068" t="s">
        <v>1438</v>
      </c>
      <c r="C40" s="850"/>
      <c r="D40" s="1073">
        <v>8</v>
      </c>
      <c r="E40" s="1073">
        <v>62</v>
      </c>
      <c r="F40" s="1073">
        <v>0</v>
      </c>
      <c r="G40" s="852">
        <v>5800</v>
      </c>
      <c r="H40" s="853">
        <f t="shared" si="2"/>
        <v>46400</v>
      </c>
      <c r="I40" s="851"/>
      <c r="J40" s="1069" t="s">
        <v>1488</v>
      </c>
      <c r="K40" s="854" t="s">
        <v>1545</v>
      </c>
    </row>
    <row r="41" spans="1:11" ht="20" customHeight="1">
      <c r="A41" s="1068" t="s">
        <v>1439</v>
      </c>
      <c r="B41" s="1068" t="s">
        <v>1440</v>
      </c>
      <c r="C41" s="850"/>
      <c r="D41" s="1073">
        <v>40</v>
      </c>
      <c r="E41" s="1073">
        <v>30</v>
      </c>
      <c r="F41" s="1073">
        <v>0</v>
      </c>
      <c r="G41" s="852">
        <v>4900</v>
      </c>
      <c r="H41" s="853">
        <f t="shared" si="2"/>
        <v>196000</v>
      </c>
      <c r="I41" s="851"/>
      <c r="J41" s="1069" t="s">
        <v>1488</v>
      </c>
      <c r="K41" s="854" t="s">
        <v>1545</v>
      </c>
    </row>
    <row r="42" spans="1:11" ht="20" customHeight="1">
      <c r="A42" s="1068" t="s">
        <v>1441</v>
      </c>
      <c r="B42" s="1068" t="s">
        <v>1436</v>
      </c>
      <c r="C42" s="850"/>
      <c r="D42" s="1073">
        <v>0</v>
      </c>
      <c r="E42" s="1073">
        <v>70</v>
      </c>
      <c r="F42" s="1073">
        <v>0</v>
      </c>
      <c r="G42" s="852">
        <v>5800</v>
      </c>
      <c r="H42" s="853">
        <f t="shared" si="2"/>
        <v>0</v>
      </c>
      <c r="I42" s="851"/>
      <c r="J42" s="1069" t="s">
        <v>1488</v>
      </c>
      <c r="K42" s="854" t="s">
        <v>1545</v>
      </c>
    </row>
    <row r="43" spans="1:11" ht="20" customHeight="1">
      <c r="A43" s="1068" t="s">
        <v>1442</v>
      </c>
      <c r="B43" s="1068" t="s">
        <v>1443</v>
      </c>
      <c r="C43" s="850"/>
      <c r="D43" s="1073">
        <v>0</v>
      </c>
      <c r="E43" s="1073">
        <v>70</v>
      </c>
      <c r="F43" s="1073">
        <v>0</v>
      </c>
      <c r="G43" s="852">
        <v>5800</v>
      </c>
      <c r="H43" s="853">
        <f t="shared" si="2"/>
        <v>0</v>
      </c>
      <c r="I43" s="851"/>
      <c r="J43" s="1069" t="s">
        <v>1488</v>
      </c>
      <c r="K43" s="854" t="s">
        <v>1546</v>
      </c>
    </row>
    <row r="44" spans="1:11" ht="20" customHeight="1">
      <c r="A44" s="1068" t="s">
        <v>1444</v>
      </c>
      <c r="B44" s="1068" t="s">
        <v>1443</v>
      </c>
      <c r="C44" s="850"/>
      <c r="D44" s="1073">
        <v>0</v>
      </c>
      <c r="E44" s="1073">
        <v>70</v>
      </c>
      <c r="F44" s="1073">
        <v>0</v>
      </c>
      <c r="G44" s="852">
        <v>5800</v>
      </c>
      <c r="H44" s="853">
        <f t="shared" si="2"/>
        <v>0</v>
      </c>
      <c r="I44" s="851"/>
      <c r="J44" s="1069" t="s">
        <v>1488</v>
      </c>
      <c r="K44" s="854" t="s">
        <v>1546</v>
      </c>
    </row>
    <row r="45" spans="1:11" ht="20" customHeight="1">
      <c r="A45" s="1068" t="s">
        <v>1494</v>
      </c>
      <c r="B45" s="1068" t="s">
        <v>1446</v>
      </c>
      <c r="C45" s="850"/>
      <c r="D45" s="1073">
        <v>0</v>
      </c>
      <c r="E45" s="1073">
        <v>70</v>
      </c>
      <c r="F45" s="1073">
        <v>0</v>
      </c>
      <c r="G45" s="852">
        <v>100</v>
      </c>
      <c r="H45" s="853">
        <f t="shared" si="2"/>
        <v>0</v>
      </c>
      <c r="I45" s="851"/>
      <c r="J45" s="1069" t="s">
        <v>1488</v>
      </c>
      <c r="K45" s="854" t="s">
        <v>1546</v>
      </c>
    </row>
    <row r="46" spans="1:11" ht="20" customHeight="1">
      <c r="A46" s="1068" t="s">
        <v>1495</v>
      </c>
      <c r="B46" s="1068" t="s">
        <v>1446</v>
      </c>
      <c r="C46" s="850"/>
      <c r="D46" s="1073">
        <v>40</v>
      </c>
      <c r="E46" s="1073">
        <v>30</v>
      </c>
      <c r="F46" s="1073">
        <v>0</v>
      </c>
      <c r="G46" s="852">
        <v>100</v>
      </c>
      <c r="H46" s="853">
        <f t="shared" si="2"/>
        <v>4000</v>
      </c>
      <c r="I46" s="851"/>
      <c r="J46" s="1069" t="s">
        <v>1488</v>
      </c>
      <c r="K46" s="854" t="s">
        <v>1545</v>
      </c>
    </row>
    <row r="47" spans="1:11" ht="20" customHeight="1">
      <c r="A47" s="1068" t="s">
        <v>1496</v>
      </c>
      <c r="B47" s="1068" t="s">
        <v>1446</v>
      </c>
      <c r="C47" s="850"/>
      <c r="D47" s="1073">
        <v>0</v>
      </c>
      <c r="E47" s="1073">
        <v>70</v>
      </c>
      <c r="F47" s="1073">
        <v>0</v>
      </c>
      <c r="G47" s="852">
        <v>100</v>
      </c>
      <c r="H47" s="853">
        <f t="shared" si="0"/>
        <v>0</v>
      </c>
      <c r="I47" s="851"/>
      <c r="J47" s="1069" t="s">
        <v>1488</v>
      </c>
      <c r="K47" s="854" t="s">
        <v>1546</v>
      </c>
    </row>
    <row r="48" spans="1:11" ht="20" customHeight="1">
      <c r="A48" s="1068" t="s">
        <v>1497</v>
      </c>
      <c r="B48" s="1068" t="s">
        <v>1446</v>
      </c>
      <c r="C48" s="850"/>
      <c r="D48" s="1073">
        <v>0</v>
      </c>
      <c r="E48" s="1073">
        <v>70</v>
      </c>
      <c r="F48" s="1073">
        <v>0</v>
      </c>
      <c r="G48" s="852">
        <v>100</v>
      </c>
      <c r="H48" s="853">
        <f t="shared" si="0"/>
        <v>0</v>
      </c>
      <c r="I48" s="851"/>
      <c r="J48" s="1069" t="s">
        <v>1488</v>
      </c>
      <c r="K48" s="854" t="s">
        <v>1546</v>
      </c>
    </row>
    <row r="49" spans="1:11" ht="20" customHeight="1">
      <c r="A49" s="1068" t="s">
        <v>1498</v>
      </c>
      <c r="B49" s="1068" t="s">
        <v>1446</v>
      </c>
      <c r="C49" s="850"/>
      <c r="D49" s="1073">
        <v>40</v>
      </c>
      <c r="E49" s="1073">
        <v>30</v>
      </c>
      <c r="F49" s="1073">
        <v>0</v>
      </c>
      <c r="G49" s="852">
        <v>100</v>
      </c>
      <c r="H49" s="853">
        <f t="shared" si="0"/>
        <v>4000</v>
      </c>
      <c r="I49" s="851"/>
      <c r="J49" s="1069" t="s">
        <v>1488</v>
      </c>
      <c r="K49" s="854" t="s">
        <v>1545</v>
      </c>
    </row>
    <row r="50" spans="1:11" ht="20" customHeight="1">
      <c r="A50" s="1068" t="s">
        <v>1445</v>
      </c>
      <c r="B50" s="1068" t="s">
        <v>1446</v>
      </c>
      <c r="C50" s="850"/>
      <c r="D50" s="1073">
        <v>40</v>
      </c>
      <c r="E50" s="1073">
        <v>30</v>
      </c>
      <c r="F50" s="1073">
        <v>0</v>
      </c>
      <c r="G50" s="852">
        <v>100</v>
      </c>
      <c r="H50" s="853">
        <f t="shared" si="0"/>
        <v>4000</v>
      </c>
      <c r="I50" s="851"/>
      <c r="J50" s="1069" t="s">
        <v>1488</v>
      </c>
      <c r="K50" s="854" t="s">
        <v>1545</v>
      </c>
    </row>
    <row r="51" spans="1:11" ht="20" customHeight="1">
      <c r="A51" s="1068" t="s">
        <v>1447</v>
      </c>
      <c r="B51" s="1068" t="s">
        <v>1446</v>
      </c>
      <c r="C51" s="850"/>
      <c r="D51" s="1073">
        <v>0</v>
      </c>
      <c r="E51" s="1073">
        <v>70</v>
      </c>
      <c r="F51" s="1073">
        <v>0</v>
      </c>
      <c r="G51" s="852">
        <v>100</v>
      </c>
      <c r="H51" s="853">
        <f t="shared" si="0"/>
        <v>0</v>
      </c>
      <c r="I51" s="851"/>
      <c r="J51" s="1069" t="s">
        <v>1488</v>
      </c>
      <c r="K51" s="854" t="s">
        <v>1546</v>
      </c>
    </row>
    <row r="52" spans="1:11" ht="20" customHeight="1">
      <c r="A52" s="1068" t="s">
        <v>1448</v>
      </c>
      <c r="B52" s="1068" t="s">
        <v>1446</v>
      </c>
      <c r="C52" s="850"/>
      <c r="D52" s="1073">
        <v>0</v>
      </c>
      <c r="E52" s="1073">
        <v>70</v>
      </c>
      <c r="F52" s="1073">
        <v>0</v>
      </c>
      <c r="G52" s="852">
        <v>100</v>
      </c>
      <c r="H52" s="853">
        <f t="shared" si="0"/>
        <v>0</v>
      </c>
      <c r="I52" s="851"/>
      <c r="J52" s="1069" t="s">
        <v>1488</v>
      </c>
      <c r="K52" s="854" t="s">
        <v>1546</v>
      </c>
    </row>
    <row r="53" spans="1:11" ht="20" customHeight="1">
      <c r="A53" s="1068" t="s">
        <v>1257</v>
      </c>
      <c r="B53" s="1068" t="s">
        <v>1449</v>
      </c>
      <c r="C53" s="850"/>
      <c r="D53" s="1073">
        <v>0</v>
      </c>
      <c r="E53" s="1073">
        <v>70</v>
      </c>
      <c r="F53" s="1073">
        <v>0</v>
      </c>
      <c r="G53" s="852">
        <v>2900</v>
      </c>
      <c r="H53" s="853">
        <f t="shared" si="0"/>
        <v>0</v>
      </c>
      <c r="I53" s="851"/>
      <c r="J53" s="1069" t="s">
        <v>1488</v>
      </c>
      <c r="K53" s="854" t="s">
        <v>1546</v>
      </c>
    </row>
    <row r="54" spans="1:11" ht="20" customHeight="1">
      <c r="A54" s="1068" t="s">
        <v>1248</v>
      </c>
      <c r="B54" s="1068" t="s">
        <v>1449</v>
      </c>
      <c r="C54" s="850"/>
      <c r="D54" s="1073">
        <v>48</v>
      </c>
      <c r="E54" s="1073">
        <v>22</v>
      </c>
      <c r="F54" s="1073">
        <v>0</v>
      </c>
      <c r="G54" s="852">
        <v>2900</v>
      </c>
      <c r="H54" s="853">
        <f t="shared" si="0"/>
        <v>139200</v>
      </c>
      <c r="I54" s="851"/>
      <c r="J54" s="1069" t="s">
        <v>1488</v>
      </c>
      <c r="K54" s="854" t="s">
        <v>1546</v>
      </c>
    </row>
    <row r="55" spans="1:11" ht="20" customHeight="1">
      <c r="A55" s="1068" t="s">
        <v>1450</v>
      </c>
      <c r="B55" s="1068" t="s">
        <v>1451</v>
      </c>
      <c r="C55" s="850"/>
      <c r="D55" s="1073">
        <v>0</v>
      </c>
      <c r="E55" s="1073">
        <v>70</v>
      </c>
      <c r="F55" s="1073">
        <v>0</v>
      </c>
      <c r="G55" s="852">
        <v>500</v>
      </c>
      <c r="H55" s="853">
        <f t="shared" si="0"/>
        <v>0</v>
      </c>
      <c r="I55" s="851"/>
      <c r="J55" s="1069" t="s">
        <v>1488</v>
      </c>
      <c r="K55" s="854" t="s">
        <v>1546</v>
      </c>
    </row>
    <row r="56" spans="1:11" ht="20" customHeight="1">
      <c r="A56" s="1068" t="s">
        <v>1452</v>
      </c>
      <c r="B56" s="1068" t="s">
        <v>1453</v>
      </c>
      <c r="C56" s="850"/>
      <c r="D56" s="1073">
        <v>0</v>
      </c>
      <c r="E56" s="1073">
        <v>70</v>
      </c>
      <c r="F56" s="1073">
        <v>0</v>
      </c>
      <c r="G56" s="852">
        <v>500</v>
      </c>
      <c r="H56" s="853">
        <f t="shared" si="0"/>
        <v>0</v>
      </c>
      <c r="I56" s="851"/>
      <c r="J56" s="1069" t="s">
        <v>1488</v>
      </c>
      <c r="K56" s="854" t="s">
        <v>1545</v>
      </c>
    </row>
    <row r="57" spans="1:11" ht="20" customHeight="1">
      <c r="A57" s="1068" t="s">
        <v>1454</v>
      </c>
      <c r="B57" s="1068" t="s">
        <v>1453</v>
      </c>
      <c r="C57" s="850"/>
      <c r="D57" s="1073">
        <v>7</v>
      </c>
      <c r="E57" s="1073">
        <v>63</v>
      </c>
      <c r="F57" s="1073">
        <v>0</v>
      </c>
      <c r="G57" s="852">
        <v>500</v>
      </c>
      <c r="H57" s="853">
        <f t="shared" ref="H57" si="3">SUM(D57*G57)</f>
        <v>3500</v>
      </c>
      <c r="I57" s="851"/>
      <c r="J57" s="1069" t="s">
        <v>1488</v>
      </c>
      <c r="K57" s="854" t="s">
        <v>1545</v>
      </c>
    </row>
    <row r="58" spans="1:11" ht="20" customHeight="1">
      <c r="A58" s="1068" t="s">
        <v>1526</v>
      </c>
      <c r="B58" s="1068" t="s">
        <v>1527</v>
      </c>
      <c r="C58" s="850"/>
      <c r="D58" s="1073">
        <v>0</v>
      </c>
      <c r="E58" s="1073">
        <v>70</v>
      </c>
      <c r="F58" s="1073">
        <v>0</v>
      </c>
      <c r="G58" s="852">
        <v>500</v>
      </c>
      <c r="H58" s="853">
        <f t="shared" ref="H58:H61" si="4">SUM(D58*G58)</f>
        <v>0</v>
      </c>
      <c r="I58" s="851"/>
      <c r="J58" s="1069" t="s">
        <v>1488</v>
      </c>
      <c r="K58" s="854" t="s">
        <v>1546</v>
      </c>
    </row>
    <row r="59" spans="1:11" ht="20" customHeight="1">
      <c r="A59" s="1068" t="s">
        <v>1491</v>
      </c>
      <c r="B59" s="1068" t="s">
        <v>1499</v>
      </c>
      <c r="C59" s="850"/>
      <c r="D59" s="1073">
        <v>8</v>
      </c>
      <c r="E59" s="1073">
        <v>62</v>
      </c>
      <c r="F59" s="1073">
        <v>0</v>
      </c>
      <c r="G59" s="852">
        <v>500</v>
      </c>
      <c r="H59" s="853">
        <f t="shared" ref="H59:H60" si="5">SUM(D59*G59)</f>
        <v>4000</v>
      </c>
      <c r="I59" s="851"/>
      <c r="J59" s="1069" t="s">
        <v>1488</v>
      </c>
      <c r="K59" s="854" t="s">
        <v>1545</v>
      </c>
    </row>
    <row r="60" spans="1:11" ht="20.75" customHeight="1">
      <c r="A60" s="1068" t="s">
        <v>1455</v>
      </c>
      <c r="B60" s="1068" t="s">
        <v>1222</v>
      </c>
      <c r="C60" s="850"/>
      <c r="D60" s="1073">
        <v>0</v>
      </c>
      <c r="E60" s="1073">
        <v>70</v>
      </c>
      <c r="F60" s="1073">
        <v>0</v>
      </c>
      <c r="G60" s="852">
        <v>500</v>
      </c>
      <c r="H60" s="853">
        <f t="shared" si="5"/>
        <v>0</v>
      </c>
      <c r="I60" s="851"/>
      <c r="J60" s="1069" t="s">
        <v>1488</v>
      </c>
      <c r="K60" s="854" t="s">
        <v>1546</v>
      </c>
    </row>
    <row r="61" spans="1:11" ht="20" customHeight="1">
      <c r="A61" s="1068" t="s">
        <v>1249</v>
      </c>
      <c r="B61" s="1068" t="s">
        <v>1222</v>
      </c>
      <c r="C61" s="850"/>
      <c r="D61" s="1073">
        <v>25</v>
      </c>
      <c r="E61" s="1073">
        <v>45</v>
      </c>
      <c r="F61" s="1073">
        <v>0</v>
      </c>
      <c r="G61" s="852">
        <v>500</v>
      </c>
      <c r="H61" s="853">
        <f t="shared" si="4"/>
        <v>12500</v>
      </c>
      <c r="I61" s="851"/>
      <c r="J61" s="1069" t="s">
        <v>1488</v>
      </c>
      <c r="K61" s="854" t="s">
        <v>1545</v>
      </c>
    </row>
    <row r="62" spans="1:11" ht="20.75" customHeight="1">
      <c r="A62" s="1068" t="s">
        <v>1528</v>
      </c>
      <c r="B62" s="1068" t="s">
        <v>1222</v>
      </c>
      <c r="C62" s="850"/>
      <c r="D62" s="1073">
        <v>26</v>
      </c>
      <c r="E62" s="1073">
        <v>44</v>
      </c>
      <c r="F62" s="1073">
        <v>0</v>
      </c>
      <c r="G62" s="852"/>
      <c r="H62" s="853">
        <f t="shared" ref="H62" si="6">SUM(D62*G62)</f>
        <v>0</v>
      </c>
      <c r="I62" s="851"/>
      <c r="J62" s="1069" t="s">
        <v>1488</v>
      </c>
      <c r="K62" s="854" t="s">
        <v>1545</v>
      </c>
    </row>
    <row r="63" spans="1:11" ht="20" customHeight="1">
      <c r="A63" s="988"/>
      <c r="B63" s="989"/>
      <c r="C63" s="989"/>
      <c r="D63" s="1070"/>
      <c r="E63" s="1070"/>
      <c r="F63" s="1070"/>
      <c r="G63" s="1071"/>
      <c r="H63" s="1072">
        <f t="shared" ref="H63" si="7">SUM(D63*G63)</f>
        <v>0</v>
      </c>
      <c r="I63" s="994"/>
      <c r="J63" s="994"/>
      <c r="K63" s="995"/>
    </row>
    <row r="64" spans="1:11" ht="20" customHeight="1">
      <c r="A64" s="988"/>
      <c r="B64" s="989"/>
      <c r="C64" s="989"/>
      <c r="D64" s="990"/>
      <c r="E64" s="991"/>
      <c r="F64" s="991"/>
      <c r="G64" s="992"/>
      <c r="H64" s="993"/>
      <c r="I64" s="994"/>
      <c r="J64" s="994"/>
      <c r="K64" s="995"/>
    </row>
    <row r="65" spans="1:11" ht="20" customHeight="1" thickBot="1">
      <c r="A65" s="857"/>
      <c r="B65" s="858" t="s">
        <v>224</v>
      </c>
      <c r="C65" s="858"/>
      <c r="D65" s="859">
        <f>SUM(D4:D62)</f>
        <v>1188</v>
      </c>
      <c r="E65" s="859">
        <f>SUM(E4:E62)</f>
        <v>2662</v>
      </c>
      <c r="F65" s="859">
        <f>SUM(F4:F62)</f>
        <v>280</v>
      </c>
      <c r="G65" s="860"/>
      <c r="H65" s="861">
        <f>SUM(H4:H62)</f>
        <v>3092500</v>
      </c>
      <c r="I65" s="862"/>
      <c r="J65" s="863"/>
      <c r="K65" s="864"/>
    </row>
    <row r="67" spans="1:11">
      <c r="E67" s="751" t="s">
        <v>1076</v>
      </c>
      <c r="H67" s="550">
        <v>1</v>
      </c>
    </row>
    <row r="68" spans="1:11">
      <c r="E68" s="751"/>
    </row>
    <row r="69" spans="1:11">
      <c r="E69" s="342" t="s">
        <v>1077</v>
      </c>
      <c r="H69" s="865">
        <f>H65*H67</f>
        <v>3092500</v>
      </c>
    </row>
    <row r="71" spans="1:11">
      <c r="A71" s="751"/>
      <c r="E71" s="751" t="s">
        <v>253</v>
      </c>
    </row>
    <row r="72" spans="1:11">
      <c r="E72" s="814" t="str">
        <f>IF(ISBLANK('[1]Cost Report'!D11),"",'[1]Cost Report'!D11)</f>
        <v>Engine Oil</v>
      </c>
      <c r="H72" s="865">
        <f>'Cost Report'!J11</f>
        <v>217170.68000000002</v>
      </c>
    </row>
    <row r="73" spans="1:11">
      <c r="E73" s="814" t="str">
        <f>IF(ISBLANK('[1]Cost Report'!D12),"",'[1]Cost Report'!D12)</f>
        <v>Gear oil</v>
      </c>
      <c r="H73" s="865">
        <f>'Cost Report'!J12</f>
        <v>95004</v>
      </c>
    </row>
    <row r="74" spans="1:11">
      <c r="E74" s="814" t="str">
        <f>IF(ISBLANK('[1]Cost Report'!D13),"",'[1]Cost Report'!D13)</f>
        <v>ATF 220 Oil</v>
      </c>
      <c r="H74" s="865">
        <f>'Cost Report'!J13</f>
        <v>0</v>
      </c>
    </row>
    <row r="75" spans="1:11">
      <c r="E75" s="814" t="str">
        <f>IF(ISBLANK('[1]Cost Report'!D14),"",'[1]Cost Report'!D14)</f>
        <v>DTE 26 Oil</v>
      </c>
      <c r="H75" s="865">
        <f>'Cost Report'!J14</f>
        <v>108658.77</v>
      </c>
    </row>
    <row r="76" spans="1:11">
      <c r="E76" s="814" t="str">
        <f>IF(ISBLANK('[1]Cost Report'!D15),"",'[1]Cost Report'!D15)</f>
        <v>Rarius 427 Comp. Oil</v>
      </c>
      <c r="H76" s="865">
        <f>'Cost Report'!J15</f>
        <v>0</v>
      </c>
    </row>
    <row r="77" spans="1:11">
      <c r="E77" s="814" t="str">
        <f>IF(ISBLANK('[1]Cost Report'!D16),"",'[1]Cost Report'!D16)</f>
        <v>Almo 529</v>
      </c>
      <c r="H77" s="865">
        <f>'Cost Report'!J16</f>
        <v>0</v>
      </c>
    </row>
    <row r="78" spans="1:11">
      <c r="E78" s="814" t="str">
        <f>IF(ISBLANK('[1]Cost Report'!D17),"",'[1]Cost Report'!D17)</f>
        <v>Grease</v>
      </c>
      <c r="H78" s="865">
        <f>'Cost Report'!J17</f>
        <v>121000</v>
      </c>
    </row>
    <row r="79" spans="1:11">
      <c r="E79" s="814" t="str">
        <f>IF(ISBLANK('[1]Cost Report'!D18),"",'[1]Cost Report'!D18)</f>
        <v>6440; Tyres</v>
      </c>
      <c r="H79" s="865">
        <f>'Cost Report'!J18</f>
        <v>0</v>
      </c>
    </row>
    <row r="80" spans="1:11">
      <c r="E80" s="814" t="str">
        <f>'[1]Cost Report'!D66</f>
        <v>6320; Spare Parts</v>
      </c>
      <c r="H80" s="866">
        <f>'Cost Report'!J60</f>
        <v>34000</v>
      </c>
    </row>
    <row r="81" spans="5:8">
      <c r="E81" s="751" t="s">
        <v>254</v>
      </c>
      <c r="H81" s="865">
        <f>SUM(H72:H80)</f>
        <v>575833.45000000007</v>
      </c>
    </row>
    <row r="82" spans="5:8">
      <c r="E82" s="751"/>
      <c r="H82" s="865"/>
    </row>
    <row r="83" spans="5:8" ht="15" thickBot="1">
      <c r="E83" s="751" t="s">
        <v>255</v>
      </c>
      <c r="H83" s="867">
        <f>H69-H81</f>
        <v>2516666.5499999998</v>
      </c>
    </row>
    <row r="84" spans="5:8" ht="15" thickTop="1"/>
    <row r="86" spans="5:8">
      <c r="H86" s="865"/>
    </row>
  </sheetData>
  <sheetProtection autoFilter="0"/>
  <autoFilter ref="A3:K62" xr:uid="{00000000-0009-0000-0000-000006000000}"/>
  <sortState xmlns:xlrd2="http://schemas.microsoft.com/office/spreadsheetml/2017/richdata2" ref="A4:K121">
    <sortCondition ref="C4:C121"/>
  </sortState>
  <conditionalFormatting sqref="G4:G35">
    <cfRule type="expression" dxfId="2" priority="1">
      <formula>IF(AND(SUM($D4:$E4)&gt;0,H4=0,NOT(ISBLANK(B4))),TRUE,FALSE)</formula>
    </cfRule>
  </conditionalFormatting>
  <conditionalFormatting sqref="G4:G37 G47:G64">
    <cfRule type="expression" dxfId="1" priority="1938">
      <formula>IF(AND(SUM($D4:$E4)&gt;0,H4=0,NOT(ISBLANK(B4))),TRUE,FALSE)</formula>
    </cfRule>
  </conditionalFormatting>
  <conditionalFormatting sqref="G38:G46">
    <cfRule type="expression" dxfId="0" priority="188">
      <formula>IF(AND(SUM($D38:$E38)&gt;0,H38=0,NOT(ISBLANK(B38))),TRUE,FALSE)</formula>
    </cfRule>
  </conditionalFormatting>
  <dataValidations count="2">
    <dataValidation allowBlank="1" showInputMessage="1" showErrorMessage="1" promptTitle="Plant Return" prompt="1. Information should be taken from the weekly plant report._x000a_2. Information required per peice of equipment is:_x000a_     Hours Worked_x000a_     Standby Hours_x000a_     Breakdown Hours_x000a_     Internal Plant Rate." sqref="L1" xr:uid="{00000000-0002-0000-0600-000000000000}"/>
    <dataValidation type="list" showInputMessage="1" showErrorMessage="1" sqref="C4:C64" xr:uid="{00000000-0002-0000-0600-000001000000}">
      <formula1>PLACAT</formula1>
    </dataValidation>
  </dataValidations>
  <printOptions horizontalCentered="1"/>
  <pageMargins left="0.19685039370078741" right="0.19685039370078741" top="0.23622047244094491" bottom="0.23622047244094491" header="7.874015748031496E-2" footer="7.874015748031496E-2"/>
  <pageSetup paperSize="9" scale="45" fitToHeight="4" orientation="portrait" horizontalDpi="300" verticalDpi="300" r:id="rId1"/>
  <headerFooter>
    <oddFooter>&amp;L&amp;P of &amp;N&amp;R&amp;A, &amp;F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91"/>
  <sheetViews>
    <sheetView zoomScale="87" zoomScaleNormal="87" workbookViewId="0">
      <pane xSplit="2" ySplit="4" topLeftCell="C83" activePane="bottomRight" state="frozen"/>
      <selection activeCell="A4" sqref="A4"/>
      <selection pane="topRight" activeCell="A4" sqref="A4"/>
      <selection pane="bottomLeft" activeCell="A4" sqref="A4"/>
      <selection pane="bottomRight" activeCell="F73" sqref="F73"/>
    </sheetView>
  </sheetViews>
  <sheetFormatPr defaultRowHeight="14.5"/>
  <cols>
    <col min="1" max="1" width="13.36328125" customWidth="1"/>
    <col min="2" max="3" width="37.90625" customWidth="1"/>
    <col min="4" max="10" width="7.6328125" customWidth="1"/>
    <col min="11" max="14" width="9.6328125" customWidth="1"/>
    <col min="15" max="15" width="11.90625" customWidth="1"/>
    <col min="16" max="16" width="13.453125" customWidth="1"/>
    <col min="17" max="17" width="36.08984375" customWidth="1"/>
  </cols>
  <sheetData>
    <row r="1" spans="1:18" ht="23.4" customHeight="1">
      <c r="A1" s="16" t="s">
        <v>105</v>
      </c>
      <c r="G1" s="18" t="s">
        <v>74</v>
      </c>
      <c r="H1" s="1128">
        <f>'Contract Summary'!E1</f>
        <v>45717</v>
      </c>
      <c r="I1" s="1128"/>
      <c r="N1" s="198" t="s">
        <v>75</v>
      </c>
      <c r="O1" s="19">
        <f>IF(H1=0,0,VLOOKUP(H1,Lists!A2:B5000,2,FALSE))</f>
        <v>9</v>
      </c>
      <c r="R1" s="50" t="s">
        <v>175</v>
      </c>
    </row>
    <row r="2" spans="1:18" ht="23.4" customHeight="1" thickBot="1">
      <c r="A2" s="17" t="str">
        <f>'Plant Return'!A2</f>
        <v>PROPOSED CONSTRUCTION OF 15 SPAN, DUAL CARRIAGEWAY,  6TH BRIDGE OVER RIVER KADUNA AND APPROACH ROADS</v>
      </c>
    </row>
    <row r="3" spans="1:18" ht="23.4" customHeight="1" thickBot="1">
      <c r="A3" s="868"/>
      <c r="B3" s="869"/>
      <c r="C3" s="869" t="s">
        <v>227</v>
      </c>
      <c r="D3" s="1129">
        <v>0</v>
      </c>
      <c r="E3" s="1129"/>
      <c r="F3" s="73"/>
      <c r="G3" s="870"/>
      <c r="H3" s="869" t="s">
        <v>249</v>
      </c>
      <c r="I3" s="1130">
        <v>0</v>
      </c>
      <c r="J3" s="1131"/>
      <c r="K3" s="73"/>
      <c r="L3" s="869" t="s">
        <v>228</v>
      </c>
      <c r="M3" s="1130">
        <f>K87</f>
        <v>2193</v>
      </c>
      <c r="N3" s="1130"/>
      <c r="O3" s="870"/>
      <c r="P3" s="869" t="s">
        <v>229</v>
      </c>
      <c r="Q3" s="871">
        <f>D3+I3-M3</f>
        <v>-2193</v>
      </c>
    </row>
    <row r="4" spans="1:18" ht="30" customHeight="1">
      <c r="A4" s="872" t="s">
        <v>0</v>
      </c>
      <c r="B4" s="872" t="s">
        <v>1</v>
      </c>
      <c r="C4" s="872" t="s">
        <v>852</v>
      </c>
      <c r="D4" s="873" t="s">
        <v>106</v>
      </c>
      <c r="E4" s="873" t="s">
        <v>107</v>
      </c>
      <c r="F4" s="873" t="s">
        <v>108</v>
      </c>
      <c r="G4" s="873" t="s">
        <v>109</v>
      </c>
      <c r="H4" s="874" t="s">
        <v>110</v>
      </c>
      <c r="I4" s="873" t="s">
        <v>111</v>
      </c>
      <c r="J4" s="873" t="s">
        <v>112</v>
      </c>
      <c r="K4" s="875" t="s">
        <v>247</v>
      </c>
      <c r="L4" s="875" t="s">
        <v>928</v>
      </c>
      <c r="M4" s="875" t="s">
        <v>248</v>
      </c>
      <c r="N4" s="875" t="s">
        <v>160</v>
      </c>
      <c r="O4" s="876" t="s">
        <v>226</v>
      </c>
      <c r="P4" s="876" t="s">
        <v>252</v>
      </c>
      <c r="Q4" s="872" t="s">
        <v>3</v>
      </c>
    </row>
    <row r="5" spans="1:18" ht="15.9" customHeight="1">
      <c r="A5" s="877" t="s">
        <v>1408</v>
      </c>
      <c r="B5" s="877" t="s">
        <v>1409</v>
      </c>
      <c r="C5" s="877"/>
      <c r="D5" s="512">
        <v>0</v>
      </c>
      <c r="E5" s="512">
        <v>0</v>
      </c>
      <c r="F5" s="512">
        <v>0</v>
      </c>
      <c r="G5" s="512">
        <v>0</v>
      </c>
      <c r="H5" s="512">
        <v>0</v>
      </c>
      <c r="I5" s="512">
        <v>0</v>
      </c>
      <c r="J5" s="512">
        <v>0</v>
      </c>
      <c r="K5" s="878">
        <f>D5+E5+F5+G5+H5+I5+J5</f>
        <v>0</v>
      </c>
      <c r="L5" s="514">
        <v>0</v>
      </c>
      <c r="M5" s="513">
        <f>IF(A5="",0,VLOOKUP(A5,'Plant Return'!$A$4:$D$62,4,FALSE)*L5)</f>
        <v>0</v>
      </c>
      <c r="N5" s="513">
        <f>K5-M5</f>
        <v>0</v>
      </c>
      <c r="O5" s="513">
        <f>N5*'Cost Report'!$H$5</f>
        <v>0</v>
      </c>
      <c r="P5" s="513">
        <f>K5*'Cost Report'!$H$5</f>
        <v>0</v>
      </c>
      <c r="Q5" s="879"/>
    </row>
    <row r="6" spans="1:18" ht="15.9" customHeight="1">
      <c r="A6" s="877" t="s">
        <v>1410</v>
      </c>
      <c r="B6" s="877" t="s">
        <v>1489</v>
      </c>
      <c r="C6" s="877"/>
      <c r="D6" s="512">
        <v>0</v>
      </c>
      <c r="E6" s="512">
        <v>0</v>
      </c>
      <c r="F6" s="512">
        <v>0</v>
      </c>
      <c r="G6" s="512">
        <v>0</v>
      </c>
      <c r="H6" s="512">
        <v>0</v>
      </c>
      <c r="I6" s="512">
        <v>0</v>
      </c>
      <c r="J6" s="512">
        <v>0</v>
      </c>
      <c r="K6" s="878">
        <f t="shared" ref="K6:K54" si="0">D6+E6+F6+G6+H6+I6+J6</f>
        <v>0</v>
      </c>
      <c r="L6" s="514">
        <v>0</v>
      </c>
      <c r="M6" s="513">
        <f>IF(A6="",0,VLOOKUP(A6,'Plant Return'!$A$4:$D$62,4,FALSE)*L6)</f>
        <v>0</v>
      </c>
      <c r="N6" s="513">
        <f>K6-M6</f>
        <v>0</v>
      </c>
      <c r="O6" s="513">
        <f>N6*'Cost Report'!$H$5</f>
        <v>0</v>
      </c>
      <c r="P6" s="513">
        <f>K6*'Cost Report'!$H$5</f>
        <v>0</v>
      </c>
      <c r="Q6" s="879"/>
    </row>
    <row r="7" spans="1:18" ht="15.9" customHeight="1">
      <c r="A7" s="877" t="s">
        <v>1258</v>
      </c>
      <c r="B7" s="877" t="s">
        <v>1411</v>
      </c>
      <c r="C7" s="877"/>
      <c r="D7" s="512">
        <v>0</v>
      </c>
      <c r="E7" s="512">
        <v>0</v>
      </c>
      <c r="F7" s="512">
        <v>0</v>
      </c>
      <c r="G7" s="512">
        <v>0</v>
      </c>
      <c r="H7" s="512">
        <v>0</v>
      </c>
      <c r="I7" s="512">
        <v>0</v>
      </c>
      <c r="J7" s="512">
        <v>0</v>
      </c>
      <c r="K7" s="878">
        <f t="shared" si="0"/>
        <v>0</v>
      </c>
      <c r="L7" s="514"/>
      <c r="M7" s="513">
        <f>IF(A7="",0,VLOOKUP(A7,'Plant Return'!$A$4:$D$62,4,FALSE)*L7)</f>
        <v>0</v>
      </c>
      <c r="N7" s="513">
        <f>K7-M7</f>
        <v>0</v>
      </c>
      <c r="O7" s="513">
        <f>N7*'Cost Report'!$H$5</f>
        <v>0</v>
      </c>
      <c r="P7" s="513">
        <f>K7*'Cost Report'!$H$5</f>
        <v>0</v>
      </c>
      <c r="Q7" s="879"/>
    </row>
    <row r="8" spans="1:18" ht="15.9" customHeight="1">
      <c r="A8" s="877" t="s">
        <v>1412</v>
      </c>
      <c r="B8" s="877" t="s">
        <v>1413</v>
      </c>
      <c r="C8" s="877"/>
      <c r="D8" s="512">
        <v>0</v>
      </c>
      <c r="E8" s="512">
        <v>0</v>
      </c>
      <c r="F8" s="512">
        <v>0</v>
      </c>
      <c r="G8" s="512">
        <v>0</v>
      </c>
      <c r="H8" s="512">
        <v>0</v>
      </c>
      <c r="I8" s="512">
        <v>0</v>
      </c>
      <c r="J8" s="512">
        <v>0</v>
      </c>
      <c r="K8" s="878">
        <f t="shared" si="0"/>
        <v>0</v>
      </c>
      <c r="L8" s="514"/>
      <c r="M8" s="513">
        <f>IF(A8="",0,VLOOKUP(A8,'Plant Return'!$A$4:$D$62,4,FALSE)*L8)</f>
        <v>0</v>
      </c>
      <c r="N8" s="513">
        <f>K8-M8</f>
        <v>0</v>
      </c>
      <c r="O8" s="513">
        <f>N8*'Cost Report'!$H$5</f>
        <v>0</v>
      </c>
      <c r="P8" s="513">
        <f>K8*'Cost Report'!$H$5</f>
        <v>0</v>
      </c>
      <c r="Q8" s="879"/>
    </row>
    <row r="9" spans="1:18" ht="15.9" customHeight="1">
      <c r="A9" s="877" t="s">
        <v>1271</v>
      </c>
      <c r="B9" s="877" t="s">
        <v>1245</v>
      </c>
      <c r="C9" s="877"/>
      <c r="D9" s="512">
        <v>0</v>
      </c>
      <c r="E9" s="512">
        <v>0</v>
      </c>
      <c r="F9" s="512">
        <v>100</v>
      </c>
      <c r="G9" s="512">
        <v>0</v>
      </c>
      <c r="H9" s="512">
        <v>50</v>
      </c>
      <c r="I9" s="512">
        <v>100</v>
      </c>
      <c r="J9" s="512">
        <v>50</v>
      </c>
      <c r="K9" s="878">
        <f t="shared" si="0"/>
        <v>300</v>
      </c>
      <c r="L9" s="514"/>
      <c r="M9" s="513">
        <f>IF(A9="",0,VLOOKUP(A9,'Plant Return'!$A$4:$D$62,4,FALSE)*L9)</f>
        <v>0</v>
      </c>
      <c r="N9" s="513">
        <f t="shared" ref="N9:N36" si="1">K9-M9</f>
        <v>300</v>
      </c>
      <c r="O9" s="513">
        <f>N9*'Cost Report'!$H$5</f>
        <v>330000</v>
      </c>
      <c r="P9" s="513">
        <f>K9*'Cost Report'!$H$5</f>
        <v>330000</v>
      </c>
      <c r="Q9" s="879"/>
    </row>
    <row r="10" spans="1:18" ht="15.9" customHeight="1">
      <c r="A10" s="877" t="s">
        <v>1558</v>
      </c>
      <c r="B10" s="877" t="s">
        <v>1559</v>
      </c>
      <c r="C10" s="877"/>
      <c r="D10" s="512">
        <v>0</v>
      </c>
      <c r="E10" s="512">
        <v>0</v>
      </c>
      <c r="F10" s="512">
        <v>50</v>
      </c>
      <c r="G10" s="512">
        <v>0</v>
      </c>
      <c r="H10" s="512">
        <v>50</v>
      </c>
      <c r="I10" s="512">
        <v>80</v>
      </c>
      <c r="J10" s="512">
        <v>60</v>
      </c>
      <c r="K10" s="878">
        <f t="shared" si="0"/>
        <v>240</v>
      </c>
      <c r="L10" s="514"/>
      <c r="M10" s="513">
        <f>IF(A10="",0,VLOOKUP(A10,'Plant Return'!$A$4:$D$62,4,FALSE)*L10)</f>
        <v>0</v>
      </c>
      <c r="N10" s="513">
        <f t="shared" si="1"/>
        <v>240</v>
      </c>
      <c r="O10" s="513">
        <f>N10*'Cost Report'!$H$5</f>
        <v>264000</v>
      </c>
      <c r="P10" s="513">
        <f>K10*'Cost Report'!$H$5</f>
        <v>264000</v>
      </c>
      <c r="Q10" s="879"/>
    </row>
    <row r="11" spans="1:18" ht="15.9" customHeight="1">
      <c r="A11" s="877" t="s">
        <v>1414</v>
      </c>
      <c r="B11" s="877" t="s">
        <v>1415</v>
      </c>
      <c r="C11" s="877"/>
      <c r="D11" s="512">
        <v>0</v>
      </c>
      <c r="E11" s="512">
        <v>0</v>
      </c>
      <c r="F11" s="512">
        <v>120</v>
      </c>
      <c r="G11" s="512">
        <v>50</v>
      </c>
      <c r="H11" s="512">
        <v>115</v>
      </c>
      <c r="I11" s="512">
        <v>80</v>
      </c>
      <c r="J11" s="512">
        <v>30</v>
      </c>
      <c r="K11" s="878">
        <f t="shared" ref="K11:K16" si="2">D11+E11+F11+G11+H11+I11+J11</f>
        <v>395</v>
      </c>
      <c r="L11" s="514"/>
      <c r="M11" s="513">
        <f>IF(A11="",0,VLOOKUP(A11,'Plant Return'!$A$4:$D$62,4,FALSE)*L11)</f>
        <v>0</v>
      </c>
      <c r="N11" s="513">
        <f t="shared" ref="N11:N16" si="3">K11-M11</f>
        <v>395</v>
      </c>
      <c r="O11" s="513">
        <f>N11*'Cost Report'!$H$5</f>
        <v>434500</v>
      </c>
      <c r="P11" s="513">
        <f>K11*'Cost Report'!$H$5</f>
        <v>434500</v>
      </c>
      <c r="Q11" s="879"/>
    </row>
    <row r="12" spans="1:18" ht="15.9" customHeight="1">
      <c r="A12" s="877" t="s">
        <v>1560</v>
      </c>
      <c r="B12" s="877" t="s">
        <v>1561</v>
      </c>
      <c r="C12" s="877"/>
      <c r="D12" s="512">
        <v>0</v>
      </c>
      <c r="E12" s="512">
        <v>0</v>
      </c>
      <c r="F12" s="512">
        <v>30</v>
      </c>
      <c r="G12" s="512">
        <v>10</v>
      </c>
      <c r="H12" s="512">
        <v>20</v>
      </c>
      <c r="I12" s="512">
        <v>30</v>
      </c>
      <c r="J12" s="512">
        <v>20</v>
      </c>
      <c r="K12" s="878">
        <f t="shared" si="2"/>
        <v>110</v>
      </c>
      <c r="L12" s="514"/>
      <c r="M12" s="513">
        <f>IF(A12="",0,VLOOKUP(A12,'Plant Return'!$A$4:$D$62,4,FALSE)*L12)</f>
        <v>0</v>
      </c>
      <c r="N12" s="513">
        <f t="shared" si="3"/>
        <v>110</v>
      </c>
      <c r="O12" s="513">
        <f>N12*'Cost Report'!$H$5</f>
        <v>121000</v>
      </c>
      <c r="P12" s="513">
        <f>K12*'Cost Report'!$H$5</f>
        <v>121000</v>
      </c>
      <c r="Q12" s="879"/>
    </row>
    <row r="13" spans="1:18" ht="15.9" customHeight="1">
      <c r="A13" s="877" t="s">
        <v>1416</v>
      </c>
      <c r="B13" s="877" t="s">
        <v>1417</v>
      </c>
      <c r="C13" s="877"/>
      <c r="D13" s="512">
        <v>0</v>
      </c>
      <c r="E13" s="512">
        <v>0</v>
      </c>
      <c r="F13" s="512">
        <v>30</v>
      </c>
      <c r="G13" s="512">
        <v>10</v>
      </c>
      <c r="H13" s="512">
        <v>20</v>
      </c>
      <c r="I13" s="512">
        <v>30</v>
      </c>
      <c r="J13" s="512">
        <v>20</v>
      </c>
      <c r="K13" s="878">
        <f t="shared" si="2"/>
        <v>110</v>
      </c>
      <c r="L13" s="514"/>
      <c r="M13" s="513">
        <f>IF(A13="",0,VLOOKUP(A13,'Plant Return'!$A$4:$D$62,4,FALSE)*L13)</f>
        <v>0</v>
      </c>
      <c r="N13" s="513">
        <f t="shared" si="3"/>
        <v>110</v>
      </c>
      <c r="O13" s="513">
        <f>N13*'Cost Report'!$H$5</f>
        <v>121000</v>
      </c>
      <c r="P13" s="513">
        <f>K13*'Cost Report'!$H$5</f>
        <v>121000</v>
      </c>
      <c r="Q13" s="879"/>
    </row>
    <row r="14" spans="1:18" ht="15.9" customHeight="1">
      <c r="A14" s="877" t="s">
        <v>1418</v>
      </c>
      <c r="B14" s="877" t="s">
        <v>1417</v>
      </c>
      <c r="C14" s="877"/>
      <c r="D14" s="512">
        <v>0</v>
      </c>
      <c r="E14" s="512">
        <v>0</v>
      </c>
      <c r="F14" s="512">
        <v>0</v>
      </c>
      <c r="G14" s="512">
        <v>0</v>
      </c>
      <c r="H14" s="512">
        <v>0</v>
      </c>
      <c r="I14" s="512">
        <v>0</v>
      </c>
      <c r="J14" s="512">
        <v>0</v>
      </c>
      <c r="K14" s="878">
        <f t="shared" si="2"/>
        <v>0</v>
      </c>
      <c r="L14" s="514"/>
      <c r="M14" s="513">
        <f>IF(A14="",0,VLOOKUP(A14,'Plant Return'!$A$4:$D$62,4,FALSE)*L14)</f>
        <v>0</v>
      </c>
      <c r="N14" s="513">
        <f t="shared" si="3"/>
        <v>0</v>
      </c>
      <c r="O14" s="513">
        <f>N14*'Cost Report'!$H$5</f>
        <v>0</v>
      </c>
      <c r="P14" s="513">
        <f>K14*'Cost Report'!$H$5</f>
        <v>0</v>
      </c>
      <c r="Q14" s="879"/>
    </row>
    <row r="15" spans="1:18" ht="15.9" customHeight="1">
      <c r="A15" s="877" t="s">
        <v>1485</v>
      </c>
      <c r="B15" s="877" t="s">
        <v>1417</v>
      </c>
      <c r="C15" s="877"/>
      <c r="D15" s="512">
        <v>0</v>
      </c>
      <c r="E15" s="512">
        <v>0</v>
      </c>
      <c r="F15" s="512">
        <v>0</v>
      </c>
      <c r="G15" s="512">
        <v>0</v>
      </c>
      <c r="H15" s="512">
        <v>0</v>
      </c>
      <c r="I15" s="512">
        <v>0</v>
      </c>
      <c r="J15" s="512">
        <v>0</v>
      </c>
      <c r="K15" s="878">
        <f t="shared" si="2"/>
        <v>0</v>
      </c>
      <c r="L15" s="514"/>
      <c r="M15" s="513">
        <f>IF(A15="",0,VLOOKUP(A15,'Plant Return'!$A$4:$D$62,4,FALSE)*L15)</f>
        <v>0</v>
      </c>
      <c r="N15" s="513">
        <f t="shared" si="3"/>
        <v>0</v>
      </c>
      <c r="O15" s="513">
        <f>N15*'Cost Report'!$H$5</f>
        <v>0</v>
      </c>
      <c r="P15" s="513">
        <f>K15*'Cost Report'!$H$5</f>
        <v>0</v>
      </c>
      <c r="Q15" s="879"/>
    </row>
    <row r="16" spans="1:18" ht="15.9" customHeight="1">
      <c r="A16" s="877" t="s">
        <v>1492</v>
      </c>
      <c r="B16" s="877" t="s">
        <v>1417</v>
      </c>
      <c r="C16" s="877"/>
      <c r="D16" s="512">
        <v>0</v>
      </c>
      <c r="E16" s="512">
        <v>0</v>
      </c>
      <c r="F16" s="512">
        <v>0</v>
      </c>
      <c r="G16" s="512">
        <v>0</v>
      </c>
      <c r="H16" s="512">
        <v>200</v>
      </c>
      <c r="I16" s="512">
        <v>0</v>
      </c>
      <c r="J16" s="512">
        <v>0</v>
      </c>
      <c r="K16" s="878">
        <f t="shared" si="2"/>
        <v>200</v>
      </c>
      <c r="L16" s="514"/>
      <c r="M16" s="513">
        <f>IF(A16="",0,VLOOKUP(A16,'Plant Return'!$A$4:$D$62,4,FALSE)*L16)</f>
        <v>0</v>
      </c>
      <c r="N16" s="513">
        <f t="shared" si="3"/>
        <v>200</v>
      </c>
      <c r="O16" s="513">
        <f>N16*'Cost Report'!$H$5</f>
        <v>220000</v>
      </c>
      <c r="P16" s="513">
        <f>K16*'Cost Report'!$H$5</f>
        <v>220000</v>
      </c>
      <c r="Q16" s="879"/>
    </row>
    <row r="17" spans="1:17" ht="15.9" customHeight="1">
      <c r="A17" s="877" t="s">
        <v>1518</v>
      </c>
      <c r="B17" s="877" t="s">
        <v>1519</v>
      </c>
      <c r="C17" s="877"/>
      <c r="D17" s="512">
        <v>0</v>
      </c>
      <c r="E17" s="512">
        <v>0</v>
      </c>
      <c r="F17" s="512">
        <v>0</v>
      </c>
      <c r="G17" s="512">
        <v>0</v>
      </c>
      <c r="H17" s="512">
        <v>0</v>
      </c>
      <c r="I17" s="512">
        <v>0</v>
      </c>
      <c r="J17" s="512">
        <v>0</v>
      </c>
      <c r="K17" s="878">
        <f t="shared" si="0"/>
        <v>0</v>
      </c>
      <c r="L17" s="514"/>
      <c r="M17" s="513">
        <f>IF(A17="",0,VLOOKUP(A17,'Plant Return'!$A$4:$D$62,4,FALSE)*L17)</f>
        <v>0</v>
      </c>
      <c r="N17" s="513">
        <f t="shared" si="1"/>
        <v>0</v>
      </c>
      <c r="O17" s="513">
        <f>N17*'Cost Report'!$H$5</f>
        <v>0</v>
      </c>
      <c r="P17" s="513">
        <f>K17*'Cost Report'!$H$5</f>
        <v>0</v>
      </c>
      <c r="Q17" s="879"/>
    </row>
    <row r="18" spans="1:17" ht="15.9" customHeight="1">
      <c r="A18" s="877" t="s">
        <v>1520</v>
      </c>
      <c r="B18" s="877" t="s">
        <v>1521</v>
      </c>
      <c r="C18" s="877"/>
      <c r="D18" s="512">
        <v>0</v>
      </c>
      <c r="E18" s="512">
        <v>0</v>
      </c>
      <c r="F18" s="512">
        <v>0</v>
      </c>
      <c r="G18" s="512">
        <v>0</v>
      </c>
      <c r="H18" s="512">
        <v>0</v>
      </c>
      <c r="I18" s="512">
        <v>0</v>
      </c>
      <c r="J18" s="512">
        <v>0</v>
      </c>
      <c r="K18" s="878">
        <f t="shared" si="0"/>
        <v>0</v>
      </c>
      <c r="L18" s="514"/>
      <c r="M18" s="513">
        <f>IF(A18="",0,VLOOKUP(A18,'Plant Return'!$A$4:$D$62,4,FALSE)*L18)</f>
        <v>0</v>
      </c>
      <c r="N18" s="513">
        <f t="shared" si="1"/>
        <v>0</v>
      </c>
      <c r="O18" s="513">
        <f>N18*'Cost Report'!$H$5</f>
        <v>0</v>
      </c>
      <c r="P18" s="513">
        <f>K18*'Cost Report'!$H$5</f>
        <v>0</v>
      </c>
      <c r="Q18" s="879"/>
    </row>
    <row r="19" spans="1:17" ht="15.9" customHeight="1">
      <c r="A19" s="877" t="s">
        <v>1419</v>
      </c>
      <c r="B19" s="877" t="s">
        <v>1420</v>
      </c>
      <c r="C19" s="877"/>
      <c r="D19" s="512">
        <v>0</v>
      </c>
      <c r="E19" s="512">
        <v>0</v>
      </c>
      <c r="F19" s="512">
        <v>0</v>
      </c>
      <c r="G19" s="512">
        <v>0</v>
      </c>
      <c r="H19" s="512">
        <v>0</v>
      </c>
      <c r="I19" s="512">
        <v>0</v>
      </c>
      <c r="J19" s="512">
        <v>0</v>
      </c>
      <c r="K19" s="878">
        <f t="shared" si="0"/>
        <v>0</v>
      </c>
      <c r="L19" s="514"/>
      <c r="M19" s="513">
        <f>IF(A19="",0,VLOOKUP(A19,'Plant Return'!$A$4:$D$62,4,FALSE)*L19)</f>
        <v>0</v>
      </c>
      <c r="N19" s="513">
        <f t="shared" si="1"/>
        <v>0</v>
      </c>
      <c r="O19" s="513">
        <f>N19*'Cost Report'!$H$5</f>
        <v>0</v>
      </c>
      <c r="P19" s="513">
        <f>K19*'Cost Report'!$H$5</f>
        <v>0</v>
      </c>
      <c r="Q19" s="879"/>
    </row>
    <row r="20" spans="1:17" ht="15.9" customHeight="1">
      <c r="A20" s="877" t="s">
        <v>1549</v>
      </c>
      <c r="B20" s="877" t="s">
        <v>1550</v>
      </c>
      <c r="C20" s="877"/>
      <c r="D20" s="512">
        <v>0</v>
      </c>
      <c r="E20" s="512">
        <v>0</v>
      </c>
      <c r="F20" s="512">
        <v>0</v>
      </c>
      <c r="G20" s="512">
        <v>0</v>
      </c>
      <c r="H20" s="512">
        <v>0</v>
      </c>
      <c r="I20" s="512">
        <v>0</v>
      </c>
      <c r="J20" s="512">
        <v>0</v>
      </c>
      <c r="K20" s="878">
        <f t="shared" si="0"/>
        <v>0</v>
      </c>
      <c r="L20" s="514"/>
      <c r="M20" s="513">
        <f>IF(A20="",0,VLOOKUP(A20,'Plant Return'!$A$4:$D$62,4,FALSE)*L20)</f>
        <v>0</v>
      </c>
      <c r="N20" s="513">
        <f t="shared" si="1"/>
        <v>0</v>
      </c>
      <c r="O20" s="513">
        <f>N20*'Cost Report'!$H$5</f>
        <v>0</v>
      </c>
      <c r="P20" s="513">
        <f>K20*'Cost Report'!$H$5</f>
        <v>0</v>
      </c>
      <c r="Q20" s="879"/>
    </row>
    <row r="21" spans="1:17" ht="15.9" customHeight="1">
      <c r="A21" s="877" t="s">
        <v>1421</v>
      </c>
      <c r="B21" s="877" t="s">
        <v>1422</v>
      </c>
      <c r="C21" s="877"/>
      <c r="D21" s="512">
        <v>0</v>
      </c>
      <c r="E21" s="512">
        <v>0</v>
      </c>
      <c r="F21" s="512">
        <v>0</v>
      </c>
      <c r="G21" s="512">
        <v>0</v>
      </c>
      <c r="H21" s="512">
        <v>0</v>
      </c>
      <c r="I21" s="512">
        <v>0</v>
      </c>
      <c r="J21" s="512">
        <v>0</v>
      </c>
      <c r="K21" s="878">
        <f t="shared" si="0"/>
        <v>0</v>
      </c>
      <c r="L21" s="514"/>
      <c r="M21" s="513">
        <f>IF(A21="",0,VLOOKUP(A21,'Plant Return'!$A$4:$D$62,4,FALSE)*L21)</f>
        <v>0</v>
      </c>
      <c r="N21" s="513">
        <f t="shared" si="1"/>
        <v>0</v>
      </c>
      <c r="O21" s="513">
        <f>N21*'Cost Report'!$H$5</f>
        <v>0</v>
      </c>
      <c r="P21" s="513">
        <f>K21*'Cost Report'!$H$5</f>
        <v>0</v>
      </c>
      <c r="Q21" s="879"/>
    </row>
    <row r="22" spans="1:17" ht="15.9" customHeight="1">
      <c r="A22" s="877" t="s">
        <v>1517</v>
      </c>
      <c r="B22" s="877" t="s">
        <v>1522</v>
      </c>
      <c r="C22" s="877"/>
      <c r="D22" s="512">
        <v>0</v>
      </c>
      <c r="E22" s="512">
        <v>0</v>
      </c>
      <c r="F22" s="512">
        <v>30</v>
      </c>
      <c r="G22" s="512">
        <v>0</v>
      </c>
      <c r="H22" s="512">
        <v>0</v>
      </c>
      <c r="I22" s="512">
        <v>30</v>
      </c>
      <c r="J22" s="512">
        <v>30</v>
      </c>
      <c r="K22" s="878">
        <f t="shared" si="0"/>
        <v>90</v>
      </c>
      <c r="L22" s="514"/>
      <c r="M22" s="513">
        <f>IF(A22="",0,VLOOKUP(A22,'Plant Return'!$A$4:$D$62,4,FALSE)*L22)</f>
        <v>0</v>
      </c>
      <c r="N22" s="513">
        <f t="shared" si="1"/>
        <v>90</v>
      </c>
      <c r="O22" s="513">
        <f>N22*'Cost Report'!$H$5</f>
        <v>99000</v>
      </c>
      <c r="P22" s="513">
        <f>K22*'Cost Report'!$H$5</f>
        <v>99000</v>
      </c>
      <c r="Q22" s="879"/>
    </row>
    <row r="23" spans="1:17" ht="15.9" customHeight="1">
      <c r="A23" s="877" t="s">
        <v>1423</v>
      </c>
      <c r="B23" s="877" t="s">
        <v>1424</v>
      </c>
      <c r="C23" s="877"/>
      <c r="D23" s="512">
        <v>0</v>
      </c>
      <c r="E23" s="512">
        <v>0</v>
      </c>
      <c r="F23" s="512">
        <v>0</v>
      </c>
      <c r="G23" s="512">
        <v>0</v>
      </c>
      <c r="H23" s="512">
        <v>0</v>
      </c>
      <c r="I23" s="512">
        <v>0</v>
      </c>
      <c r="J23" s="512">
        <v>0</v>
      </c>
      <c r="K23" s="878">
        <f t="shared" si="0"/>
        <v>0</v>
      </c>
      <c r="L23" s="514"/>
      <c r="M23" s="513">
        <f>IF(A23="",0,VLOOKUP(A23,'Plant Return'!$A$4:$D$62,4,FALSE)*L23)</f>
        <v>0</v>
      </c>
      <c r="N23" s="513">
        <f t="shared" si="1"/>
        <v>0</v>
      </c>
      <c r="O23" s="513">
        <f>N23*'Cost Report'!$H$5</f>
        <v>0</v>
      </c>
      <c r="P23" s="513">
        <f>K23*'Cost Report'!$H$5</f>
        <v>0</v>
      </c>
      <c r="Q23" s="879"/>
    </row>
    <row r="24" spans="1:17" ht="15.9" customHeight="1">
      <c r="A24" s="877" t="s">
        <v>1530</v>
      </c>
      <c r="B24" s="877" t="s">
        <v>1531</v>
      </c>
      <c r="C24" s="877"/>
      <c r="D24" s="512">
        <v>0</v>
      </c>
      <c r="E24" s="512">
        <v>0</v>
      </c>
      <c r="F24" s="512">
        <v>0</v>
      </c>
      <c r="G24" s="512">
        <v>0</v>
      </c>
      <c r="H24" s="512">
        <v>0</v>
      </c>
      <c r="I24" s="512">
        <v>0</v>
      </c>
      <c r="J24" s="512">
        <v>0</v>
      </c>
      <c r="K24" s="878">
        <f t="shared" si="0"/>
        <v>0</v>
      </c>
      <c r="L24" s="514"/>
      <c r="M24" s="513">
        <f>IF(A24="",0,VLOOKUP(A24,'Plant Return'!$A$4:$D$62,4,FALSE)*L24)</f>
        <v>0</v>
      </c>
      <c r="N24" s="513">
        <f t="shared" si="1"/>
        <v>0</v>
      </c>
      <c r="O24" s="513">
        <f>N24*'Cost Report'!$H$5</f>
        <v>0</v>
      </c>
      <c r="P24" s="513">
        <f>K24*'Cost Report'!$H$5</f>
        <v>0</v>
      </c>
      <c r="Q24" s="879"/>
    </row>
    <row r="25" spans="1:17" ht="15.9" customHeight="1">
      <c r="A25" s="877" t="s">
        <v>1425</v>
      </c>
      <c r="B25" s="877" t="s">
        <v>1426</v>
      </c>
      <c r="C25" s="877"/>
      <c r="D25" s="512">
        <v>0</v>
      </c>
      <c r="E25" s="512">
        <v>0</v>
      </c>
      <c r="F25" s="512">
        <v>0</v>
      </c>
      <c r="G25" s="512">
        <v>0</v>
      </c>
      <c r="H25" s="512">
        <v>0</v>
      </c>
      <c r="I25" s="512">
        <v>0</v>
      </c>
      <c r="J25" s="512">
        <v>0</v>
      </c>
      <c r="K25" s="878">
        <f t="shared" si="0"/>
        <v>0</v>
      </c>
      <c r="L25" s="514"/>
      <c r="M25" s="513">
        <f>IF(A25="",0,VLOOKUP(A25,'Plant Return'!$A$4:$D$62,4,FALSE)*L25)</f>
        <v>0</v>
      </c>
      <c r="N25" s="513">
        <f t="shared" si="1"/>
        <v>0</v>
      </c>
      <c r="O25" s="513">
        <f>N25*'Cost Report'!$H$5</f>
        <v>0</v>
      </c>
      <c r="P25" s="513">
        <f>K25*'Cost Report'!$H$5</f>
        <v>0</v>
      </c>
      <c r="Q25" s="879"/>
    </row>
    <row r="26" spans="1:17" ht="15.9" customHeight="1">
      <c r="A26" s="877" t="s">
        <v>1427</v>
      </c>
      <c r="B26" s="877" t="s">
        <v>1246</v>
      </c>
      <c r="C26" s="877"/>
      <c r="D26" s="512">
        <v>0</v>
      </c>
      <c r="E26" s="512">
        <v>0</v>
      </c>
      <c r="F26" s="512">
        <v>0</v>
      </c>
      <c r="G26" s="512">
        <v>0</v>
      </c>
      <c r="H26" s="512">
        <v>0</v>
      </c>
      <c r="I26" s="512">
        <v>0</v>
      </c>
      <c r="J26" s="512">
        <v>0</v>
      </c>
      <c r="K26" s="878">
        <f t="shared" si="0"/>
        <v>0</v>
      </c>
      <c r="L26" s="514"/>
      <c r="M26" s="513">
        <f>IF(A26="",0,VLOOKUP(A26,'Plant Return'!$A$4:$D$62,4,FALSE)*L26)</f>
        <v>0</v>
      </c>
      <c r="N26" s="513">
        <f t="shared" si="1"/>
        <v>0</v>
      </c>
      <c r="O26" s="513">
        <f>N26*'Cost Report'!$H$5</f>
        <v>0</v>
      </c>
      <c r="P26" s="513">
        <f>K26*'Cost Report'!$H$5</f>
        <v>0</v>
      </c>
      <c r="Q26" s="879"/>
    </row>
    <row r="27" spans="1:17" ht="15.9" customHeight="1">
      <c r="A27" s="877" t="s">
        <v>1428</v>
      </c>
      <c r="B27" s="877" t="s">
        <v>1429</v>
      </c>
      <c r="C27" s="877"/>
      <c r="D27" s="512">
        <v>0</v>
      </c>
      <c r="E27" s="512">
        <v>0</v>
      </c>
      <c r="F27" s="512">
        <v>0</v>
      </c>
      <c r="G27" s="512">
        <v>0</v>
      </c>
      <c r="H27" s="512">
        <v>0</v>
      </c>
      <c r="I27" s="512">
        <v>0</v>
      </c>
      <c r="J27" s="512">
        <v>0</v>
      </c>
      <c r="K27" s="878">
        <f t="shared" si="0"/>
        <v>0</v>
      </c>
      <c r="L27" s="514"/>
      <c r="M27" s="513">
        <f>IF(A27="",0,VLOOKUP(A27,'Plant Return'!$A$4:$D$62,4,FALSE)*L27)</f>
        <v>0</v>
      </c>
      <c r="N27" s="513">
        <f t="shared" si="1"/>
        <v>0</v>
      </c>
      <c r="O27" s="513">
        <f>N27*'Cost Report'!$H$5</f>
        <v>0</v>
      </c>
      <c r="P27" s="513">
        <f>K27*'Cost Report'!$H$5</f>
        <v>0</v>
      </c>
      <c r="Q27" s="879"/>
    </row>
    <row r="28" spans="1:17" ht="15.9" customHeight="1">
      <c r="A28" s="877" t="s">
        <v>1535</v>
      </c>
      <c r="B28" s="877" t="s">
        <v>1429</v>
      </c>
      <c r="C28" s="877"/>
      <c r="D28" s="512">
        <v>0</v>
      </c>
      <c r="E28" s="512">
        <v>0</v>
      </c>
      <c r="F28" s="512">
        <v>0</v>
      </c>
      <c r="G28" s="512">
        <v>0</v>
      </c>
      <c r="H28" s="512">
        <v>0</v>
      </c>
      <c r="I28" s="512">
        <v>0</v>
      </c>
      <c r="J28" s="512">
        <v>0</v>
      </c>
      <c r="K28" s="878">
        <f t="shared" si="0"/>
        <v>0</v>
      </c>
      <c r="L28" s="514"/>
      <c r="M28" s="513">
        <f>IF(A28="",0,VLOOKUP(A28,'Plant Return'!$A$4:$D$62,4,FALSE)*L28)</f>
        <v>0</v>
      </c>
      <c r="N28" s="513">
        <f t="shared" si="1"/>
        <v>0</v>
      </c>
      <c r="O28" s="513">
        <f>N28*'Cost Report'!$H$5</f>
        <v>0</v>
      </c>
      <c r="P28" s="513">
        <f>K28*'Cost Report'!$H$5</f>
        <v>0</v>
      </c>
      <c r="Q28" s="879"/>
    </row>
    <row r="29" spans="1:17" ht="15.9" customHeight="1">
      <c r="A29" s="877" t="s">
        <v>1515</v>
      </c>
      <c r="B29" s="877" t="s">
        <v>1429</v>
      </c>
      <c r="C29" s="877"/>
      <c r="D29" s="512">
        <v>0</v>
      </c>
      <c r="E29" s="512">
        <v>0</v>
      </c>
      <c r="F29" s="512">
        <v>0</v>
      </c>
      <c r="G29" s="512">
        <v>0</v>
      </c>
      <c r="H29" s="512">
        <v>20</v>
      </c>
      <c r="I29" s="512">
        <v>0</v>
      </c>
      <c r="J29" s="512">
        <v>0</v>
      </c>
      <c r="K29" s="878">
        <f t="shared" si="0"/>
        <v>20</v>
      </c>
      <c r="L29" s="514"/>
      <c r="M29" s="513">
        <f>IF(A29="",0,VLOOKUP(A29,'Plant Return'!$A$4:$D$62,4,FALSE)*L29)</f>
        <v>0</v>
      </c>
      <c r="N29" s="513">
        <f t="shared" si="1"/>
        <v>20</v>
      </c>
      <c r="O29" s="513">
        <f>N29*'Cost Report'!$H$5</f>
        <v>22000</v>
      </c>
      <c r="P29" s="513">
        <f>K29*'Cost Report'!$H$5</f>
        <v>22000</v>
      </c>
      <c r="Q29" s="879"/>
    </row>
    <row r="30" spans="1:17" ht="15.9" customHeight="1">
      <c r="A30" s="877" t="s">
        <v>1430</v>
      </c>
      <c r="B30" s="877" t="s">
        <v>1429</v>
      </c>
      <c r="C30" s="877"/>
      <c r="D30" s="512">
        <v>0</v>
      </c>
      <c r="E30" s="512">
        <v>0</v>
      </c>
      <c r="F30" s="512">
        <v>0</v>
      </c>
      <c r="G30" s="512">
        <v>0</v>
      </c>
      <c r="H30" s="512">
        <v>64</v>
      </c>
      <c r="I30" s="512">
        <v>0</v>
      </c>
      <c r="J30" s="512">
        <v>0</v>
      </c>
      <c r="K30" s="878">
        <f t="shared" si="0"/>
        <v>64</v>
      </c>
      <c r="L30" s="514"/>
      <c r="M30" s="513">
        <f>IF(A30="",0,VLOOKUP(A30,'Plant Return'!$A$4:$D$62,4,FALSE)*L30)</f>
        <v>0</v>
      </c>
      <c r="N30" s="513">
        <f t="shared" si="1"/>
        <v>64</v>
      </c>
      <c r="O30" s="513">
        <f>N30*'Cost Report'!$H$5</f>
        <v>70400</v>
      </c>
      <c r="P30" s="513">
        <f>K30*'Cost Report'!$H$5</f>
        <v>70400</v>
      </c>
      <c r="Q30" s="879"/>
    </row>
    <row r="31" spans="1:17" ht="15.9" customHeight="1">
      <c r="A31" s="877" t="s">
        <v>1431</v>
      </c>
      <c r="B31" s="877" t="s">
        <v>1429</v>
      </c>
      <c r="C31" s="877"/>
      <c r="D31" s="512">
        <v>0</v>
      </c>
      <c r="E31" s="512">
        <v>0</v>
      </c>
      <c r="F31" s="512">
        <v>0</v>
      </c>
      <c r="G31" s="512">
        <v>0</v>
      </c>
      <c r="H31" s="512">
        <v>0</v>
      </c>
      <c r="I31" s="512">
        <v>0</v>
      </c>
      <c r="J31" s="512">
        <v>0</v>
      </c>
      <c r="K31" s="878">
        <f t="shared" si="0"/>
        <v>0</v>
      </c>
      <c r="L31" s="514"/>
      <c r="M31" s="513">
        <f>IF(A31="",0,VLOOKUP(A31,'Plant Return'!$A$4:$D$62,4,FALSE)*L31)</f>
        <v>0</v>
      </c>
      <c r="N31" s="513">
        <f t="shared" si="1"/>
        <v>0</v>
      </c>
      <c r="O31" s="513">
        <f>N31*'Cost Report'!$H$5</f>
        <v>0</v>
      </c>
      <c r="P31" s="513">
        <f>K31*'Cost Report'!$H$5</f>
        <v>0</v>
      </c>
      <c r="Q31" s="879"/>
    </row>
    <row r="32" spans="1:17" ht="15.9" customHeight="1">
      <c r="A32" s="877" t="s">
        <v>1523</v>
      </c>
      <c r="B32" s="877" t="s">
        <v>1524</v>
      </c>
      <c r="C32" s="877"/>
      <c r="D32" s="512">
        <v>0</v>
      </c>
      <c r="E32" s="512">
        <v>0</v>
      </c>
      <c r="F32" s="512">
        <v>0</v>
      </c>
      <c r="G32" s="512">
        <v>0</v>
      </c>
      <c r="H32" s="512">
        <v>0</v>
      </c>
      <c r="I32" s="512">
        <v>0</v>
      </c>
      <c r="J32" s="512">
        <v>0</v>
      </c>
      <c r="K32" s="878">
        <f t="shared" si="0"/>
        <v>0</v>
      </c>
      <c r="L32" s="514"/>
      <c r="M32" s="513">
        <f>IF(A32="",0,VLOOKUP(A32,'Plant Return'!$A$4:$D$62,4,FALSE)*L32)</f>
        <v>0</v>
      </c>
      <c r="N32" s="513">
        <f t="shared" si="1"/>
        <v>0</v>
      </c>
      <c r="O32" s="513">
        <f>N32*'Cost Report'!$H$5</f>
        <v>0</v>
      </c>
      <c r="P32" s="513">
        <f>K32*'Cost Report'!$H$5</f>
        <v>0</v>
      </c>
      <c r="Q32" s="879"/>
    </row>
    <row r="33" spans="1:17" ht="15.9" customHeight="1">
      <c r="A33" s="877" t="s">
        <v>1525</v>
      </c>
      <c r="B33" s="877" t="s">
        <v>1524</v>
      </c>
      <c r="C33" s="877"/>
      <c r="D33" s="512">
        <v>0</v>
      </c>
      <c r="E33" s="512">
        <v>0</v>
      </c>
      <c r="F33" s="512">
        <v>0</v>
      </c>
      <c r="G33" s="512">
        <v>0</v>
      </c>
      <c r="H33" s="512">
        <v>0</v>
      </c>
      <c r="I33" s="512">
        <v>0</v>
      </c>
      <c r="J33" s="512">
        <v>0</v>
      </c>
      <c r="K33" s="878">
        <f t="shared" si="0"/>
        <v>0</v>
      </c>
      <c r="L33" s="514"/>
      <c r="M33" s="513">
        <f>IF(A33="",0,VLOOKUP(A33,'Plant Return'!$A$4:$D$62,4,FALSE)*L33)</f>
        <v>0</v>
      </c>
      <c r="N33" s="513">
        <f t="shared" si="1"/>
        <v>0</v>
      </c>
      <c r="O33" s="513">
        <f>N33*'Cost Report'!$H$5</f>
        <v>0</v>
      </c>
      <c r="P33" s="513">
        <f>K33*'Cost Report'!$H$5</f>
        <v>0</v>
      </c>
      <c r="Q33" s="879"/>
    </row>
    <row r="34" spans="1:17" ht="15.9" customHeight="1">
      <c r="A34" s="877" t="s">
        <v>1490</v>
      </c>
      <c r="B34" s="877" t="s">
        <v>1432</v>
      </c>
      <c r="C34" s="877"/>
      <c r="D34" s="512">
        <v>0</v>
      </c>
      <c r="E34" s="512">
        <v>0</v>
      </c>
      <c r="F34" s="512">
        <v>45</v>
      </c>
      <c r="G34" s="512">
        <v>0</v>
      </c>
      <c r="H34" s="512">
        <v>30</v>
      </c>
      <c r="I34" s="512">
        <v>40</v>
      </c>
      <c r="J34" s="512">
        <v>40</v>
      </c>
      <c r="K34" s="878">
        <f t="shared" si="0"/>
        <v>155</v>
      </c>
      <c r="L34" s="514"/>
      <c r="M34" s="513">
        <f>IF(A34="",0,VLOOKUP(A34,'Plant Return'!$A$4:$D$62,4,FALSE)*L34)</f>
        <v>0</v>
      </c>
      <c r="N34" s="513">
        <f t="shared" si="1"/>
        <v>155</v>
      </c>
      <c r="O34" s="513">
        <f>N34*'Cost Report'!$H$5</f>
        <v>170500</v>
      </c>
      <c r="P34" s="513">
        <f>K34*'Cost Report'!$H$5</f>
        <v>170500</v>
      </c>
      <c r="Q34" s="879"/>
    </row>
    <row r="35" spans="1:17" ht="15.9" customHeight="1">
      <c r="A35" s="877" t="s">
        <v>1433</v>
      </c>
      <c r="B35" s="877" t="s">
        <v>1221</v>
      </c>
      <c r="C35" s="877"/>
      <c r="D35" s="512">
        <v>0</v>
      </c>
      <c r="E35" s="512">
        <v>0</v>
      </c>
      <c r="F35" s="512">
        <v>0</v>
      </c>
      <c r="G35" s="512">
        <v>0</v>
      </c>
      <c r="H35" s="512">
        <v>0</v>
      </c>
      <c r="I35" s="512">
        <v>0</v>
      </c>
      <c r="J35" s="512">
        <v>0</v>
      </c>
      <c r="K35" s="878">
        <f t="shared" si="0"/>
        <v>0</v>
      </c>
      <c r="L35" s="514"/>
      <c r="M35" s="513">
        <f>IF(A35="",0,VLOOKUP(A35,'Plant Return'!$A$4:$D$62,4,FALSE)*L35)</f>
        <v>0</v>
      </c>
      <c r="N35" s="513">
        <f t="shared" si="1"/>
        <v>0</v>
      </c>
      <c r="O35" s="513">
        <f>N35*'Cost Report'!$H$5</f>
        <v>0</v>
      </c>
      <c r="P35" s="513">
        <f>K35*'Cost Report'!$H$5</f>
        <v>0</v>
      </c>
      <c r="Q35" s="879"/>
    </row>
    <row r="36" spans="1:17" ht="15.9" customHeight="1">
      <c r="A36" s="877" t="s">
        <v>1253</v>
      </c>
      <c r="B36" s="877" t="s">
        <v>1221</v>
      </c>
      <c r="C36" s="877"/>
      <c r="D36" s="512">
        <v>0</v>
      </c>
      <c r="E36" s="512">
        <v>0</v>
      </c>
      <c r="F36" s="512">
        <v>10</v>
      </c>
      <c r="G36" s="512">
        <v>0</v>
      </c>
      <c r="H36" s="512">
        <v>0</v>
      </c>
      <c r="I36" s="512">
        <v>10</v>
      </c>
      <c r="J36" s="512">
        <v>0</v>
      </c>
      <c r="K36" s="878">
        <f t="shared" si="0"/>
        <v>20</v>
      </c>
      <c r="L36" s="514"/>
      <c r="M36" s="513">
        <f>IF(A36="",0,VLOOKUP(A36,'Plant Return'!$A$4:$D$62,4,FALSE)*L36)</f>
        <v>0</v>
      </c>
      <c r="N36" s="513">
        <f t="shared" si="1"/>
        <v>20</v>
      </c>
      <c r="O36" s="513">
        <f>N36*'Cost Report'!$H$5</f>
        <v>22000</v>
      </c>
      <c r="P36" s="513">
        <f>K36*'Cost Report'!$H$5</f>
        <v>22000</v>
      </c>
      <c r="Q36" s="879"/>
    </row>
    <row r="37" spans="1:17" ht="15.9" customHeight="1">
      <c r="A37" s="877" t="s">
        <v>1532</v>
      </c>
      <c r="B37" s="877" t="s">
        <v>1531</v>
      </c>
      <c r="C37" s="877"/>
      <c r="D37" s="512">
        <v>0</v>
      </c>
      <c r="E37" s="512">
        <v>0</v>
      </c>
      <c r="F37" s="512">
        <v>0</v>
      </c>
      <c r="G37" s="512">
        <v>0</v>
      </c>
      <c r="H37" s="512">
        <v>0</v>
      </c>
      <c r="I37" s="512">
        <v>0</v>
      </c>
      <c r="J37" s="512">
        <v>0</v>
      </c>
      <c r="K37" s="878">
        <f t="shared" si="0"/>
        <v>0</v>
      </c>
      <c r="L37" s="514"/>
      <c r="M37" s="513">
        <f>IF(A37="",0,VLOOKUP(A37,'Plant Return'!$A$4:$D$62,4,FALSE)*L37)</f>
        <v>0</v>
      </c>
      <c r="N37" s="513">
        <f>K37-M37</f>
        <v>0</v>
      </c>
      <c r="O37" s="513">
        <f>N37*'Cost Report'!$H$5</f>
        <v>0</v>
      </c>
      <c r="P37" s="513">
        <f>K37*'Cost Report'!$H$5</f>
        <v>0</v>
      </c>
      <c r="Q37" s="879"/>
    </row>
    <row r="38" spans="1:17" ht="15.9" customHeight="1">
      <c r="A38" s="877" t="s">
        <v>1434</v>
      </c>
      <c r="B38" s="877" t="s">
        <v>1247</v>
      </c>
      <c r="C38" s="877"/>
      <c r="D38" s="512">
        <v>0</v>
      </c>
      <c r="E38" s="512">
        <v>0</v>
      </c>
      <c r="F38" s="512">
        <v>30</v>
      </c>
      <c r="G38" s="512">
        <v>30</v>
      </c>
      <c r="H38" s="512">
        <v>30</v>
      </c>
      <c r="I38" s="512">
        <v>30</v>
      </c>
      <c r="J38" s="512">
        <v>30</v>
      </c>
      <c r="K38" s="878">
        <f t="shared" si="0"/>
        <v>150</v>
      </c>
      <c r="L38" s="514"/>
      <c r="M38" s="513">
        <f>IF(A38="",0,VLOOKUP(A38,'Plant Return'!$A$4:$D$62,4,FALSE)*L38)</f>
        <v>0</v>
      </c>
      <c r="N38" s="513">
        <f t="shared" ref="N38:N54" si="4">K38-M38</f>
        <v>150</v>
      </c>
      <c r="O38" s="513">
        <f>N38*'Cost Report'!$H$5</f>
        <v>165000</v>
      </c>
      <c r="P38" s="513">
        <f>K38*'Cost Report'!$H$5</f>
        <v>165000</v>
      </c>
      <c r="Q38" s="879"/>
    </row>
    <row r="39" spans="1:17" ht="15.9" customHeight="1">
      <c r="A39" s="877" t="s">
        <v>1435</v>
      </c>
      <c r="B39" s="877" t="s">
        <v>1436</v>
      </c>
      <c r="C39" s="877"/>
      <c r="D39" s="512">
        <v>0</v>
      </c>
      <c r="E39" s="512">
        <v>0</v>
      </c>
      <c r="F39" s="512">
        <v>0</v>
      </c>
      <c r="G39" s="512">
        <v>0</v>
      </c>
      <c r="H39" s="512">
        <v>0</v>
      </c>
      <c r="I39" s="512">
        <v>0</v>
      </c>
      <c r="J39" s="512">
        <v>0</v>
      </c>
      <c r="K39" s="878">
        <f t="shared" si="0"/>
        <v>0</v>
      </c>
      <c r="L39" s="514"/>
      <c r="M39" s="513">
        <f>IF(A39="",0,VLOOKUP(A39,'Plant Return'!$A$4:$D$62,4,FALSE)*L39)</f>
        <v>0</v>
      </c>
      <c r="N39" s="513">
        <f t="shared" si="4"/>
        <v>0</v>
      </c>
      <c r="O39" s="513">
        <f>N39*'Cost Report'!$H$5</f>
        <v>0</v>
      </c>
      <c r="P39" s="513">
        <f>K39*'Cost Report'!$H$5</f>
        <v>0</v>
      </c>
      <c r="Q39" s="879"/>
    </row>
    <row r="40" spans="1:17" ht="15.9" customHeight="1">
      <c r="A40" s="877" t="s">
        <v>1533</v>
      </c>
      <c r="B40" s="877" t="s">
        <v>1534</v>
      </c>
      <c r="C40" s="877"/>
      <c r="D40" s="512">
        <v>0</v>
      </c>
      <c r="E40" s="512">
        <v>0</v>
      </c>
      <c r="F40" s="512">
        <v>0</v>
      </c>
      <c r="G40" s="512">
        <v>0</v>
      </c>
      <c r="H40" s="512">
        <v>0</v>
      </c>
      <c r="I40" s="512">
        <v>0</v>
      </c>
      <c r="J40" s="512">
        <v>0</v>
      </c>
      <c r="K40" s="878">
        <f t="shared" si="0"/>
        <v>0</v>
      </c>
      <c r="L40" s="514"/>
      <c r="M40" s="513">
        <f>IF(A40="",0,VLOOKUP(A40,'Plant Return'!$A$4:$D$62,4,FALSE)*L40)</f>
        <v>0</v>
      </c>
      <c r="N40" s="513">
        <f t="shared" si="4"/>
        <v>0</v>
      </c>
      <c r="O40" s="513">
        <f>N40*'Cost Report'!$H$5</f>
        <v>0</v>
      </c>
      <c r="P40" s="513">
        <f>K40*'Cost Report'!$H$5</f>
        <v>0</v>
      </c>
      <c r="Q40" s="879"/>
    </row>
    <row r="41" spans="1:17" ht="15.9" customHeight="1">
      <c r="A41" s="877" t="s">
        <v>1437</v>
      </c>
      <c r="B41" s="877" t="s">
        <v>1438</v>
      </c>
      <c r="C41" s="877"/>
      <c r="D41" s="512">
        <v>0</v>
      </c>
      <c r="E41" s="512">
        <v>0</v>
      </c>
      <c r="F41" s="512">
        <v>0</v>
      </c>
      <c r="G41" s="512">
        <v>30</v>
      </c>
      <c r="H41" s="512">
        <v>0</v>
      </c>
      <c r="I41" s="512">
        <v>0</v>
      </c>
      <c r="J41" s="512">
        <v>0</v>
      </c>
      <c r="K41" s="878">
        <f t="shared" si="0"/>
        <v>30</v>
      </c>
      <c r="L41" s="514"/>
      <c r="M41" s="513">
        <f>IF(A41="",0,VLOOKUP(A41,'Plant Return'!$A$4:$D$62,4,FALSE)*L41)</f>
        <v>0</v>
      </c>
      <c r="N41" s="513">
        <f t="shared" si="4"/>
        <v>30</v>
      </c>
      <c r="O41" s="513">
        <f>N41*'Cost Report'!$H$5</f>
        <v>33000</v>
      </c>
      <c r="P41" s="513">
        <f>K41*'Cost Report'!$H$5</f>
        <v>33000</v>
      </c>
      <c r="Q41" s="879"/>
    </row>
    <row r="42" spans="1:17" ht="15.9" customHeight="1">
      <c r="A42" s="877" t="s">
        <v>1439</v>
      </c>
      <c r="B42" s="877" t="s">
        <v>1440</v>
      </c>
      <c r="C42" s="877"/>
      <c r="D42" s="512">
        <v>0</v>
      </c>
      <c r="E42" s="512">
        <v>0</v>
      </c>
      <c r="F42" s="512">
        <v>15</v>
      </c>
      <c r="G42" s="512">
        <v>0</v>
      </c>
      <c r="H42" s="512">
        <v>10</v>
      </c>
      <c r="I42" s="512">
        <v>15</v>
      </c>
      <c r="J42" s="512">
        <v>0</v>
      </c>
      <c r="K42" s="878">
        <f t="shared" ref="K42:K49" si="5">D42+E42+F42+G42+H42+I42+J42</f>
        <v>40</v>
      </c>
      <c r="L42" s="514"/>
      <c r="M42" s="513">
        <f>IF(A42="",0,VLOOKUP(A42,'Plant Return'!$A$4:$D$62,4,FALSE)*L42)</f>
        <v>0</v>
      </c>
      <c r="N42" s="513">
        <f t="shared" ref="N42:N49" si="6">K42-M42</f>
        <v>40</v>
      </c>
      <c r="O42" s="513">
        <f>N42*'Cost Report'!$H$5</f>
        <v>44000</v>
      </c>
      <c r="P42" s="513">
        <f>K42*'Cost Report'!$H$5</f>
        <v>44000</v>
      </c>
      <c r="Q42" s="879"/>
    </row>
    <row r="43" spans="1:17" ht="15.9" customHeight="1">
      <c r="A43" s="877" t="s">
        <v>1441</v>
      </c>
      <c r="B43" s="877" t="s">
        <v>1436</v>
      </c>
      <c r="C43" s="877"/>
      <c r="D43" s="512">
        <v>0</v>
      </c>
      <c r="E43" s="512">
        <v>0</v>
      </c>
      <c r="F43" s="512">
        <v>30</v>
      </c>
      <c r="G43" s="512">
        <v>0</v>
      </c>
      <c r="H43" s="512">
        <v>30</v>
      </c>
      <c r="I43" s="512">
        <v>30</v>
      </c>
      <c r="J43" s="512">
        <v>30</v>
      </c>
      <c r="K43" s="878">
        <f t="shared" si="5"/>
        <v>120</v>
      </c>
      <c r="L43" s="514"/>
      <c r="M43" s="513">
        <f>IF(A43="",0,VLOOKUP(A43,'Plant Return'!$A$4:$D$62,4,FALSE)*L43)</f>
        <v>0</v>
      </c>
      <c r="N43" s="513">
        <f t="shared" si="6"/>
        <v>120</v>
      </c>
      <c r="O43" s="513">
        <f>N43*'Cost Report'!$H$5</f>
        <v>132000</v>
      </c>
      <c r="P43" s="513">
        <f>K43*'Cost Report'!$H$5</f>
        <v>132000</v>
      </c>
      <c r="Q43" s="879"/>
    </row>
    <row r="44" spans="1:17" ht="15.9" customHeight="1">
      <c r="A44" s="877" t="s">
        <v>1442</v>
      </c>
      <c r="B44" s="877" t="s">
        <v>1443</v>
      </c>
      <c r="C44" s="877"/>
      <c r="D44" s="512">
        <v>0</v>
      </c>
      <c r="E44" s="512">
        <v>0</v>
      </c>
      <c r="F44" s="512">
        <v>0</v>
      </c>
      <c r="G44" s="512">
        <v>0</v>
      </c>
      <c r="H44" s="512">
        <v>0</v>
      </c>
      <c r="I44" s="512">
        <v>0</v>
      </c>
      <c r="J44" s="512">
        <v>0</v>
      </c>
      <c r="K44" s="878">
        <f t="shared" si="5"/>
        <v>0</v>
      </c>
      <c r="L44" s="514"/>
      <c r="M44" s="513">
        <f>IF(A44="",0,VLOOKUP(A44,'Plant Return'!$A$4:$D$62,4,FALSE)*L44)</f>
        <v>0</v>
      </c>
      <c r="N44" s="513">
        <f t="shared" si="6"/>
        <v>0</v>
      </c>
      <c r="O44" s="513">
        <f>N44*'Cost Report'!$H$5</f>
        <v>0</v>
      </c>
      <c r="P44" s="513">
        <f>K44*'Cost Report'!$H$5</f>
        <v>0</v>
      </c>
      <c r="Q44" s="879"/>
    </row>
    <row r="45" spans="1:17" ht="15.9" customHeight="1">
      <c r="A45" s="877" t="s">
        <v>1444</v>
      </c>
      <c r="B45" s="877" t="s">
        <v>1443</v>
      </c>
      <c r="C45" s="877"/>
      <c r="D45" s="512">
        <v>0</v>
      </c>
      <c r="E45" s="512">
        <v>0</v>
      </c>
      <c r="F45" s="512">
        <v>0</v>
      </c>
      <c r="G45" s="512">
        <v>0</v>
      </c>
      <c r="H45" s="512">
        <v>0</v>
      </c>
      <c r="I45" s="512">
        <v>0</v>
      </c>
      <c r="J45" s="512">
        <v>0</v>
      </c>
      <c r="K45" s="878">
        <f t="shared" si="5"/>
        <v>0</v>
      </c>
      <c r="L45" s="514"/>
      <c r="M45" s="513">
        <f>IF(A45="",0,VLOOKUP(A45,'Plant Return'!$A$4:$D$62,4,FALSE)*L45)</f>
        <v>0</v>
      </c>
      <c r="N45" s="513">
        <f t="shared" si="6"/>
        <v>0</v>
      </c>
      <c r="O45" s="513">
        <f>N45*'Cost Report'!$H$5</f>
        <v>0</v>
      </c>
      <c r="P45" s="513">
        <f>K45*'Cost Report'!$H$5</f>
        <v>0</v>
      </c>
      <c r="Q45" s="879"/>
    </row>
    <row r="46" spans="1:17" ht="15.9" customHeight="1">
      <c r="A46" s="877" t="s">
        <v>1494</v>
      </c>
      <c r="B46" s="877" t="s">
        <v>1446</v>
      </c>
      <c r="C46" s="877"/>
      <c r="D46" s="512">
        <v>0</v>
      </c>
      <c r="E46" s="512">
        <v>0</v>
      </c>
      <c r="F46" s="512">
        <v>0</v>
      </c>
      <c r="G46" s="512">
        <v>0</v>
      </c>
      <c r="H46" s="512">
        <v>0</v>
      </c>
      <c r="I46" s="512">
        <v>0</v>
      </c>
      <c r="J46" s="512">
        <v>0</v>
      </c>
      <c r="K46" s="878">
        <f t="shared" si="5"/>
        <v>0</v>
      </c>
      <c r="L46" s="514"/>
      <c r="M46" s="513">
        <f>IF(A46="",0,VLOOKUP(A46,'Plant Return'!$A$4:$D$62,4,FALSE)*L46)</f>
        <v>0</v>
      </c>
      <c r="N46" s="513">
        <f t="shared" si="6"/>
        <v>0</v>
      </c>
      <c r="O46" s="513">
        <f>N46*'Cost Report'!$H$5</f>
        <v>0</v>
      </c>
      <c r="P46" s="513">
        <f>K46*'Cost Report'!$H$5</f>
        <v>0</v>
      </c>
      <c r="Q46" s="879"/>
    </row>
    <row r="47" spans="1:17" ht="15.9" customHeight="1">
      <c r="A47" s="877" t="s">
        <v>1495</v>
      </c>
      <c r="B47" s="877" t="s">
        <v>1446</v>
      </c>
      <c r="C47" s="877"/>
      <c r="D47" s="512">
        <v>0</v>
      </c>
      <c r="E47" s="512">
        <v>0</v>
      </c>
      <c r="F47" s="512">
        <v>0</v>
      </c>
      <c r="G47" s="512">
        <v>0</v>
      </c>
      <c r="H47" s="512">
        <v>0</v>
      </c>
      <c r="I47" s="512">
        <v>0</v>
      </c>
      <c r="J47" s="512">
        <v>0</v>
      </c>
      <c r="K47" s="878">
        <f t="shared" si="5"/>
        <v>0</v>
      </c>
      <c r="L47" s="514"/>
      <c r="M47" s="513">
        <f>IF(A47="",0,VLOOKUP(A47,'Plant Return'!$A$4:$D$62,4,FALSE)*L47)</f>
        <v>0</v>
      </c>
      <c r="N47" s="513">
        <f t="shared" si="6"/>
        <v>0</v>
      </c>
      <c r="O47" s="513">
        <f>N47*'Cost Report'!$H$5</f>
        <v>0</v>
      </c>
      <c r="P47" s="513">
        <f>K47*'Cost Report'!$H$5</f>
        <v>0</v>
      </c>
      <c r="Q47" s="879"/>
    </row>
    <row r="48" spans="1:17" ht="15.9" customHeight="1">
      <c r="A48" s="877" t="s">
        <v>1496</v>
      </c>
      <c r="B48" s="877" t="s">
        <v>1446</v>
      </c>
      <c r="C48" s="877"/>
      <c r="D48" s="512">
        <v>0</v>
      </c>
      <c r="E48" s="512">
        <v>0</v>
      </c>
      <c r="F48" s="512">
        <v>0</v>
      </c>
      <c r="G48" s="512">
        <v>0</v>
      </c>
      <c r="H48" s="512">
        <v>0</v>
      </c>
      <c r="I48" s="512">
        <v>0</v>
      </c>
      <c r="J48" s="512">
        <v>0</v>
      </c>
      <c r="K48" s="878">
        <f t="shared" si="5"/>
        <v>0</v>
      </c>
      <c r="L48" s="514"/>
      <c r="M48" s="513">
        <f>IF(A48="",0,VLOOKUP(A48,'Plant Return'!$A$4:$D$62,4,FALSE)*L48)</f>
        <v>0</v>
      </c>
      <c r="N48" s="513">
        <f t="shared" si="6"/>
        <v>0</v>
      </c>
      <c r="O48" s="513">
        <f>N48*'Cost Report'!$H$5</f>
        <v>0</v>
      </c>
      <c r="P48" s="513">
        <f>K48*'Cost Report'!$H$5</f>
        <v>0</v>
      </c>
      <c r="Q48" s="879"/>
    </row>
    <row r="49" spans="1:17" ht="15.9" customHeight="1">
      <c r="A49" s="877" t="s">
        <v>1497</v>
      </c>
      <c r="B49" s="877" t="s">
        <v>1446</v>
      </c>
      <c r="C49" s="877"/>
      <c r="D49" s="512">
        <v>0</v>
      </c>
      <c r="E49" s="512">
        <v>0</v>
      </c>
      <c r="F49" s="512">
        <v>0</v>
      </c>
      <c r="G49" s="512">
        <v>0</v>
      </c>
      <c r="H49" s="512">
        <v>0</v>
      </c>
      <c r="I49" s="512">
        <v>0</v>
      </c>
      <c r="J49" s="512">
        <v>0</v>
      </c>
      <c r="K49" s="878">
        <f t="shared" si="5"/>
        <v>0</v>
      </c>
      <c r="L49" s="514"/>
      <c r="M49" s="513">
        <f>IF(A49="",0,VLOOKUP(A49,'Plant Return'!$A$4:$D$62,4,FALSE)*L49)</f>
        <v>0</v>
      </c>
      <c r="N49" s="513">
        <f t="shared" si="6"/>
        <v>0</v>
      </c>
      <c r="O49" s="513">
        <f>N49*'Cost Report'!$H$5</f>
        <v>0</v>
      </c>
      <c r="P49" s="513">
        <f>K49*'Cost Report'!$H$5</f>
        <v>0</v>
      </c>
      <c r="Q49" s="879"/>
    </row>
    <row r="50" spans="1:17" ht="15.9" customHeight="1">
      <c r="A50" s="877" t="s">
        <v>1498</v>
      </c>
      <c r="B50" s="877" t="s">
        <v>1446</v>
      </c>
      <c r="C50" s="877"/>
      <c r="D50" s="512">
        <v>0</v>
      </c>
      <c r="E50" s="512">
        <v>0</v>
      </c>
      <c r="F50" s="512">
        <v>0</v>
      </c>
      <c r="G50" s="512">
        <v>0</v>
      </c>
      <c r="H50" s="512">
        <v>0</v>
      </c>
      <c r="I50" s="512">
        <v>0</v>
      </c>
      <c r="J50" s="512">
        <v>0</v>
      </c>
      <c r="K50" s="878">
        <f t="shared" si="0"/>
        <v>0</v>
      </c>
      <c r="L50" s="514"/>
      <c r="M50" s="513">
        <f>IF(A50="",0,VLOOKUP(A50,'Plant Return'!$A$4:$D$62,4,FALSE)*L50)</f>
        <v>0</v>
      </c>
      <c r="N50" s="513">
        <f t="shared" si="4"/>
        <v>0</v>
      </c>
      <c r="O50" s="513">
        <f>N50*'Cost Report'!$H$5</f>
        <v>0</v>
      </c>
      <c r="P50" s="513">
        <f>K50*'Cost Report'!$H$5</f>
        <v>0</v>
      </c>
      <c r="Q50" s="879"/>
    </row>
    <row r="51" spans="1:17" ht="15.9" customHeight="1">
      <c r="A51" s="877" t="s">
        <v>1445</v>
      </c>
      <c r="B51" s="877" t="s">
        <v>1446</v>
      </c>
      <c r="C51" s="877"/>
      <c r="D51" s="512">
        <v>0</v>
      </c>
      <c r="E51" s="512">
        <v>0</v>
      </c>
      <c r="F51" s="512">
        <v>0</v>
      </c>
      <c r="G51" s="512">
        <v>0</v>
      </c>
      <c r="H51" s="512">
        <v>0</v>
      </c>
      <c r="I51" s="512">
        <v>0</v>
      </c>
      <c r="J51" s="512">
        <v>0</v>
      </c>
      <c r="K51" s="878">
        <f t="shared" si="0"/>
        <v>0</v>
      </c>
      <c r="L51" s="514"/>
      <c r="M51" s="513">
        <f>IF(A51="",0,VLOOKUP(A51,'Plant Return'!$A$4:$D$62,4,FALSE)*L51)</f>
        <v>0</v>
      </c>
      <c r="N51" s="513">
        <f t="shared" si="4"/>
        <v>0</v>
      </c>
      <c r="O51" s="513">
        <f>N51*'Cost Report'!$H$5</f>
        <v>0</v>
      </c>
      <c r="P51" s="513">
        <f>K51*'Cost Report'!$H$5</f>
        <v>0</v>
      </c>
      <c r="Q51" s="879"/>
    </row>
    <row r="52" spans="1:17" ht="15.9" customHeight="1">
      <c r="A52" s="877" t="s">
        <v>1447</v>
      </c>
      <c r="B52" s="877" t="s">
        <v>1446</v>
      </c>
      <c r="C52" s="877"/>
      <c r="D52" s="512">
        <v>0</v>
      </c>
      <c r="E52" s="512">
        <v>0</v>
      </c>
      <c r="F52" s="512">
        <v>0</v>
      </c>
      <c r="G52" s="512">
        <v>0</v>
      </c>
      <c r="H52" s="512">
        <v>0</v>
      </c>
      <c r="I52" s="512">
        <v>0</v>
      </c>
      <c r="J52" s="512">
        <v>0</v>
      </c>
      <c r="K52" s="878">
        <f t="shared" ref="K52" si="7">D52+E52+F52+G52+H52+I52+J52</f>
        <v>0</v>
      </c>
      <c r="L52" s="514"/>
      <c r="M52" s="513">
        <f>IF(A52="",0,VLOOKUP(A52,'Plant Return'!$A$4:$D$62,4,FALSE)*L52)</f>
        <v>0</v>
      </c>
      <c r="N52" s="513">
        <f t="shared" ref="N52" si="8">K52-M52</f>
        <v>0</v>
      </c>
      <c r="O52" s="513">
        <f>N52*'Cost Report'!$H$5</f>
        <v>0</v>
      </c>
      <c r="P52" s="513">
        <f>K52*'Cost Report'!$H$5</f>
        <v>0</v>
      </c>
      <c r="Q52" s="879"/>
    </row>
    <row r="53" spans="1:17" ht="15.9" customHeight="1">
      <c r="A53" s="877" t="s">
        <v>1448</v>
      </c>
      <c r="B53" s="877" t="s">
        <v>1446</v>
      </c>
      <c r="C53" s="877"/>
      <c r="D53" s="512">
        <v>0</v>
      </c>
      <c r="E53" s="512">
        <v>0</v>
      </c>
      <c r="F53" s="512">
        <v>0</v>
      </c>
      <c r="G53" s="512">
        <v>0</v>
      </c>
      <c r="H53" s="512">
        <v>0</v>
      </c>
      <c r="I53" s="512">
        <v>0</v>
      </c>
      <c r="J53" s="512">
        <v>0</v>
      </c>
      <c r="K53" s="878">
        <f t="shared" ref="K53" si="9">D53+E53+F53+G53+H53+I53+J53</f>
        <v>0</v>
      </c>
      <c r="L53" s="514"/>
      <c r="M53" s="513">
        <f>IF(A53="",0,VLOOKUP(A53,'Plant Return'!$A$4:$D$62,4,FALSE)*L53)</f>
        <v>0</v>
      </c>
      <c r="N53" s="513">
        <f t="shared" ref="N53" si="10">K53-M53</f>
        <v>0</v>
      </c>
      <c r="O53" s="513">
        <f>N53*'Cost Report'!$H$5</f>
        <v>0</v>
      </c>
      <c r="P53" s="513">
        <f>K53*'Cost Report'!$H$5</f>
        <v>0</v>
      </c>
      <c r="Q53" s="879"/>
    </row>
    <row r="54" spans="1:17" ht="15.9" customHeight="1">
      <c r="A54" s="877" t="s">
        <v>1257</v>
      </c>
      <c r="B54" s="877" t="s">
        <v>1449</v>
      </c>
      <c r="C54" s="877"/>
      <c r="D54" s="512">
        <v>0</v>
      </c>
      <c r="E54" s="512">
        <v>0</v>
      </c>
      <c r="F54" s="512">
        <v>0</v>
      </c>
      <c r="G54" s="512">
        <v>0</v>
      </c>
      <c r="H54" s="512">
        <v>0</v>
      </c>
      <c r="I54" s="512">
        <v>0</v>
      </c>
      <c r="J54" s="512">
        <v>0</v>
      </c>
      <c r="K54" s="878">
        <f t="shared" si="0"/>
        <v>0</v>
      </c>
      <c r="L54" s="514"/>
      <c r="M54" s="513">
        <f>IF(A54="",0,VLOOKUP(A54,'Plant Return'!$A$4:$D$62,4,FALSE)*L54)</f>
        <v>0</v>
      </c>
      <c r="N54" s="513">
        <f t="shared" si="4"/>
        <v>0</v>
      </c>
      <c r="O54" s="513">
        <f>N54*'Cost Report'!$H$5</f>
        <v>0</v>
      </c>
      <c r="P54" s="513">
        <f>K54*'Cost Report'!$H$5</f>
        <v>0</v>
      </c>
      <c r="Q54" s="879"/>
    </row>
    <row r="55" spans="1:17" ht="15.9" customHeight="1">
      <c r="A55" s="877" t="s">
        <v>1248</v>
      </c>
      <c r="B55" s="877" t="s">
        <v>1449</v>
      </c>
      <c r="C55" s="877"/>
      <c r="D55" s="512">
        <v>0</v>
      </c>
      <c r="E55" s="512">
        <v>0</v>
      </c>
      <c r="F55" s="512">
        <v>20</v>
      </c>
      <c r="G55" s="512">
        <v>0</v>
      </c>
      <c r="H55" s="512">
        <v>0</v>
      </c>
      <c r="I55" s="512">
        <v>30</v>
      </c>
      <c r="J55" s="512">
        <v>0</v>
      </c>
      <c r="K55" s="878">
        <f t="shared" ref="K55:K63" si="11">D55+E55+F55+G55+H55+I55+J55</f>
        <v>50</v>
      </c>
      <c r="L55" s="514"/>
      <c r="M55" s="513">
        <f>IF(A55="",0,VLOOKUP(A55,'Plant Return'!$A$4:$D$62,4,FALSE)*L55)</f>
        <v>0</v>
      </c>
      <c r="N55" s="513">
        <f t="shared" ref="N55:N63" si="12">K55-M55</f>
        <v>50</v>
      </c>
      <c r="O55" s="513">
        <f>N55*'Cost Report'!$H$5</f>
        <v>55000</v>
      </c>
      <c r="P55" s="513">
        <f>K55*'Cost Report'!$H$5</f>
        <v>55000</v>
      </c>
      <c r="Q55" s="879"/>
    </row>
    <row r="56" spans="1:17" ht="15.9" customHeight="1">
      <c r="A56" s="877" t="s">
        <v>1450</v>
      </c>
      <c r="B56" s="877" t="s">
        <v>1451</v>
      </c>
      <c r="C56" s="877"/>
      <c r="D56" s="512">
        <v>0</v>
      </c>
      <c r="E56" s="512">
        <v>0</v>
      </c>
      <c r="F56" s="512">
        <v>0</v>
      </c>
      <c r="G56" s="512">
        <v>0</v>
      </c>
      <c r="H56" s="512">
        <v>0</v>
      </c>
      <c r="I56" s="512">
        <v>0</v>
      </c>
      <c r="J56" s="512">
        <v>0</v>
      </c>
      <c r="K56" s="878">
        <f t="shared" si="11"/>
        <v>0</v>
      </c>
      <c r="L56" s="514"/>
      <c r="M56" s="513">
        <f>IF(A56="",0,VLOOKUP(A56,'Plant Return'!$A$4:$D$62,4,FALSE)*L56)</f>
        <v>0</v>
      </c>
      <c r="N56" s="513">
        <f t="shared" si="12"/>
        <v>0</v>
      </c>
      <c r="O56" s="513">
        <f>N56*'Cost Report'!$H$5</f>
        <v>0</v>
      </c>
      <c r="P56" s="513">
        <f>K56*'Cost Report'!$H$5</f>
        <v>0</v>
      </c>
      <c r="Q56" s="879"/>
    </row>
    <row r="57" spans="1:17" ht="15.9" customHeight="1">
      <c r="A57" s="877" t="s">
        <v>1452</v>
      </c>
      <c r="B57" s="877" t="s">
        <v>1453</v>
      </c>
      <c r="C57" s="877"/>
      <c r="D57" s="512">
        <v>0</v>
      </c>
      <c r="E57" s="512">
        <v>0</v>
      </c>
      <c r="F57" s="512">
        <v>10</v>
      </c>
      <c r="G57" s="512">
        <v>0</v>
      </c>
      <c r="H57" s="512">
        <v>0</v>
      </c>
      <c r="I57" s="512">
        <v>0</v>
      </c>
      <c r="J57" s="512">
        <v>0</v>
      </c>
      <c r="K57" s="878">
        <f t="shared" si="11"/>
        <v>10</v>
      </c>
      <c r="L57" s="514"/>
      <c r="M57" s="513">
        <f>IF(A57="",0,VLOOKUP(A57,'Plant Return'!$A$4:$D$62,4,FALSE)*L57)</f>
        <v>0</v>
      </c>
      <c r="N57" s="513">
        <f t="shared" si="12"/>
        <v>10</v>
      </c>
      <c r="O57" s="513">
        <f>N57*'Cost Report'!$H$5</f>
        <v>11000</v>
      </c>
      <c r="P57" s="513">
        <f>K57*'Cost Report'!$H$5</f>
        <v>11000</v>
      </c>
      <c r="Q57" s="879"/>
    </row>
    <row r="58" spans="1:17" ht="15.9" customHeight="1">
      <c r="A58" s="877" t="s">
        <v>1454</v>
      </c>
      <c r="B58" s="877" t="s">
        <v>1453</v>
      </c>
      <c r="C58" s="877"/>
      <c r="D58" s="512">
        <v>0</v>
      </c>
      <c r="E58" s="512">
        <v>0</v>
      </c>
      <c r="F58" s="512">
        <v>10</v>
      </c>
      <c r="G58" s="512">
        <v>10</v>
      </c>
      <c r="H58" s="512">
        <v>0</v>
      </c>
      <c r="I58" s="512">
        <v>10</v>
      </c>
      <c r="J58" s="512">
        <v>0</v>
      </c>
      <c r="K58" s="878">
        <f t="shared" si="11"/>
        <v>30</v>
      </c>
      <c r="L58" s="514"/>
      <c r="M58" s="513">
        <f>IF(A58="",0,VLOOKUP(A58,'Plant Return'!$A$4:$D$62,4,FALSE)*L58)</f>
        <v>0</v>
      </c>
      <c r="N58" s="513">
        <f t="shared" si="12"/>
        <v>30</v>
      </c>
      <c r="O58" s="513">
        <f>N58*'Cost Report'!$H$5</f>
        <v>33000</v>
      </c>
      <c r="P58" s="513">
        <f>K58*'Cost Report'!$H$5</f>
        <v>33000</v>
      </c>
      <c r="Q58" s="879"/>
    </row>
    <row r="59" spans="1:17" ht="15.9" customHeight="1">
      <c r="A59" s="877" t="s">
        <v>1526</v>
      </c>
      <c r="B59" s="877" t="s">
        <v>1527</v>
      </c>
      <c r="C59" s="877"/>
      <c r="D59" s="512">
        <v>0</v>
      </c>
      <c r="E59" s="512">
        <v>0</v>
      </c>
      <c r="F59" s="512">
        <v>0</v>
      </c>
      <c r="G59" s="512">
        <v>0</v>
      </c>
      <c r="H59" s="512">
        <v>0</v>
      </c>
      <c r="I59" s="512">
        <v>0</v>
      </c>
      <c r="J59" s="512">
        <v>0</v>
      </c>
      <c r="K59" s="878">
        <f t="shared" ref="K59:K61" si="13">D59+E59+F59+G59+H59+I59+J59</f>
        <v>0</v>
      </c>
      <c r="L59" s="514"/>
      <c r="M59" s="513">
        <f>IF(A59="",0,VLOOKUP(A59,'Plant Return'!$A$4:$D$62,4,FALSE)*L59)</f>
        <v>0</v>
      </c>
      <c r="N59" s="513">
        <f t="shared" ref="N59:N61" si="14">K59-M59</f>
        <v>0</v>
      </c>
      <c r="O59" s="513">
        <f>N59*'Cost Report'!$H$5</f>
        <v>0</v>
      </c>
      <c r="P59" s="513">
        <f>K59*'Cost Report'!$H$5</f>
        <v>0</v>
      </c>
      <c r="Q59" s="879"/>
    </row>
    <row r="60" spans="1:17" ht="15.9" customHeight="1">
      <c r="A60" s="877" t="s">
        <v>1491</v>
      </c>
      <c r="B60" s="877" t="s">
        <v>1499</v>
      </c>
      <c r="C60" s="877"/>
      <c r="D60" s="512">
        <v>0</v>
      </c>
      <c r="E60" s="512">
        <v>0</v>
      </c>
      <c r="F60" s="512">
        <v>0</v>
      </c>
      <c r="G60" s="512">
        <v>0</v>
      </c>
      <c r="H60" s="512">
        <v>0</v>
      </c>
      <c r="I60" s="512">
        <v>0</v>
      </c>
      <c r="J60" s="512">
        <v>0</v>
      </c>
      <c r="K60" s="878">
        <f t="shared" si="13"/>
        <v>0</v>
      </c>
      <c r="L60" s="514"/>
      <c r="M60" s="513">
        <f>IF(A60="",0,VLOOKUP(A60,'Plant Return'!$A$4:$D$62,4,FALSE)*L60)</f>
        <v>0</v>
      </c>
      <c r="N60" s="513">
        <f t="shared" si="14"/>
        <v>0</v>
      </c>
      <c r="O60" s="513">
        <f>N60*'Cost Report'!$H$5</f>
        <v>0</v>
      </c>
      <c r="P60" s="513">
        <f>K60*'Cost Report'!$H$5</f>
        <v>0</v>
      </c>
      <c r="Q60" s="879"/>
    </row>
    <row r="61" spans="1:17" ht="15.9" customHeight="1">
      <c r="A61" s="877" t="s">
        <v>1455</v>
      </c>
      <c r="B61" s="877" t="s">
        <v>1222</v>
      </c>
      <c r="C61" s="877"/>
      <c r="D61" s="512">
        <v>0</v>
      </c>
      <c r="E61" s="512">
        <v>0</v>
      </c>
      <c r="F61" s="512">
        <v>0</v>
      </c>
      <c r="G61" s="512">
        <v>0</v>
      </c>
      <c r="H61" s="512">
        <v>0</v>
      </c>
      <c r="I61" s="512">
        <v>0</v>
      </c>
      <c r="J61" s="512">
        <v>0</v>
      </c>
      <c r="K61" s="878">
        <f t="shared" si="13"/>
        <v>0</v>
      </c>
      <c r="L61" s="514"/>
      <c r="M61" s="513">
        <f>IF(A61="",0,VLOOKUP(A61,'Plant Return'!$A$4:$D$62,4,FALSE)*L61)</f>
        <v>0</v>
      </c>
      <c r="N61" s="513">
        <f t="shared" si="14"/>
        <v>0</v>
      </c>
      <c r="O61" s="513">
        <f>N61*'Cost Report'!$H$5</f>
        <v>0</v>
      </c>
      <c r="P61" s="513">
        <f>K61*'Cost Report'!$H$5</f>
        <v>0</v>
      </c>
      <c r="Q61" s="879"/>
    </row>
    <row r="62" spans="1:17" ht="15.9" customHeight="1">
      <c r="A62" s="877" t="s">
        <v>1249</v>
      </c>
      <c r="B62" s="877" t="s">
        <v>1222</v>
      </c>
      <c r="C62" s="877"/>
      <c r="D62" s="512">
        <v>0</v>
      </c>
      <c r="E62" s="512">
        <v>0</v>
      </c>
      <c r="F62" s="512">
        <v>0</v>
      </c>
      <c r="G62" s="512">
        <v>0</v>
      </c>
      <c r="H62" s="512">
        <v>0</v>
      </c>
      <c r="I62" s="512">
        <v>0</v>
      </c>
      <c r="J62" s="512">
        <v>0</v>
      </c>
      <c r="K62" s="878">
        <f t="shared" si="11"/>
        <v>0</v>
      </c>
      <c r="L62" s="514"/>
      <c r="M62" s="513">
        <f>IF(A62="",0,VLOOKUP(A62,'Plant Return'!$A$4:$D$62,4,FALSE)*L62)</f>
        <v>0</v>
      </c>
      <c r="N62" s="513">
        <f t="shared" si="12"/>
        <v>0</v>
      </c>
      <c r="O62" s="513">
        <f>N62*'Cost Report'!$H$5</f>
        <v>0</v>
      </c>
      <c r="P62" s="513">
        <f>K62*'Cost Report'!$H$5</f>
        <v>0</v>
      </c>
      <c r="Q62" s="879"/>
    </row>
    <row r="63" spans="1:17" ht="15.9" customHeight="1">
      <c r="A63" s="877" t="s">
        <v>1528</v>
      </c>
      <c r="B63" s="877" t="s">
        <v>1222</v>
      </c>
      <c r="C63" s="877"/>
      <c r="D63" s="512">
        <v>0</v>
      </c>
      <c r="E63" s="512">
        <v>0</v>
      </c>
      <c r="F63" s="512">
        <v>0</v>
      </c>
      <c r="G63" s="512">
        <v>0</v>
      </c>
      <c r="H63" s="512">
        <v>0</v>
      </c>
      <c r="I63" s="512">
        <v>0</v>
      </c>
      <c r="J63" s="512">
        <v>0</v>
      </c>
      <c r="K63" s="878">
        <f t="shared" si="11"/>
        <v>0</v>
      </c>
      <c r="L63" s="514"/>
      <c r="M63" s="513">
        <f>IF(A63="",0,VLOOKUP(A63,'Plant Return'!$A$4:$D$62,4,FALSE)*L63)</f>
        <v>0</v>
      </c>
      <c r="N63" s="513">
        <f t="shared" si="12"/>
        <v>0</v>
      </c>
      <c r="O63" s="513">
        <f>N63*'Cost Report'!$H$5</f>
        <v>0</v>
      </c>
      <c r="P63" s="513">
        <f>K63*'Cost Report'!$H$5</f>
        <v>0</v>
      </c>
      <c r="Q63" s="879"/>
    </row>
    <row r="64" spans="1:17" ht="15" thickBot="1">
      <c r="A64" s="877"/>
      <c r="B64" s="877"/>
      <c r="C64" s="880"/>
      <c r="D64" s="515">
        <f t="shared" ref="D64:P64" si="15">SUM(D5:D63)</f>
        <v>0</v>
      </c>
      <c r="E64" s="515">
        <f t="shared" si="15"/>
        <v>0</v>
      </c>
      <c r="F64" s="515">
        <f t="shared" si="15"/>
        <v>530</v>
      </c>
      <c r="G64" s="515">
        <f t="shared" si="15"/>
        <v>140</v>
      </c>
      <c r="H64" s="515">
        <f t="shared" si="15"/>
        <v>639</v>
      </c>
      <c r="I64" s="515">
        <f t="shared" si="15"/>
        <v>515</v>
      </c>
      <c r="J64" s="515">
        <f t="shared" si="15"/>
        <v>310</v>
      </c>
      <c r="K64" s="515">
        <f t="shared" si="15"/>
        <v>2134</v>
      </c>
      <c r="L64" s="515">
        <f t="shared" si="15"/>
        <v>0</v>
      </c>
      <c r="M64" s="515">
        <f t="shared" si="15"/>
        <v>0</v>
      </c>
      <c r="N64" s="515">
        <f t="shared" si="15"/>
        <v>2134</v>
      </c>
      <c r="O64" s="515">
        <f t="shared" si="15"/>
        <v>2347400</v>
      </c>
      <c r="P64" s="515">
        <f t="shared" si="15"/>
        <v>2347400</v>
      </c>
      <c r="Q64" s="877"/>
    </row>
    <row r="65" spans="1:17">
      <c r="A65" s="877"/>
      <c r="B65" s="877"/>
      <c r="C65" s="877"/>
      <c r="D65" s="472"/>
      <c r="E65" s="1039"/>
      <c r="F65" s="1040">
        <v>0</v>
      </c>
      <c r="G65" s="472"/>
      <c r="H65" s="472"/>
      <c r="I65" s="472"/>
      <c r="J65" s="472"/>
      <c r="K65" s="517"/>
      <c r="L65" s="516"/>
      <c r="M65" s="516"/>
      <c r="N65" s="516"/>
      <c r="O65" s="516"/>
      <c r="P65" s="516"/>
      <c r="Q65" s="877"/>
    </row>
    <row r="66" spans="1:17">
      <c r="A66" s="881" t="s">
        <v>184</v>
      </c>
      <c r="B66" s="882"/>
      <c r="C66" s="882"/>
      <c r="D66" s="883"/>
      <c r="E66" s="883"/>
      <c r="F66" s="512"/>
      <c r="G66" s="883"/>
      <c r="H66" s="883"/>
      <c r="I66" s="883"/>
      <c r="J66" s="883"/>
      <c r="K66" s="518"/>
      <c r="L66" s="518"/>
      <c r="M66" s="518"/>
      <c r="N66" s="518"/>
      <c r="O66" s="518"/>
      <c r="P66" s="513">
        <f>K66*'Cost Report'!$H$5</f>
        <v>0</v>
      </c>
      <c r="Q66" s="877"/>
    </row>
    <row r="67" spans="1:17">
      <c r="A67" s="1034" t="s">
        <v>159</v>
      </c>
      <c r="B67" s="856"/>
      <c r="C67" s="879"/>
      <c r="D67" s="512">
        <v>0</v>
      </c>
      <c r="E67" s="512">
        <v>0</v>
      </c>
      <c r="F67" s="512">
        <v>15</v>
      </c>
      <c r="G67" s="512">
        <v>0</v>
      </c>
      <c r="H67" s="512">
        <v>15</v>
      </c>
      <c r="I67" s="512">
        <v>15</v>
      </c>
      <c r="J67" s="512">
        <v>10</v>
      </c>
      <c r="K67" s="878">
        <f t="shared" ref="K67:K84" si="16">D67+E67+F67+G67+H67+I67+J67</f>
        <v>55</v>
      </c>
      <c r="L67" s="516"/>
      <c r="M67" s="516"/>
      <c r="N67" s="516"/>
      <c r="O67" s="516"/>
      <c r="P67" s="513">
        <f>K67*'Cost Report'!$H$5</f>
        <v>60500</v>
      </c>
      <c r="Q67" s="879"/>
    </row>
    <row r="68" spans="1:17">
      <c r="A68" s="1034" t="s">
        <v>1529</v>
      </c>
      <c r="B68" s="856"/>
      <c r="C68" s="879"/>
      <c r="D68" s="512">
        <v>0</v>
      </c>
      <c r="E68" s="512">
        <v>0</v>
      </c>
      <c r="F68" s="512">
        <v>0</v>
      </c>
      <c r="G68" s="512">
        <v>0</v>
      </c>
      <c r="H68" s="512">
        <v>4</v>
      </c>
      <c r="I68" s="512">
        <v>0</v>
      </c>
      <c r="J68" s="512">
        <v>0</v>
      </c>
      <c r="K68" s="878">
        <f t="shared" si="16"/>
        <v>4</v>
      </c>
      <c r="L68" s="516"/>
      <c r="M68" s="516"/>
      <c r="N68" s="516"/>
      <c r="O68" s="516"/>
      <c r="P68" s="513">
        <f>K68*'Cost Report'!$H$5</f>
        <v>4400</v>
      </c>
      <c r="Q68" s="879"/>
    </row>
    <row r="69" spans="1:17">
      <c r="A69" s="1034" t="s">
        <v>1516</v>
      </c>
      <c r="B69" s="856"/>
      <c r="C69" s="879"/>
      <c r="D69" s="512">
        <v>0</v>
      </c>
      <c r="E69" s="512">
        <v>0</v>
      </c>
      <c r="F69" s="512">
        <v>0</v>
      </c>
      <c r="G69" s="512">
        <v>0</v>
      </c>
      <c r="H69" s="512">
        <v>0</v>
      </c>
      <c r="I69" s="512">
        <v>0</v>
      </c>
      <c r="J69" s="512">
        <v>0</v>
      </c>
      <c r="K69" s="878">
        <f t="shared" si="16"/>
        <v>0</v>
      </c>
      <c r="L69" s="516"/>
      <c r="M69" s="516"/>
      <c r="N69" s="516"/>
      <c r="O69" s="516"/>
      <c r="P69" s="513">
        <f>K69*'Cost Report'!$H$5</f>
        <v>0</v>
      </c>
      <c r="Q69" s="879"/>
    </row>
    <row r="70" spans="1:17">
      <c r="A70" s="1035" t="s">
        <v>1552</v>
      </c>
      <c r="B70" s="856"/>
      <c r="C70" s="879"/>
      <c r="D70" s="512">
        <v>0</v>
      </c>
      <c r="E70" s="512">
        <v>0</v>
      </c>
      <c r="F70" s="512">
        <v>0</v>
      </c>
      <c r="G70" s="512">
        <v>0</v>
      </c>
      <c r="H70" s="512">
        <v>0</v>
      </c>
      <c r="I70" s="512">
        <v>0</v>
      </c>
      <c r="J70" s="512">
        <v>0</v>
      </c>
      <c r="K70" s="878">
        <f t="shared" si="16"/>
        <v>0</v>
      </c>
      <c r="L70" s="516"/>
      <c r="M70" s="516"/>
      <c r="N70" s="516"/>
      <c r="O70" s="516"/>
      <c r="P70" s="513">
        <f>K70*'Cost Report'!$H$5</f>
        <v>0</v>
      </c>
      <c r="Q70" s="879"/>
    </row>
    <row r="71" spans="1:17">
      <c r="A71" s="1035" t="s">
        <v>1562</v>
      </c>
      <c r="B71" s="885"/>
      <c r="C71" s="879"/>
      <c r="D71" s="512">
        <v>0</v>
      </c>
      <c r="E71" s="512">
        <v>0</v>
      </c>
      <c r="F71" s="512">
        <v>0</v>
      </c>
      <c r="G71" s="512">
        <v>0</v>
      </c>
      <c r="H71" s="512">
        <v>0</v>
      </c>
      <c r="I71" s="512">
        <v>0</v>
      </c>
      <c r="J71" s="512">
        <v>0</v>
      </c>
      <c r="K71" s="878">
        <f t="shared" si="16"/>
        <v>0</v>
      </c>
      <c r="L71" s="516"/>
      <c r="M71" s="516"/>
      <c r="N71" s="516"/>
      <c r="O71" s="516"/>
      <c r="P71" s="513">
        <f>K71*'Cost Report'!$H$5</f>
        <v>0</v>
      </c>
      <c r="Q71" s="879"/>
    </row>
    <row r="72" spans="1:17">
      <c r="A72" s="1035"/>
      <c r="B72" s="885"/>
      <c r="C72" s="879"/>
      <c r="D72" s="512"/>
      <c r="E72" s="512">
        <v>0</v>
      </c>
      <c r="F72" s="512">
        <v>0</v>
      </c>
      <c r="G72" s="512">
        <v>0</v>
      </c>
      <c r="H72" s="512">
        <v>0</v>
      </c>
      <c r="I72" s="512">
        <v>0</v>
      </c>
      <c r="J72" s="512">
        <v>0</v>
      </c>
      <c r="K72" s="878">
        <f t="shared" si="16"/>
        <v>0</v>
      </c>
      <c r="L72" s="516"/>
      <c r="M72" s="516"/>
      <c r="N72" s="516"/>
      <c r="O72" s="516"/>
      <c r="P72" s="513">
        <f>K72*'Cost Report'!$H$5</f>
        <v>0</v>
      </c>
      <c r="Q72" s="879"/>
    </row>
    <row r="73" spans="1:17">
      <c r="A73" s="1035"/>
      <c r="B73" s="885"/>
      <c r="C73" s="879"/>
      <c r="D73" s="512"/>
      <c r="E73" s="512"/>
      <c r="F73" s="512"/>
      <c r="G73" s="512"/>
      <c r="H73" s="512"/>
      <c r="I73" s="512"/>
      <c r="J73" s="512"/>
      <c r="K73" s="878">
        <f t="shared" si="16"/>
        <v>0</v>
      </c>
      <c r="L73" s="516"/>
      <c r="M73" s="516"/>
      <c r="N73" s="516"/>
      <c r="O73" s="516"/>
      <c r="P73" s="513">
        <f>K73*'Cost Report'!$H$5</f>
        <v>0</v>
      </c>
      <c r="Q73" s="879"/>
    </row>
    <row r="74" spans="1:17">
      <c r="A74" s="1035"/>
      <c r="B74" s="885"/>
      <c r="C74" s="879"/>
      <c r="D74" s="512"/>
      <c r="E74" s="512"/>
      <c r="F74" s="512"/>
      <c r="G74" s="512"/>
      <c r="H74" s="512"/>
      <c r="I74" s="512"/>
      <c r="J74" s="512"/>
      <c r="K74" s="878">
        <f t="shared" si="16"/>
        <v>0</v>
      </c>
      <c r="L74" s="516"/>
      <c r="M74" s="516"/>
      <c r="N74" s="516"/>
      <c r="O74" s="516"/>
      <c r="P74" s="513">
        <f>K74*'Cost Report'!$H$5</f>
        <v>0</v>
      </c>
      <c r="Q74" s="879"/>
    </row>
    <row r="75" spans="1:17">
      <c r="A75" s="884"/>
      <c r="B75" s="885"/>
      <c r="C75" s="879"/>
      <c r="D75" s="512"/>
      <c r="E75" s="512"/>
      <c r="F75" s="512"/>
      <c r="G75" s="512"/>
      <c r="H75" s="512"/>
      <c r="I75" s="512"/>
      <c r="J75" s="512"/>
      <c r="K75" s="878">
        <f t="shared" si="16"/>
        <v>0</v>
      </c>
      <c r="L75" s="516"/>
      <c r="M75" s="516"/>
      <c r="N75" s="516"/>
      <c r="O75" s="516"/>
      <c r="P75" s="513">
        <f>K75*'Cost Report'!$H$5</f>
        <v>0</v>
      </c>
      <c r="Q75" s="879"/>
    </row>
    <row r="76" spans="1:17">
      <c r="A76" s="884"/>
      <c r="B76" s="885"/>
      <c r="C76" s="879"/>
      <c r="D76" s="512"/>
      <c r="E76" s="512"/>
      <c r="F76" s="512"/>
      <c r="G76" s="512"/>
      <c r="H76" s="512"/>
      <c r="I76" s="512"/>
      <c r="J76" s="512"/>
      <c r="K76" s="878">
        <f t="shared" si="16"/>
        <v>0</v>
      </c>
      <c r="L76" s="516"/>
      <c r="M76" s="516"/>
      <c r="N76" s="516"/>
      <c r="O76" s="516"/>
      <c r="P76" s="513">
        <f>K76*'Cost Report'!$H$5</f>
        <v>0</v>
      </c>
      <c r="Q76" s="879"/>
    </row>
    <row r="77" spans="1:17">
      <c r="A77" s="884"/>
      <c r="B77" s="885"/>
      <c r="C77" s="879"/>
      <c r="D77" s="512"/>
      <c r="E77" s="512"/>
      <c r="F77" s="512"/>
      <c r="G77" s="512"/>
      <c r="H77" s="512"/>
      <c r="I77" s="512"/>
      <c r="J77" s="512"/>
      <c r="K77" s="878">
        <f t="shared" si="16"/>
        <v>0</v>
      </c>
      <c r="L77" s="516"/>
      <c r="M77" s="516"/>
      <c r="N77" s="516"/>
      <c r="O77" s="516"/>
      <c r="P77" s="513">
        <f>K77*'Cost Report'!$H$5</f>
        <v>0</v>
      </c>
      <c r="Q77" s="879"/>
    </row>
    <row r="78" spans="1:17">
      <c r="A78" s="884"/>
      <c r="B78" s="885"/>
      <c r="C78" s="879"/>
      <c r="D78" s="512"/>
      <c r="E78" s="512"/>
      <c r="F78" s="512">
        <v>0</v>
      </c>
      <c r="G78" s="512"/>
      <c r="H78" s="512"/>
      <c r="I78" s="512"/>
      <c r="J78" s="512"/>
      <c r="K78" s="878">
        <f t="shared" si="16"/>
        <v>0</v>
      </c>
      <c r="L78" s="516"/>
      <c r="M78" s="516"/>
      <c r="N78" s="516"/>
      <c r="O78" s="516"/>
      <c r="P78" s="513">
        <f>K78*'Cost Report'!$H$5</f>
        <v>0</v>
      </c>
      <c r="Q78" s="879"/>
    </row>
    <row r="79" spans="1:17">
      <c r="A79" s="884"/>
      <c r="B79" s="885"/>
      <c r="C79" s="879"/>
      <c r="D79" s="512"/>
      <c r="E79" s="512"/>
      <c r="F79" s="512">
        <v>0</v>
      </c>
      <c r="G79" s="512"/>
      <c r="H79" s="512"/>
      <c r="I79" s="512"/>
      <c r="J79" s="512"/>
      <c r="K79" s="878">
        <f t="shared" si="16"/>
        <v>0</v>
      </c>
      <c r="L79" s="516"/>
      <c r="M79" s="516"/>
      <c r="N79" s="516"/>
      <c r="O79" s="516"/>
      <c r="P79" s="513">
        <f>K79*'Cost Report'!$H$5</f>
        <v>0</v>
      </c>
      <c r="Q79" s="879"/>
    </row>
    <row r="80" spans="1:17">
      <c r="A80" s="884"/>
      <c r="B80" s="885"/>
      <c r="C80" s="879"/>
      <c r="D80" s="512"/>
      <c r="E80" s="512"/>
      <c r="F80" s="512">
        <v>0</v>
      </c>
      <c r="G80" s="512"/>
      <c r="H80" s="512"/>
      <c r="I80" s="512"/>
      <c r="J80" s="512"/>
      <c r="K80" s="878">
        <f t="shared" si="16"/>
        <v>0</v>
      </c>
      <c r="L80" s="516"/>
      <c r="M80" s="516"/>
      <c r="N80" s="516"/>
      <c r="O80" s="516"/>
      <c r="P80" s="513">
        <f>K80*'Cost Report'!$H$5</f>
        <v>0</v>
      </c>
      <c r="Q80" s="879"/>
    </row>
    <row r="81" spans="1:17">
      <c r="A81" s="884"/>
      <c r="B81" s="885"/>
      <c r="C81" s="879"/>
      <c r="D81" s="512"/>
      <c r="E81" s="512"/>
      <c r="F81" s="512">
        <v>0</v>
      </c>
      <c r="G81" s="512"/>
      <c r="H81" s="512"/>
      <c r="I81" s="512"/>
      <c r="J81" s="512"/>
      <c r="K81" s="878">
        <f t="shared" si="16"/>
        <v>0</v>
      </c>
      <c r="L81" s="516"/>
      <c r="M81" s="516"/>
      <c r="N81" s="516"/>
      <c r="O81" s="516"/>
      <c r="P81" s="513">
        <f>K81*'Cost Report'!$H$5</f>
        <v>0</v>
      </c>
      <c r="Q81" s="879"/>
    </row>
    <row r="82" spans="1:17">
      <c r="A82" s="884"/>
      <c r="B82" s="886"/>
      <c r="C82" s="879"/>
      <c r="D82" s="512"/>
      <c r="E82" s="512"/>
      <c r="F82" s="512"/>
      <c r="G82" s="512"/>
      <c r="H82" s="512"/>
      <c r="I82" s="512"/>
      <c r="J82" s="512"/>
      <c r="K82" s="878">
        <f t="shared" si="16"/>
        <v>0</v>
      </c>
      <c r="L82" s="516"/>
      <c r="M82" s="516"/>
      <c r="N82" s="516"/>
      <c r="O82" s="516"/>
      <c r="P82" s="513">
        <f>K82*'Cost Report'!$H$5</f>
        <v>0</v>
      </c>
      <c r="Q82" s="879"/>
    </row>
    <row r="83" spans="1:17">
      <c r="A83" s="884"/>
      <c r="B83" s="886"/>
      <c r="C83" s="879"/>
      <c r="D83" s="512"/>
      <c r="E83" s="512"/>
      <c r="F83" s="512"/>
      <c r="G83" s="512"/>
      <c r="H83" s="512"/>
      <c r="I83" s="512"/>
      <c r="J83" s="512"/>
      <c r="K83" s="878">
        <f t="shared" si="16"/>
        <v>0</v>
      </c>
      <c r="L83" s="516"/>
      <c r="M83" s="516"/>
      <c r="N83" s="516"/>
      <c r="O83" s="516"/>
      <c r="P83" s="513">
        <f>K83*'Cost Report'!$H$5</f>
        <v>0</v>
      </c>
      <c r="Q83" s="879"/>
    </row>
    <row r="84" spans="1:17">
      <c r="A84" s="887"/>
      <c r="B84" s="888"/>
      <c r="C84" s="889"/>
      <c r="D84" s="1085"/>
      <c r="E84" s="1085"/>
      <c r="F84" s="1085"/>
      <c r="G84" s="1085"/>
      <c r="H84" s="1085"/>
      <c r="I84" s="1085"/>
      <c r="J84" s="1085"/>
      <c r="K84" s="878">
        <f t="shared" si="16"/>
        <v>0</v>
      </c>
      <c r="L84" s="516"/>
      <c r="M84" s="516"/>
      <c r="N84" s="516"/>
      <c r="O84" s="516"/>
      <c r="P84" s="513">
        <f>K84*'Cost Report'!$H$5</f>
        <v>0</v>
      </c>
      <c r="Q84" s="879"/>
    </row>
    <row r="85" spans="1:17" ht="15" thickBot="1">
      <c r="A85" s="877" t="s">
        <v>251</v>
      </c>
      <c r="B85" s="877"/>
      <c r="C85" s="877"/>
      <c r="D85" s="519">
        <f>SUM(D67:D84)</f>
        <v>0</v>
      </c>
      <c r="E85" s="519">
        <f t="shared" ref="E85:J85" si="17">SUM(E67:E84)</f>
        <v>0</v>
      </c>
      <c r="F85" s="519">
        <f t="shared" si="17"/>
        <v>15</v>
      </c>
      <c r="G85" s="519">
        <f t="shared" si="17"/>
        <v>0</v>
      </c>
      <c r="H85" s="519">
        <f t="shared" si="17"/>
        <v>19</v>
      </c>
      <c r="I85" s="519">
        <f t="shared" si="17"/>
        <v>15</v>
      </c>
      <c r="J85" s="519">
        <f t="shared" si="17"/>
        <v>10</v>
      </c>
      <c r="K85" s="519">
        <f>SUM(K67:K84)</f>
        <v>59</v>
      </c>
      <c r="L85" s="516"/>
      <c r="M85" s="519">
        <f>SUM(M67:M84)</f>
        <v>0</v>
      </c>
      <c r="N85" s="519">
        <f>SUM(N67:N84)</f>
        <v>0</v>
      </c>
      <c r="O85" s="516"/>
      <c r="P85" s="519">
        <f>SUM(P67:P84)</f>
        <v>64900</v>
      </c>
      <c r="Q85" s="877"/>
    </row>
    <row r="86" spans="1:17">
      <c r="A86" s="877"/>
      <c r="B86" s="877"/>
      <c r="C86" s="877"/>
      <c r="D86" s="520"/>
      <c r="E86" s="520"/>
      <c r="F86" s="520"/>
      <c r="G86" s="520"/>
      <c r="H86" s="520"/>
      <c r="I86" s="520"/>
      <c r="J86" s="520"/>
      <c r="K86" s="521">
        <f>D86+E86+F86+G86+H86+I86+J86</f>
        <v>0</v>
      </c>
      <c r="L86" s="516"/>
      <c r="M86" s="518"/>
      <c r="N86" s="518"/>
      <c r="O86" s="516"/>
      <c r="P86" s="518"/>
      <c r="Q86" s="877"/>
    </row>
    <row r="87" spans="1:17" ht="17.5" thickBot="1">
      <c r="A87" s="890" t="s">
        <v>250</v>
      </c>
      <c r="B87" s="890"/>
      <c r="C87" s="890"/>
      <c r="D87" s="522">
        <f>SUM(D64,D85)</f>
        <v>0</v>
      </c>
      <c r="E87" s="522">
        <f t="shared" ref="E87:O87" si="18">SUM(E64,E85)</f>
        <v>0</v>
      </c>
      <c r="F87" s="522">
        <f t="shared" si="18"/>
        <v>545</v>
      </c>
      <c r="G87" s="522">
        <f t="shared" si="18"/>
        <v>140</v>
      </c>
      <c r="H87" s="522">
        <f t="shared" si="18"/>
        <v>658</v>
      </c>
      <c r="I87" s="522">
        <f t="shared" si="18"/>
        <v>530</v>
      </c>
      <c r="J87" s="522">
        <f t="shared" si="18"/>
        <v>320</v>
      </c>
      <c r="K87" s="522">
        <f>SUM(K64,K85)</f>
        <v>2193</v>
      </c>
      <c r="L87" s="523"/>
      <c r="M87" s="522">
        <f t="shared" si="18"/>
        <v>0</v>
      </c>
      <c r="N87" s="522">
        <f t="shared" si="18"/>
        <v>2134</v>
      </c>
      <c r="O87" s="522">
        <f t="shared" si="18"/>
        <v>2347400</v>
      </c>
      <c r="P87" s="522">
        <f>SUM(P64,P85)</f>
        <v>2412300</v>
      </c>
      <c r="Q87" s="891"/>
    </row>
    <row r="88" spans="1:17" ht="15" thickTop="1"/>
    <row r="89" spans="1:17">
      <c r="F89" s="751" t="s">
        <v>1076</v>
      </c>
      <c r="I89" s="342"/>
      <c r="J89" s="342"/>
      <c r="K89" s="550">
        <v>1</v>
      </c>
    </row>
    <row r="90" spans="1:17">
      <c r="F90" s="751"/>
      <c r="I90" s="342"/>
      <c r="J90" s="342"/>
      <c r="K90" s="342"/>
    </row>
    <row r="91" spans="1:17">
      <c r="F91" s="342" t="s">
        <v>1077</v>
      </c>
      <c r="I91" s="342"/>
      <c r="J91" s="342"/>
      <c r="K91" s="797">
        <f>K87*K89</f>
        <v>2193</v>
      </c>
    </row>
  </sheetData>
  <sheetProtection autoFilter="0"/>
  <autoFilter ref="A4:Q63" xr:uid="{00000000-0009-0000-0000-000007000000}"/>
  <mergeCells count="4">
    <mergeCell ref="H1:I1"/>
    <mergeCell ref="D3:E3"/>
    <mergeCell ref="I3:J3"/>
    <mergeCell ref="M3:N3"/>
  </mergeCells>
  <dataValidations disablePrompts="1" count="1">
    <dataValidation allowBlank="1" showInputMessage="1" showErrorMessage="1" promptTitle="Diesel Consumption" prompt="1. List each PW plant item by number and description.  Copy &amp; Paste from Plant Return._x000a__x000a_2. Include the number of litres of AGO taken on a daily basis._x000a__x000a_3. The rate for AGO will be taken directly from the cost report." sqref="R1" xr:uid="{00000000-0002-0000-0700-000000000000}"/>
  </dataValidations>
  <printOptions horizontalCentered="1"/>
  <pageMargins left="0.19685039370078741" right="0.19685039370078741" top="0.23622047244094491" bottom="0.51181102362204722" header="3.937007874015748E-2" footer="0.31496062992125984"/>
  <pageSetup paperSize="9" scale="59" fitToHeight="4" orientation="landscape" horizontalDpi="4294967293" verticalDpi="4294967293" r:id="rId1"/>
  <headerFooter>
    <oddFooter>&amp;L&amp;P of &amp;N&amp;R&amp;A, &amp;F</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38"/>
  <sheetViews>
    <sheetView workbookViewId="0">
      <pane ySplit="4" topLeftCell="A20" activePane="bottomLeft" state="frozen"/>
      <selection pane="bottomLeft" activeCell="E28" sqref="E28"/>
    </sheetView>
  </sheetViews>
  <sheetFormatPr defaultColWidth="9.08984375" defaultRowHeight="14.5"/>
  <cols>
    <col min="1" max="1" width="4.90625" style="246" customWidth="1"/>
    <col min="2" max="2" width="32.08984375" style="246" bestFit="1" customWidth="1"/>
    <col min="3" max="3" width="9.08984375" style="246"/>
    <col min="4" max="4" width="12.54296875" style="246" bestFit="1" customWidth="1"/>
    <col min="5" max="8" width="13.6328125" style="246" customWidth="1"/>
    <col min="9" max="9" width="2.54296875" style="246" customWidth="1"/>
    <col min="10" max="13" width="13.6328125" style="246" customWidth="1"/>
    <col min="14" max="14" width="13.36328125" style="246" bestFit="1" customWidth="1"/>
    <col min="15" max="15" width="12.36328125" style="246" customWidth="1"/>
    <col min="16" max="16" width="13.453125" style="246" bestFit="1" customWidth="1"/>
    <col min="17" max="17" width="30.6328125" style="246" customWidth="1"/>
    <col min="18" max="16384" width="9.08984375" style="246"/>
  </cols>
  <sheetData>
    <row r="1" spans="1:18" ht="23.5">
      <c r="A1" s="486" t="s">
        <v>153</v>
      </c>
      <c r="B1" s="3"/>
      <c r="C1"/>
      <c r="D1"/>
      <c r="E1"/>
      <c r="F1"/>
      <c r="G1"/>
      <c r="H1"/>
      <c r="I1" s="480"/>
      <c r="J1"/>
      <c r="K1"/>
      <c r="L1" s="481" t="s">
        <v>74</v>
      </c>
      <c r="M1" s="480">
        <f>'Weekly Summary'!E1</f>
        <v>45717</v>
      </c>
      <c r="N1"/>
      <c r="O1" s="481" t="str">
        <f>'Weekly Summary'!F1</f>
        <v>Week No:</v>
      </c>
      <c r="P1" s="481">
        <f>'Weekly Summary'!G1</f>
        <v>9</v>
      </c>
      <c r="Q1" s="482">
        <f>'Weekly Summary'!G1</f>
        <v>9</v>
      </c>
      <c r="R1" s="245"/>
    </row>
    <row r="2" spans="1:18" ht="25.5" customHeight="1" thickBot="1">
      <c r="A2" s="24"/>
      <c r="B2" s="9" t="str">
        <f>Subcontractors!B2</f>
        <v>PROPOSED CONSTRUCTION OF 15 SPAN, DUAL CARRIAGEWAY,  6TH BRIDGE OVER RIVER KADUNA AND APPROACH ROADS</v>
      </c>
      <c r="C2" s="4"/>
      <c r="D2" s="4"/>
      <c r="E2" s="483"/>
      <c r="F2" s="483"/>
      <c r="G2" s="484"/>
      <c r="H2" s="484"/>
      <c r="I2" s="485"/>
      <c r="J2" s="484"/>
      <c r="K2" s="484"/>
      <c r="L2" s="484"/>
      <c r="M2" s="484"/>
      <c r="N2" s="484"/>
      <c r="O2" s="484"/>
      <c r="P2" s="484"/>
      <c r="Q2" s="484"/>
    </row>
    <row r="3" spans="1:18" ht="18" customHeight="1">
      <c r="A3" s="300"/>
      <c r="B3" s="301"/>
      <c r="C3" s="302"/>
      <c r="D3" s="302"/>
      <c r="E3" s="303"/>
      <c r="F3" s="303"/>
      <c r="G3" s="304"/>
      <c r="H3" s="305"/>
      <c r="I3" s="306"/>
      <c r="J3" s="1132" t="s">
        <v>217</v>
      </c>
      <c r="K3" s="1133"/>
      <c r="L3" s="1133"/>
      <c r="M3" s="1133"/>
      <c r="N3" s="1133"/>
      <c r="O3" s="307"/>
      <c r="P3" s="307"/>
      <c r="Q3" s="308"/>
    </row>
    <row r="4" spans="1:18" ht="29">
      <c r="A4" s="309" t="s">
        <v>124</v>
      </c>
      <c r="B4" s="310" t="s">
        <v>1</v>
      </c>
      <c r="C4" s="311" t="s">
        <v>1064</v>
      </c>
      <c r="D4" s="311" t="s">
        <v>185</v>
      </c>
      <c r="E4" s="311" t="s">
        <v>154</v>
      </c>
      <c r="F4" s="311" t="s">
        <v>156</v>
      </c>
      <c r="G4" s="311" t="s">
        <v>155</v>
      </c>
      <c r="H4" s="312" t="s">
        <v>157</v>
      </c>
      <c r="I4" s="313"/>
      <c r="J4" s="314" t="s">
        <v>182</v>
      </c>
      <c r="K4" s="315" t="s">
        <v>159</v>
      </c>
      <c r="L4" s="315" t="s">
        <v>183</v>
      </c>
      <c r="M4" s="315" t="s">
        <v>184</v>
      </c>
      <c r="N4" s="315" t="s">
        <v>169</v>
      </c>
      <c r="O4" s="311" t="s">
        <v>225</v>
      </c>
      <c r="P4" s="311" t="s">
        <v>226</v>
      </c>
      <c r="Q4" s="316" t="s">
        <v>216</v>
      </c>
    </row>
    <row r="5" spans="1:18" ht="18" customHeight="1">
      <c r="A5" s="317">
        <v>1</v>
      </c>
      <c r="B5" s="625" t="s">
        <v>1107</v>
      </c>
      <c r="C5" s="318" t="s">
        <v>37</v>
      </c>
      <c r="D5" s="319">
        <v>6700</v>
      </c>
      <c r="E5" s="319">
        <v>934</v>
      </c>
      <c r="F5" s="319">
        <v>900</v>
      </c>
      <c r="G5" s="319">
        <v>1366</v>
      </c>
      <c r="H5" s="1037">
        <f>E5+F5-G5</f>
        <v>468</v>
      </c>
      <c r="I5" s="320"/>
      <c r="J5" s="321">
        <v>468</v>
      </c>
      <c r="K5" s="319"/>
      <c r="L5" s="319"/>
      <c r="M5" s="319"/>
      <c r="N5" s="322">
        <f t="shared" ref="N5:N19" si="0">SUM(J5:M5)</f>
        <v>468</v>
      </c>
      <c r="O5" s="323">
        <f t="shared" ref="O5:O19" si="1">H5-N5</f>
        <v>0</v>
      </c>
      <c r="P5" s="324">
        <f>D5*O5</f>
        <v>0</v>
      </c>
      <c r="Q5" s="172"/>
    </row>
    <row r="6" spans="1:18" ht="18" customHeight="1">
      <c r="A6" s="325">
        <f>+A5+1</f>
        <v>2</v>
      </c>
      <c r="B6" s="271" t="s">
        <v>1127</v>
      </c>
      <c r="C6" s="271" t="s">
        <v>234</v>
      </c>
      <c r="D6" s="1038">
        <v>95000</v>
      </c>
      <c r="E6" s="1038">
        <v>0</v>
      </c>
      <c r="F6" s="1038"/>
      <c r="G6" s="1038">
        <v>0</v>
      </c>
      <c r="H6" s="327">
        <f>E6+F6-G6</f>
        <v>0</v>
      </c>
      <c r="I6" s="320"/>
      <c r="J6" s="328">
        <v>0</v>
      </c>
      <c r="K6" s="326"/>
      <c r="L6" s="326"/>
      <c r="M6" s="326"/>
      <c r="N6" s="329">
        <f t="shared" si="0"/>
        <v>0</v>
      </c>
      <c r="O6" s="330">
        <f t="shared" si="1"/>
        <v>0</v>
      </c>
      <c r="P6" s="331">
        <f t="shared" ref="P6:P21" si="2">D6*O6</f>
        <v>0</v>
      </c>
      <c r="Q6" s="173"/>
    </row>
    <row r="7" spans="1:18" ht="18" customHeight="1">
      <c r="A7" s="325">
        <f t="shared" ref="A7:A37" si="3">+A6+1</f>
        <v>3</v>
      </c>
      <c r="B7" s="271" t="s">
        <v>1120</v>
      </c>
      <c r="C7" s="271" t="s">
        <v>234</v>
      </c>
      <c r="D7" s="326">
        <v>587000</v>
      </c>
      <c r="E7" s="326">
        <v>15.581193005199991</v>
      </c>
      <c r="F7" s="326"/>
      <c r="G7" s="326">
        <v>14.269007999199991</v>
      </c>
      <c r="H7" s="327">
        <f t="shared" ref="H7:H12" si="4">E7+F7-G7</f>
        <v>1.312185006</v>
      </c>
      <c r="I7" s="320"/>
      <c r="J7" s="328">
        <v>1.312185006</v>
      </c>
      <c r="K7" s="326"/>
      <c r="L7" s="326"/>
      <c r="M7" s="326"/>
      <c r="N7" s="329">
        <f t="shared" si="0"/>
        <v>1.312185006</v>
      </c>
      <c r="O7" s="330">
        <f t="shared" si="1"/>
        <v>0</v>
      </c>
      <c r="P7" s="331">
        <f t="shared" si="2"/>
        <v>0</v>
      </c>
      <c r="Q7" s="173"/>
    </row>
    <row r="8" spans="1:18" ht="18" customHeight="1">
      <c r="A8" s="325">
        <f t="shared" si="3"/>
        <v>4</v>
      </c>
      <c r="B8" s="271" t="s">
        <v>1108</v>
      </c>
      <c r="C8" s="271" t="s">
        <v>234</v>
      </c>
      <c r="D8" s="326">
        <v>587000</v>
      </c>
      <c r="E8" s="326">
        <v>43.576366823999969</v>
      </c>
      <c r="F8" s="326">
        <v>20.05584</v>
      </c>
      <c r="G8" s="326">
        <v>62.089058183999967</v>
      </c>
      <c r="H8" s="327">
        <f t="shared" si="4"/>
        <v>1.5431486399999983</v>
      </c>
      <c r="I8" s="320"/>
      <c r="J8" s="328">
        <v>1.5431486399999983</v>
      </c>
      <c r="K8" s="326"/>
      <c r="L8" s="326"/>
      <c r="M8" s="326"/>
      <c r="N8" s="329">
        <f t="shared" si="0"/>
        <v>1.5431486399999983</v>
      </c>
      <c r="O8" s="330">
        <f t="shared" si="1"/>
        <v>0</v>
      </c>
      <c r="P8" s="331">
        <f t="shared" si="2"/>
        <v>0</v>
      </c>
      <c r="Q8" s="173"/>
    </row>
    <row r="9" spans="1:18" ht="18" customHeight="1">
      <c r="A9" s="325">
        <f t="shared" si="3"/>
        <v>5</v>
      </c>
      <c r="B9" s="271" t="s">
        <v>1109</v>
      </c>
      <c r="C9" s="271" t="s">
        <v>234</v>
      </c>
      <c r="D9" s="326">
        <v>587000</v>
      </c>
      <c r="E9" s="530">
        <v>45.567752340000013</v>
      </c>
      <c r="F9" s="326"/>
      <c r="G9" s="530">
        <v>43.978525140000009</v>
      </c>
      <c r="H9" s="327">
        <f t="shared" si="4"/>
        <v>1.5892272000000034</v>
      </c>
      <c r="I9" s="320"/>
      <c r="J9" s="328">
        <v>1.5892272000000034</v>
      </c>
      <c r="K9" s="326"/>
      <c r="L9" s="326"/>
      <c r="M9" s="326"/>
      <c r="N9" s="329">
        <f t="shared" si="0"/>
        <v>1.5892272000000034</v>
      </c>
      <c r="O9" s="330">
        <f t="shared" si="1"/>
        <v>0</v>
      </c>
      <c r="P9" s="331">
        <f t="shared" si="2"/>
        <v>0</v>
      </c>
      <c r="Q9" s="173"/>
    </row>
    <row r="10" spans="1:18" ht="18" customHeight="1">
      <c r="A10" s="325">
        <f t="shared" si="3"/>
        <v>6</v>
      </c>
      <c r="B10" s="271" t="s">
        <v>1129</v>
      </c>
      <c r="C10" s="271" t="s">
        <v>234</v>
      </c>
      <c r="D10" s="326">
        <v>657500</v>
      </c>
      <c r="E10" s="326">
        <v>0</v>
      </c>
      <c r="F10" s="326"/>
      <c r="G10" s="326">
        <v>0</v>
      </c>
      <c r="H10" s="327">
        <f t="shared" si="4"/>
        <v>0</v>
      </c>
      <c r="I10" s="320"/>
      <c r="J10" s="328">
        <v>0</v>
      </c>
      <c r="K10" s="326"/>
      <c r="L10" s="326"/>
      <c r="M10" s="326"/>
      <c r="N10" s="329">
        <f t="shared" si="0"/>
        <v>0</v>
      </c>
      <c r="O10" s="330">
        <f t="shared" si="1"/>
        <v>0</v>
      </c>
      <c r="P10" s="331">
        <f t="shared" si="2"/>
        <v>0</v>
      </c>
      <c r="Q10" s="173"/>
    </row>
    <row r="11" spans="1:18" ht="18" customHeight="1">
      <c r="A11" s="325">
        <f t="shared" si="3"/>
        <v>7</v>
      </c>
      <c r="B11" s="271" t="s">
        <v>1130</v>
      </c>
      <c r="C11" s="271" t="s">
        <v>234</v>
      </c>
      <c r="D11" s="326">
        <v>657500</v>
      </c>
      <c r="E11" s="326">
        <v>0</v>
      </c>
      <c r="F11" s="326"/>
      <c r="G11" s="326">
        <v>0</v>
      </c>
      <c r="H11" s="327">
        <f t="shared" si="4"/>
        <v>0</v>
      </c>
      <c r="I11" s="320"/>
      <c r="J11" s="328">
        <v>0</v>
      </c>
      <c r="K11" s="326"/>
      <c r="L11" s="326"/>
      <c r="M11" s="326"/>
      <c r="N11" s="329">
        <f t="shared" si="0"/>
        <v>0</v>
      </c>
      <c r="O11" s="330">
        <f t="shared" si="1"/>
        <v>0</v>
      </c>
      <c r="P11" s="331">
        <f t="shared" si="2"/>
        <v>0</v>
      </c>
      <c r="Q11" s="173"/>
    </row>
    <row r="12" spans="1:18" ht="18" customHeight="1">
      <c r="A12" s="325">
        <f t="shared" si="3"/>
        <v>8</v>
      </c>
      <c r="B12" s="271" t="s">
        <v>1131</v>
      </c>
      <c r="C12" s="271" t="s">
        <v>234</v>
      </c>
      <c r="D12" s="326">
        <v>657500</v>
      </c>
      <c r="E12" s="326">
        <v>0</v>
      </c>
      <c r="F12" s="326"/>
      <c r="G12" s="326">
        <v>0</v>
      </c>
      <c r="H12" s="327">
        <f t="shared" si="4"/>
        <v>0</v>
      </c>
      <c r="I12" s="320"/>
      <c r="J12" s="328">
        <v>0</v>
      </c>
      <c r="K12" s="326"/>
      <c r="L12" s="326"/>
      <c r="M12" s="326"/>
      <c r="N12" s="329">
        <f t="shared" si="0"/>
        <v>0</v>
      </c>
      <c r="O12" s="330">
        <f t="shared" si="1"/>
        <v>0</v>
      </c>
      <c r="P12" s="331">
        <f t="shared" si="2"/>
        <v>0</v>
      </c>
      <c r="Q12" s="173"/>
    </row>
    <row r="13" spans="1:18" ht="18" customHeight="1">
      <c r="A13" s="325">
        <f>+A12+1</f>
        <v>9</v>
      </c>
      <c r="B13" s="271" t="s">
        <v>1132</v>
      </c>
      <c r="C13" s="271" t="s">
        <v>234</v>
      </c>
      <c r="D13" s="326">
        <v>657500</v>
      </c>
      <c r="E13" s="530">
        <v>0.50925600000000004</v>
      </c>
      <c r="F13" s="326">
        <v>10.185120000000001</v>
      </c>
      <c r="G13" s="530">
        <v>1.1574</v>
      </c>
      <c r="H13" s="327">
        <f t="shared" ref="H13:H27" si="5">E13+F13-G13</f>
        <v>9.5369760000000028</v>
      </c>
      <c r="I13" s="320"/>
      <c r="J13" s="328">
        <v>9.5369760000000028</v>
      </c>
      <c r="K13" s="326"/>
      <c r="L13" s="326"/>
      <c r="M13" s="326"/>
      <c r="N13" s="329">
        <f t="shared" si="0"/>
        <v>9.5369760000000028</v>
      </c>
      <c r="O13" s="330">
        <f t="shared" si="1"/>
        <v>0</v>
      </c>
      <c r="P13" s="331">
        <f t="shared" si="2"/>
        <v>0</v>
      </c>
      <c r="Q13" s="173"/>
    </row>
    <row r="14" spans="1:18" ht="18" customHeight="1">
      <c r="A14" s="325">
        <f t="shared" si="3"/>
        <v>10</v>
      </c>
      <c r="B14" s="271" t="s">
        <v>1133</v>
      </c>
      <c r="C14" s="271" t="s">
        <v>234</v>
      </c>
      <c r="D14" s="326">
        <v>657500</v>
      </c>
      <c r="E14" s="326">
        <v>27.615064000000004</v>
      </c>
      <c r="F14" s="326"/>
      <c r="G14" s="326">
        <v>27.615064000000004</v>
      </c>
      <c r="H14" s="327">
        <f t="shared" si="5"/>
        <v>0</v>
      </c>
      <c r="I14" s="320"/>
      <c r="J14" s="328">
        <v>0</v>
      </c>
      <c r="K14" s="326"/>
      <c r="L14" s="326"/>
      <c r="M14" s="326"/>
      <c r="N14" s="329">
        <f t="shared" si="0"/>
        <v>0</v>
      </c>
      <c r="O14" s="330">
        <f t="shared" si="1"/>
        <v>0</v>
      </c>
      <c r="P14" s="331">
        <f t="shared" si="2"/>
        <v>0</v>
      </c>
      <c r="Q14" s="173"/>
    </row>
    <row r="15" spans="1:18" ht="18" customHeight="1">
      <c r="A15" s="325">
        <f>+A14+1</f>
        <v>11</v>
      </c>
      <c r="B15" s="271" t="s">
        <v>1121</v>
      </c>
      <c r="C15" s="271" t="s">
        <v>846</v>
      </c>
      <c r="D15" s="326">
        <v>4500</v>
      </c>
      <c r="E15" s="326">
        <v>0</v>
      </c>
      <c r="F15" s="326"/>
      <c r="G15" s="326">
        <v>0</v>
      </c>
      <c r="H15" s="327">
        <f>E15+F15-G15</f>
        <v>0</v>
      </c>
      <c r="I15" s="320"/>
      <c r="J15" s="328">
        <v>0</v>
      </c>
      <c r="K15" s="326"/>
      <c r="L15" s="326"/>
      <c r="M15" s="326"/>
      <c r="N15" s="329">
        <f>SUM(J15:M15)</f>
        <v>0</v>
      </c>
      <c r="O15" s="330">
        <f>H15-N15</f>
        <v>0</v>
      </c>
      <c r="P15" s="331">
        <f>D15*O15</f>
        <v>0</v>
      </c>
      <c r="Q15" s="173"/>
    </row>
    <row r="16" spans="1:18" ht="18" customHeight="1">
      <c r="A16" s="325">
        <f>+A15+1</f>
        <v>12</v>
      </c>
      <c r="B16" s="271" t="s">
        <v>1073</v>
      </c>
      <c r="C16" s="271" t="s">
        <v>234</v>
      </c>
      <c r="D16" s="326">
        <v>4000</v>
      </c>
      <c r="E16" s="326">
        <v>132.08232910000001</v>
      </c>
      <c r="F16" s="326">
        <v>49.23</v>
      </c>
      <c r="G16" s="326">
        <v>134.1129076</v>
      </c>
      <c r="H16" s="327">
        <f t="shared" si="5"/>
        <v>47.1994215</v>
      </c>
      <c r="I16" s="320"/>
      <c r="J16" s="328">
        <v>47.1994215</v>
      </c>
      <c r="K16" s="326"/>
      <c r="L16" s="326"/>
      <c r="M16" s="326"/>
      <c r="N16" s="329">
        <f t="shared" si="0"/>
        <v>47.1994215</v>
      </c>
      <c r="O16" s="330">
        <f t="shared" si="1"/>
        <v>0</v>
      </c>
      <c r="P16" s="331">
        <f t="shared" si="2"/>
        <v>0</v>
      </c>
      <c r="Q16" s="173"/>
    </row>
    <row r="17" spans="1:17" ht="18" customHeight="1">
      <c r="A17" s="325">
        <f t="shared" si="3"/>
        <v>13</v>
      </c>
      <c r="B17" s="271" t="s">
        <v>1122</v>
      </c>
      <c r="C17" s="271" t="s">
        <v>116</v>
      </c>
      <c r="D17" s="326">
        <v>480</v>
      </c>
      <c r="E17" s="530">
        <v>0</v>
      </c>
      <c r="F17" s="326"/>
      <c r="G17" s="530">
        <v>0</v>
      </c>
      <c r="H17" s="327">
        <f t="shared" si="5"/>
        <v>0</v>
      </c>
      <c r="I17" s="320"/>
      <c r="J17" s="328">
        <v>0</v>
      </c>
      <c r="K17" s="326"/>
      <c r="L17" s="326"/>
      <c r="M17" s="326"/>
      <c r="N17" s="329">
        <f t="shared" si="0"/>
        <v>0</v>
      </c>
      <c r="O17" s="330">
        <f t="shared" si="1"/>
        <v>0</v>
      </c>
      <c r="P17" s="331">
        <f t="shared" si="2"/>
        <v>0</v>
      </c>
      <c r="Q17" s="173"/>
    </row>
    <row r="18" spans="1:17" ht="18" customHeight="1">
      <c r="A18" s="325">
        <f t="shared" si="3"/>
        <v>14</v>
      </c>
      <c r="B18" s="271" t="s">
        <v>1456</v>
      </c>
      <c r="C18" s="271"/>
      <c r="D18" s="326"/>
      <c r="E18" s="326">
        <v>0</v>
      </c>
      <c r="F18" s="326"/>
      <c r="G18" s="326">
        <v>0</v>
      </c>
      <c r="H18" s="327">
        <f t="shared" si="5"/>
        <v>0</v>
      </c>
      <c r="I18" s="320"/>
      <c r="J18" s="328">
        <v>0</v>
      </c>
      <c r="K18" s="326"/>
      <c r="L18" s="326"/>
      <c r="M18" s="326"/>
      <c r="N18" s="329">
        <f t="shared" si="0"/>
        <v>0</v>
      </c>
      <c r="O18" s="330">
        <f t="shared" si="1"/>
        <v>0</v>
      </c>
      <c r="P18" s="331">
        <f t="shared" si="2"/>
        <v>0</v>
      </c>
      <c r="Q18" s="173"/>
    </row>
    <row r="19" spans="1:17" ht="18" customHeight="1">
      <c r="A19" s="325"/>
      <c r="B19" s="271"/>
      <c r="C19" s="271"/>
      <c r="D19" s="326"/>
      <c r="E19" s="326">
        <v>0</v>
      </c>
      <c r="F19" s="326"/>
      <c r="G19" s="326">
        <v>0</v>
      </c>
      <c r="H19" s="327">
        <f t="shared" si="5"/>
        <v>0</v>
      </c>
      <c r="I19" s="320"/>
      <c r="J19" s="328">
        <v>0</v>
      </c>
      <c r="K19" s="326"/>
      <c r="L19" s="326"/>
      <c r="M19" s="326"/>
      <c r="N19" s="329">
        <f t="shared" si="0"/>
        <v>0</v>
      </c>
      <c r="O19" s="330">
        <f t="shared" si="1"/>
        <v>0</v>
      </c>
      <c r="P19" s="331">
        <f t="shared" si="2"/>
        <v>0</v>
      </c>
      <c r="Q19" s="173"/>
    </row>
    <row r="20" spans="1:17" ht="18" customHeight="1">
      <c r="A20" s="325"/>
      <c r="B20" s="271"/>
      <c r="C20" s="271"/>
      <c r="D20" s="326"/>
      <c r="E20" s="326">
        <v>0</v>
      </c>
      <c r="F20" s="326"/>
      <c r="G20" s="326">
        <v>0</v>
      </c>
      <c r="H20" s="327">
        <f>E20+F20-G20</f>
        <v>0</v>
      </c>
      <c r="I20" s="320"/>
      <c r="J20" s="328">
        <v>0</v>
      </c>
      <c r="K20" s="326"/>
      <c r="L20" s="326"/>
      <c r="M20" s="326"/>
      <c r="N20" s="329">
        <f>SUM(J20:M20)</f>
        <v>0</v>
      </c>
      <c r="O20" s="330">
        <f>H20-N20</f>
        <v>0</v>
      </c>
      <c r="P20" s="331">
        <f>D20*O20</f>
        <v>0</v>
      </c>
      <c r="Q20" s="173"/>
    </row>
    <row r="21" spans="1:17" ht="18" customHeight="1">
      <c r="A21" s="562" t="s">
        <v>1078</v>
      </c>
      <c r="B21" s="271"/>
      <c r="C21" s="271"/>
      <c r="D21" s="326"/>
      <c r="E21" s="326">
        <v>0</v>
      </c>
      <c r="F21" s="326"/>
      <c r="G21" s="326">
        <v>0</v>
      </c>
      <c r="H21" s="327">
        <f t="shared" ref="H21:H22" si="6">E21+F21-G21</f>
        <v>0</v>
      </c>
      <c r="I21" s="320"/>
      <c r="J21" s="328">
        <v>0</v>
      </c>
      <c r="K21" s="326"/>
      <c r="L21" s="326"/>
      <c r="M21" s="326"/>
      <c r="N21" s="329">
        <f t="shared" ref="N21:N27" si="7">SUM(J21:M21)</f>
        <v>0</v>
      </c>
      <c r="O21" s="330">
        <f t="shared" ref="O21:O27" si="8">H21-N21</f>
        <v>0</v>
      </c>
      <c r="P21" s="331">
        <f t="shared" si="2"/>
        <v>0</v>
      </c>
      <c r="Q21" s="173"/>
    </row>
    <row r="22" spans="1:17" ht="18" customHeight="1">
      <c r="A22" s="325">
        <f>+A23+1</f>
        <v>26</v>
      </c>
      <c r="B22" s="271" t="s">
        <v>1405</v>
      </c>
      <c r="C22" s="271" t="s">
        <v>234</v>
      </c>
      <c r="D22" s="326">
        <v>10000</v>
      </c>
      <c r="E22" s="326">
        <v>150.2271125</v>
      </c>
      <c r="F22" s="1076">
        <v>65.849999999999994</v>
      </c>
      <c r="G22" s="326">
        <v>176.487425</v>
      </c>
      <c r="H22" s="327">
        <f t="shared" si="6"/>
        <v>39.589687499999997</v>
      </c>
      <c r="I22" s="320"/>
      <c r="J22" s="328">
        <v>39.589687499999997</v>
      </c>
      <c r="K22" s="326"/>
      <c r="L22" s="326"/>
      <c r="M22" s="326"/>
      <c r="N22" s="329">
        <f t="shared" si="7"/>
        <v>39.589687499999997</v>
      </c>
      <c r="O22" s="330">
        <f t="shared" si="8"/>
        <v>0</v>
      </c>
      <c r="P22" s="331">
        <f t="shared" ref="P22:P27" si="9">D22*O22</f>
        <v>0</v>
      </c>
      <c r="Q22" s="173"/>
    </row>
    <row r="23" spans="1:17" ht="18" customHeight="1">
      <c r="A23" s="325">
        <v>25</v>
      </c>
      <c r="B23" s="271" t="s">
        <v>1404</v>
      </c>
      <c r="C23" s="271" t="s">
        <v>234</v>
      </c>
      <c r="D23" s="326">
        <v>10000</v>
      </c>
      <c r="E23" s="326">
        <v>150.86474150000001</v>
      </c>
      <c r="F23" s="326"/>
      <c r="G23" s="326">
        <v>137.130719</v>
      </c>
      <c r="H23" s="327">
        <f>E23+F23-G23</f>
        <v>13.734022500000009</v>
      </c>
      <c r="I23" s="320"/>
      <c r="J23" s="328">
        <v>13.734022500000009</v>
      </c>
      <c r="K23" s="326"/>
      <c r="L23" s="326"/>
      <c r="M23" s="326"/>
      <c r="N23" s="329">
        <f>SUM(J23:M23)</f>
        <v>13.734022500000009</v>
      </c>
      <c r="O23" s="330">
        <f>H23-N23</f>
        <v>0</v>
      </c>
      <c r="P23" s="331">
        <f t="shared" si="9"/>
        <v>0</v>
      </c>
      <c r="Q23" s="173"/>
    </row>
    <row r="24" spans="1:17" ht="18" customHeight="1">
      <c r="A24" s="325">
        <f>+A22+1</f>
        <v>27</v>
      </c>
      <c r="B24" s="271" t="s">
        <v>1406</v>
      </c>
      <c r="C24" s="271" t="s">
        <v>234</v>
      </c>
      <c r="D24" s="326">
        <v>6000</v>
      </c>
      <c r="E24" s="326"/>
      <c r="F24" s="326"/>
      <c r="G24" s="326"/>
      <c r="H24" s="327">
        <f t="shared" si="5"/>
        <v>0</v>
      </c>
      <c r="I24" s="320"/>
      <c r="J24" s="328"/>
      <c r="K24" s="326"/>
      <c r="L24" s="326"/>
      <c r="M24" s="326"/>
      <c r="N24" s="329">
        <f t="shared" si="7"/>
        <v>0</v>
      </c>
      <c r="O24" s="330">
        <f t="shared" si="8"/>
        <v>0</v>
      </c>
      <c r="P24" s="331">
        <f t="shared" si="9"/>
        <v>0</v>
      </c>
      <c r="Q24" s="173"/>
    </row>
    <row r="25" spans="1:17" ht="18" customHeight="1">
      <c r="A25" s="325">
        <f t="shared" si="3"/>
        <v>28</v>
      </c>
      <c r="B25" s="271" t="s">
        <v>1274</v>
      </c>
      <c r="C25" s="271" t="s">
        <v>234</v>
      </c>
      <c r="D25" s="326">
        <v>8200</v>
      </c>
      <c r="E25" s="326"/>
      <c r="F25" s="326"/>
      <c r="G25" s="326"/>
      <c r="H25" s="327">
        <f t="shared" si="5"/>
        <v>0</v>
      </c>
      <c r="I25" s="320"/>
      <c r="J25" s="328"/>
      <c r="K25" s="326"/>
      <c r="L25" s="326"/>
      <c r="M25" s="326"/>
      <c r="N25" s="329">
        <f t="shared" si="7"/>
        <v>0</v>
      </c>
      <c r="O25" s="330">
        <f t="shared" si="8"/>
        <v>0</v>
      </c>
      <c r="P25" s="331">
        <f t="shared" si="9"/>
        <v>0</v>
      </c>
      <c r="Q25" s="173"/>
    </row>
    <row r="26" spans="1:17" ht="18" customHeight="1">
      <c r="A26" s="325">
        <f t="shared" si="3"/>
        <v>29</v>
      </c>
      <c r="B26" s="271" t="s">
        <v>1407</v>
      </c>
      <c r="C26" s="271" t="s">
        <v>234</v>
      </c>
      <c r="D26" s="326">
        <v>6500</v>
      </c>
      <c r="E26" s="326"/>
      <c r="F26" s="326"/>
      <c r="G26" s="326"/>
      <c r="H26" s="327">
        <f t="shared" si="5"/>
        <v>0</v>
      </c>
      <c r="I26" s="320"/>
      <c r="J26" s="328"/>
      <c r="K26" s="326"/>
      <c r="L26" s="326"/>
      <c r="M26" s="326"/>
      <c r="N26" s="329">
        <f t="shared" si="7"/>
        <v>0</v>
      </c>
      <c r="O26" s="330">
        <f t="shared" si="8"/>
        <v>0</v>
      </c>
      <c r="P26" s="331">
        <f t="shared" si="9"/>
        <v>0</v>
      </c>
      <c r="Q26" s="173"/>
    </row>
    <row r="27" spans="1:17" ht="18" customHeight="1">
      <c r="A27" s="325">
        <f t="shared" si="3"/>
        <v>30</v>
      </c>
      <c r="B27" s="271" t="s">
        <v>1110</v>
      </c>
      <c r="C27" s="271" t="s">
        <v>234</v>
      </c>
      <c r="D27" s="326">
        <v>6500</v>
      </c>
      <c r="E27" s="326"/>
      <c r="F27" s="326"/>
      <c r="G27" s="326"/>
      <c r="H27" s="327">
        <f t="shared" si="5"/>
        <v>0</v>
      </c>
      <c r="I27" s="320"/>
      <c r="J27" s="328"/>
      <c r="K27" s="326"/>
      <c r="L27" s="326"/>
      <c r="M27" s="326"/>
      <c r="N27" s="329">
        <f t="shared" si="7"/>
        <v>0</v>
      </c>
      <c r="O27" s="330">
        <f t="shared" si="8"/>
        <v>0</v>
      </c>
      <c r="P27" s="331">
        <f t="shared" si="9"/>
        <v>0</v>
      </c>
      <c r="Q27" s="173"/>
    </row>
    <row r="28" spans="1:17" ht="18" customHeight="1">
      <c r="A28" s="325">
        <f t="shared" si="3"/>
        <v>31</v>
      </c>
      <c r="B28" s="271" t="s">
        <v>1111</v>
      </c>
      <c r="C28" s="271" t="s">
        <v>234</v>
      </c>
      <c r="D28" s="326">
        <v>918000</v>
      </c>
      <c r="E28" s="326"/>
      <c r="F28" s="326"/>
      <c r="G28" s="326"/>
      <c r="H28" s="327">
        <f t="shared" ref="H28:H37" si="10">E28+F28-G28</f>
        <v>0</v>
      </c>
      <c r="I28" s="320"/>
      <c r="J28" s="328"/>
      <c r="K28" s="326"/>
      <c r="L28" s="326"/>
      <c r="M28" s="326"/>
      <c r="N28" s="329">
        <f t="shared" ref="N28:N37" si="11">SUM(J28:M28)</f>
        <v>0</v>
      </c>
      <c r="O28" s="330">
        <f t="shared" ref="O28:O37" si="12">H28-N28</f>
        <v>0</v>
      </c>
      <c r="P28" s="331">
        <f t="shared" ref="P28:P37" si="13">D28*O28</f>
        <v>0</v>
      </c>
      <c r="Q28" s="173"/>
    </row>
    <row r="29" spans="1:17" ht="18" customHeight="1">
      <c r="A29" s="325">
        <f t="shared" si="3"/>
        <v>32</v>
      </c>
      <c r="B29" s="271" t="s">
        <v>1112</v>
      </c>
      <c r="C29" s="271" t="s">
        <v>234</v>
      </c>
      <c r="D29" s="326">
        <v>957000</v>
      </c>
      <c r="E29" s="326"/>
      <c r="F29" s="614"/>
      <c r="G29" s="326"/>
      <c r="H29" s="327">
        <f t="shared" si="10"/>
        <v>0</v>
      </c>
      <c r="I29" s="320"/>
      <c r="J29" s="328"/>
      <c r="K29" s="326"/>
      <c r="L29" s="326"/>
      <c r="M29" s="326"/>
      <c r="N29" s="329">
        <f t="shared" si="11"/>
        <v>0</v>
      </c>
      <c r="O29" s="330">
        <f t="shared" si="12"/>
        <v>0</v>
      </c>
      <c r="P29" s="331">
        <f t="shared" si="13"/>
        <v>0</v>
      </c>
      <c r="Q29" s="173"/>
    </row>
    <row r="30" spans="1:17" ht="18" customHeight="1">
      <c r="A30" s="325">
        <f t="shared" si="3"/>
        <v>33</v>
      </c>
      <c r="B30" s="271" t="s">
        <v>1113</v>
      </c>
      <c r="C30" s="271" t="s">
        <v>234</v>
      </c>
      <c r="D30" s="326">
        <v>930000</v>
      </c>
      <c r="E30" s="326"/>
      <c r="F30" s="614"/>
      <c r="G30" s="326"/>
      <c r="H30" s="327">
        <f t="shared" si="10"/>
        <v>0</v>
      </c>
      <c r="I30" s="320"/>
      <c r="J30" s="328"/>
      <c r="K30" s="326"/>
      <c r="L30" s="326"/>
      <c r="M30" s="326"/>
      <c r="N30" s="329">
        <f t="shared" si="11"/>
        <v>0</v>
      </c>
      <c r="O30" s="330">
        <f t="shared" si="12"/>
        <v>0</v>
      </c>
      <c r="P30" s="331">
        <f t="shared" si="13"/>
        <v>0</v>
      </c>
      <c r="Q30" s="173"/>
    </row>
    <row r="31" spans="1:17" ht="18" customHeight="1">
      <c r="A31" s="325">
        <f t="shared" si="3"/>
        <v>34</v>
      </c>
      <c r="B31" s="271" t="s">
        <v>1114</v>
      </c>
      <c r="C31" s="271" t="s">
        <v>234</v>
      </c>
      <c r="D31" s="326">
        <v>0</v>
      </c>
      <c r="E31" s="326"/>
      <c r="F31" s="614"/>
      <c r="G31" s="326"/>
      <c r="H31" s="327">
        <f t="shared" si="10"/>
        <v>0</v>
      </c>
      <c r="I31" s="320"/>
      <c r="J31" s="328"/>
      <c r="K31" s="326"/>
      <c r="L31" s="326"/>
      <c r="M31" s="326"/>
      <c r="N31" s="329">
        <f t="shared" si="11"/>
        <v>0</v>
      </c>
      <c r="O31" s="330">
        <f t="shared" si="12"/>
        <v>0</v>
      </c>
      <c r="P31" s="331">
        <f t="shared" si="13"/>
        <v>0</v>
      </c>
      <c r="Q31" s="173"/>
    </row>
    <row r="32" spans="1:17" ht="18" customHeight="1">
      <c r="A32" s="325">
        <f t="shared" si="3"/>
        <v>35</v>
      </c>
      <c r="B32" s="271" t="s">
        <v>1115</v>
      </c>
      <c r="C32" s="271" t="s">
        <v>234</v>
      </c>
      <c r="D32" s="326">
        <v>0</v>
      </c>
      <c r="E32" s="326"/>
      <c r="F32" s="614"/>
      <c r="G32" s="326"/>
      <c r="H32" s="327">
        <f t="shared" si="10"/>
        <v>0</v>
      </c>
      <c r="I32" s="320"/>
      <c r="J32" s="328"/>
      <c r="K32" s="326"/>
      <c r="L32" s="326"/>
      <c r="M32" s="326"/>
      <c r="N32" s="329">
        <f t="shared" si="11"/>
        <v>0</v>
      </c>
      <c r="O32" s="330">
        <f t="shared" si="12"/>
        <v>0</v>
      </c>
      <c r="P32" s="331">
        <f t="shared" si="13"/>
        <v>0</v>
      </c>
      <c r="Q32" s="173"/>
    </row>
    <row r="33" spans="1:17" ht="18" customHeight="1">
      <c r="A33" s="325">
        <f t="shared" si="3"/>
        <v>36</v>
      </c>
      <c r="B33" s="271" t="s">
        <v>1116</v>
      </c>
      <c r="C33" s="271" t="s">
        <v>234</v>
      </c>
      <c r="D33" s="326">
        <v>0</v>
      </c>
      <c r="E33" s="326"/>
      <c r="F33" s="614"/>
      <c r="G33" s="326"/>
      <c r="H33" s="327">
        <f t="shared" si="10"/>
        <v>0</v>
      </c>
      <c r="I33" s="320"/>
      <c r="J33" s="328"/>
      <c r="K33" s="326"/>
      <c r="L33" s="326"/>
      <c r="M33" s="326"/>
      <c r="N33" s="329">
        <f t="shared" si="11"/>
        <v>0</v>
      </c>
      <c r="O33" s="330">
        <f t="shared" si="12"/>
        <v>0</v>
      </c>
      <c r="P33" s="331">
        <f t="shared" si="13"/>
        <v>0</v>
      </c>
      <c r="Q33" s="173"/>
    </row>
    <row r="34" spans="1:17" ht="18" customHeight="1">
      <c r="A34" s="325">
        <f t="shared" si="3"/>
        <v>37</v>
      </c>
      <c r="B34" s="271" t="s">
        <v>1128</v>
      </c>
      <c r="C34" s="271" t="s">
        <v>234</v>
      </c>
      <c r="D34" s="326"/>
      <c r="E34" s="326"/>
      <c r="F34" s="326"/>
      <c r="G34" s="326"/>
      <c r="H34" s="327">
        <f t="shared" si="10"/>
        <v>0</v>
      </c>
      <c r="I34" s="320"/>
      <c r="J34" s="328"/>
      <c r="K34" s="326"/>
      <c r="L34" s="326"/>
      <c r="M34" s="326"/>
      <c r="N34" s="329">
        <f t="shared" si="11"/>
        <v>0</v>
      </c>
      <c r="O34" s="330">
        <f t="shared" si="12"/>
        <v>0</v>
      </c>
      <c r="P34" s="331">
        <f t="shared" si="13"/>
        <v>0</v>
      </c>
      <c r="Q34" s="173"/>
    </row>
    <row r="35" spans="1:17" ht="18" customHeight="1">
      <c r="A35" s="325">
        <f t="shared" si="3"/>
        <v>38</v>
      </c>
      <c r="B35" s="271" t="s">
        <v>1147</v>
      </c>
      <c r="C35" s="271" t="s">
        <v>28</v>
      </c>
      <c r="D35" s="326"/>
      <c r="E35" s="326"/>
      <c r="F35" s="326"/>
      <c r="G35" s="326"/>
      <c r="H35" s="327">
        <f t="shared" si="10"/>
        <v>0</v>
      </c>
      <c r="I35" s="320"/>
      <c r="J35" s="328"/>
      <c r="K35" s="326"/>
      <c r="L35" s="326"/>
      <c r="M35" s="326"/>
      <c r="N35" s="329">
        <f t="shared" si="11"/>
        <v>0</v>
      </c>
      <c r="O35" s="330">
        <f t="shared" si="12"/>
        <v>0</v>
      </c>
      <c r="P35" s="331">
        <f t="shared" si="13"/>
        <v>0</v>
      </c>
      <c r="Q35" s="173"/>
    </row>
    <row r="36" spans="1:17" ht="18" customHeight="1">
      <c r="A36" s="325">
        <f t="shared" si="3"/>
        <v>39</v>
      </c>
      <c r="B36" s="271"/>
      <c r="C36" s="271"/>
      <c r="D36" s="326"/>
      <c r="E36" s="326"/>
      <c r="F36" s="326"/>
      <c r="G36" s="326"/>
      <c r="H36" s="327">
        <f t="shared" si="10"/>
        <v>0</v>
      </c>
      <c r="I36" s="320"/>
      <c r="J36" s="328"/>
      <c r="K36" s="326"/>
      <c r="L36" s="326"/>
      <c r="M36" s="326"/>
      <c r="N36" s="329">
        <f t="shared" si="11"/>
        <v>0</v>
      </c>
      <c r="O36" s="330">
        <f t="shared" si="12"/>
        <v>0</v>
      </c>
      <c r="P36" s="331">
        <f t="shared" si="13"/>
        <v>0</v>
      </c>
      <c r="Q36" s="173"/>
    </row>
    <row r="37" spans="1:17" ht="18" customHeight="1">
      <c r="A37" s="325">
        <f t="shared" si="3"/>
        <v>40</v>
      </c>
      <c r="B37" s="271"/>
      <c r="C37" s="271"/>
      <c r="D37" s="326"/>
      <c r="E37" s="326"/>
      <c r="F37" s="326"/>
      <c r="G37" s="326"/>
      <c r="H37" s="327">
        <f t="shared" si="10"/>
        <v>0</v>
      </c>
      <c r="I37" s="320"/>
      <c r="J37" s="328"/>
      <c r="K37" s="326"/>
      <c r="L37" s="326"/>
      <c r="M37" s="326"/>
      <c r="N37" s="329">
        <f t="shared" si="11"/>
        <v>0</v>
      </c>
      <c r="O37" s="330">
        <f t="shared" si="12"/>
        <v>0</v>
      </c>
      <c r="P37" s="331">
        <f t="shared" si="13"/>
        <v>0</v>
      </c>
      <c r="Q37" s="173"/>
    </row>
    <row r="38" spans="1:17" ht="18" customHeight="1" thickBot="1">
      <c r="A38" s="332"/>
      <c r="B38" s="333" t="s">
        <v>70</v>
      </c>
      <c r="C38" s="334"/>
      <c r="D38" s="334"/>
      <c r="E38" s="334"/>
      <c r="F38" s="334"/>
      <c r="G38" s="334"/>
      <c r="H38" s="335">
        <f>E38+F38-G38</f>
        <v>0</v>
      </c>
      <c r="I38" s="201"/>
      <c r="J38" s="336"/>
      <c r="K38" s="337"/>
      <c r="L38" s="334"/>
      <c r="M38" s="334"/>
      <c r="N38" s="338">
        <f>SUM(N5:N37)</f>
        <v>582.5046683459999</v>
      </c>
      <c r="O38" s="338">
        <f>SUM(O5:O37)</f>
        <v>0</v>
      </c>
      <c r="P38" s="338">
        <f>SUM(P5:P37)</f>
        <v>0</v>
      </c>
      <c r="Q38" s="339"/>
    </row>
  </sheetData>
  <mergeCells count="1">
    <mergeCell ref="J3:N3"/>
  </mergeCells>
  <dataValidations count="2">
    <dataValidation type="list" showInputMessage="1" showErrorMessage="1" sqref="C5:C37" xr:uid="{00000000-0002-0000-0800-000000000000}">
      <formula1>UOM</formula1>
    </dataValidation>
    <dataValidation allowBlank="1" showErrorMessage="1" prompt="_x000a_" sqref="R1" xr:uid="{00000000-0002-0000-0800-000001000000}"/>
  </dataValidations>
  <printOptions horizontalCentered="1"/>
  <pageMargins left="0.2" right="0.2" top="0.25" bottom="0.5" header="0.3" footer="0.2"/>
  <pageSetup paperSize="9" scale="60" orientation="landscape" horizontalDpi="4294967293" verticalDpi="4294967293" r:id="rId1"/>
  <headerFooter>
    <oddFooter>&amp;R&amp;A, &amp;F</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27"/>
  <sheetViews>
    <sheetView workbookViewId="0">
      <selection activeCell="C10" sqref="C10"/>
    </sheetView>
  </sheetViews>
  <sheetFormatPr defaultColWidth="17.08984375" defaultRowHeight="20.25" customHeight="1"/>
  <cols>
    <col min="1" max="1" width="8.6328125" customWidth="1"/>
    <col min="2" max="2" width="24" customWidth="1"/>
    <col min="3" max="3" width="28.36328125" customWidth="1"/>
    <col min="4" max="4" width="24.453125" customWidth="1"/>
    <col min="5" max="5" width="23.453125" customWidth="1"/>
    <col min="6" max="6" width="14" customWidth="1"/>
    <col min="7" max="7" width="17.90625" customWidth="1"/>
    <col min="8" max="8" width="15.54296875" customWidth="1"/>
    <col min="9" max="9" width="27.453125" customWidth="1"/>
    <col min="255" max="255" width="8.6328125" customWidth="1"/>
    <col min="256" max="256" width="24" customWidth="1"/>
    <col min="257" max="257" width="28.36328125" customWidth="1"/>
    <col min="258" max="258" width="24.453125" customWidth="1"/>
    <col min="259" max="259" width="23.453125" customWidth="1"/>
    <col min="260" max="260" width="14" customWidth="1"/>
    <col min="261" max="261" width="17.08984375" customWidth="1"/>
    <col min="262" max="262" width="17.453125" customWidth="1"/>
    <col min="263" max="263" width="21.54296875" customWidth="1"/>
    <col min="264" max="264" width="15.54296875" customWidth="1"/>
    <col min="265" max="265" width="27.453125" customWidth="1"/>
    <col min="511" max="511" width="8.6328125" customWidth="1"/>
    <col min="512" max="512" width="24" customWidth="1"/>
    <col min="513" max="513" width="28.36328125" customWidth="1"/>
    <col min="514" max="514" width="24.453125" customWidth="1"/>
    <col min="515" max="515" width="23.453125" customWidth="1"/>
    <col min="516" max="516" width="14" customWidth="1"/>
    <col min="517" max="517" width="17.08984375" customWidth="1"/>
    <col min="518" max="518" width="17.453125" customWidth="1"/>
    <col min="519" max="519" width="21.54296875" customWidth="1"/>
    <col min="520" max="520" width="15.54296875" customWidth="1"/>
    <col min="521" max="521" width="27.453125" customWidth="1"/>
    <col min="767" max="767" width="8.6328125" customWidth="1"/>
    <col min="768" max="768" width="24" customWidth="1"/>
    <col min="769" max="769" width="28.36328125" customWidth="1"/>
    <col min="770" max="770" width="24.453125" customWidth="1"/>
    <col min="771" max="771" width="23.453125" customWidth="1"/>
    <col min="772" max="772" width="14" customWidth="1"/>
    <col min="773" max="773" width="17.08984375" customWidth="1"/>
    <col min="774" max="774" width="17.453125" customWidth="1"/>
    <col min="775" max="775" width="21.54296875" customWidth="1"/>
    <col min="776" max="776" width="15.54296875" customWidth="1"/>
    <col min="777" max="777" width="27.453125" customWidth="1"/>
    <col min="1023" max="1023" width="8.6328125" customWidth="1"/>
    <col min="1024" max="1024" width="24" customWidth="1"/>
    <col min="1025" max="1025" width="28.36328125" customWidth="1"/>
    <col min="1026" max="1026" width="24.453125" customWidth="1"/>
    <col min="1027" max="1027" width="23.453125" customWidth="1"/>
    <col min="1028" max="1028" width="14" customWidth="1"/>
    <col min="1029" max="1029" width="17.08984375" customWidth="1"/>
    <col min="1030" max="1030" width="17.453125" customWidth="1"/>
    <col min="1031" max="1031" width="21.54296875" customWidth="1"/>
    <col min="1032" max="1032" width="15.54296875" customWidth="1"/>
    <col min="1033" max="1033" width="27.453125" customWidth="1"/>
    <col min="1279" max="1279" width="8.6328125" customWidth="1"/>
    <col min="1280" max="1280" width="24" customWidth="1"/>
    <col min="1281" max="1281" width="28.36328125" customWidth="1"/>
    <col min="1282" max="1282" width="24.453125" customWidth="1"/>
    <col min="1283" max="1283" width="23.453125" customWidth="1"/>
    <col min="1284" max="1284" width="14" customWidth="1"/>
    <col min="1285" max="1285" width="17.08984375" customWidth="1"/>
    <col min="1286" max="1286" width="17.453125" customWidth="1"/>
    <col min="1287" max="1287" width="21.54296875" customWidth="1"/>
    <col min="1288" max="1288" width="15.54296875" customWidth="1"/>
    <col min="1289" max="1289" width="27.453125" customWidth="1"/>
    <col min="1535" max="1535" width="8.6328125" customWidth="1"/>
    <col min="1536" max="1536" width="24" customWidth="1"/>
    <col min="1537" max="1537" width="28.36328125" customWidth="1"/>
    <col min="1538" max="1538" width="24.453125" customWidth="1"/>
    <col min="1539" max="1539" width="23.453125" customWidth="1"/>
    <col min="1540" max="1540" width="14" customWidth="1"/>
    <col min="1541" max="1541" width="17.08984375" customWidth="1"/>
    <col min="1542" max="1542" width="17.453125" customWidth="1"/>
    <col min="1543" max="1543" width="21.54296875" customWidth="1"/>
    <col min="1544" max="1544" width="15.54296875" customWidth="1"/>
    <col min="1545" max="1545" width="27.453125" customWidth="1"/>
    <col min="1791" max="1791" width="8.6328125" customWidth="1"/>
    <col min="1792" max="1792" width="24" customWidth="1"/>
    <col min="1793" max="1793" width="28.36328125" customWidth="1"/>
    <col min="1794" max="1794" width="24.453125" customWidth="1"/>
    <col min="1795" max="1795" width="23.453125" customWidth="1"/>
    <col min="1796" max="1796" width="14" customWidth="1"/>
    <col min="1797" max="1797" width="17.08984375" customWidth="1"/>
    <col min="1798" max="1798" width="17.453125" customWidth="1"/>
    <col min="1799" max="1799" width="21.54296875" customWidth="1"/>
    <col min="1800" max="1800" width="15.54296875" customWidth="1"/>
    <col min="1801" max="1801" width="27.453125" customWidth="1"/>
    <col min="2047" max="2047" width="8.6328125" customWidth="1"/>
    <col min="2048" max="2048" width="24" customWidth="1"/>
    <col min="2049" max="2049" width="28.36328125" customWidth="1"/>
    <col min="2050" max="2050" width="24.453125" customWidth="1"/>
    <col min="2051" max="2051" width="23.453125" customWidth="1"/>
    <col min="2052" max="2052" width="14" customWidth="1"/>
    <col min="2053" max="2053" width="17.08984375" customWidth="1"/>
    <col min="2054" max="2054" width="17.453125" customWidth="1"/>
    <col min="2055" max="2055" width="21.54296875" customWidth="1"/>
    <col min="2056" max="2056" width="15.54296875" customWidth="1"/>
    <col min="2057" max="2057" width="27.453125" customWidth="1"/>
    <col min="2303" max="2303" width="8.6328125" customWidth="1"/>
    <col min="2304" max="2304" width="24" customWidth="1"/>
    <col min="2305" max="2305" width="28.36328125" customWidth="1"/>
    <col min="2306" max="2306" width="24.453125" customWidth="1"/>
    <col min="2307" max="2307" width="23.453125" customWidth="1"/>
    <col min="2308" max="2308" width="14" customWidth="1"/>
    <col min="2309" max="2309" width="17.08984375" customWidth="1"/>
    <col min="2310" max="2310" width="17.453125" customWidth="1"/>
    <col min="2311" max="2311" width="21.54296875" customWidth="1"/>
    <col min="2312" max="2312" width="15.54296875" customWidth="1"/>
    <col min="2313" max="2313" width="27.453125" customWidth="1"/>
    <col min="2559" max="2559" width="8.6328125" customWidth="1"/>
    <col min="2560" max="2560" width="24" customWidth="1"/>
    <col min="2561" max="2561" width="28.36328125" customWidth="1"/>
    <col min="2562" max="2562" width="24.453125" customWidth="1"/>
    <col min="2563" max="2563" width="23.453125" customWidth="1"/>
    <col min="2564" max="2564" width="14" customWidth="1"/>
    <col min="2565" max="2565" width="17.08984375" customWidth="1"/>
    <col min="2566" max="2566" width="17.453125" customWidth="1"/>
    <col min="2567" max="2567" width="21.54296875" customWidth="1"/>
    <col min="2568" max="2568" width="15.54296875" customWidth="1"/>
    <col min="2569" max="2569" width="27.453125" customWidth="1"/>
    <col min="2815" max="2815" width="8.6328125" customWidth="1"/>
    <col min="2816" max="2816" width="24" customWidth="1"/>
    <col min="2817" max="2817" width="28.36328125" customWidth="1"/>
    <col min="2818" max="2818" width="24.453125" customWidth="1"/>
    <col min="2819" max="2819" width="23.453125" customWidth="1"/>
    <col min="2820" max="2820" width="14" customWidth="1"/>
    <col min="2821" max="2821" width="17.08984375" customWidth="1"/>
    <col min="2822" max="2822" width="17.453125" customWidth="1"/>
    <col min="2823" max="2823" width="21.54296875" customWidth="1"/>
    <col min="2824" max="2824" width="15.54296875" customWidth="1"/>
    <col min="2825" max="2825" width="27.453125" customWidth="1"/>
    <col min="3071" max="3071" width="8.6328125" customWidth="1"/>
    <col min="3072" max="3072" width="24" customWidth="1"/>
    <col min="3073" max="3073" width="28.36328125" customWidth="1"/>
    <col min="3074" max="3074" width="24.453125" customWidth="1"/>
    <col min="3075" max="3075" width="23.453125" customWidth="1"/>
    <col min="3076" max="3076" width="14" customWidth="1"/>
    <col min="3077" max="3077" width="17.08984375" customWidth="1"/>
    <col min="3078" max="3078" width="17.453125" customWidth="1"/>
    <col min="3079" max="3079" width="21.54296875" customWidth="1"/>
    <col min="3080" max="3080" width="15.54296875" customWidth="1"/>
    <col min="3081" max="3081" width="27.453125" customWidth="1"/>
    <col min="3327" max="3327" width="8.6328125" customWidth="1"/>
    <col min="3328" max="3328" width="24" customWidth="1"/>
    <col min="3329" max="3329" width="28.36328125" customWidth="1"/>
    <col min="3330" max="3330" width="24.453125" customWidth="1"/>
    <col min="3331" max="3331" width="23.453125" customWidth="1"/>
    <col min="3332" max="3332" width="14" customWidth="1"/>
    <col min="3333" max="3333" width="17.08984375" customWidth="1"/>
    <col min="3334" max="3334" width="17.453125" customWidth="1"/>
    <col min="3335" max="3335" width="21.54296875" customWidth="1"/>
    <col min="3336" max="3336" width="15.54296875" customWidth="1"/>
    <col min="3337" max="3337" width="27.453125" customWidth="1"/>
    <col min="3583" max="3583" width="8.6328125" customWidth="1"/>
    <col min="3584" max="3584" width="24" customWidth="1"/>
    <col min="3585" max="3585" width="28.36328125" customWidth="1"/>
    <col min="3586" max="3586" width="24.453125" customWidth="1"/>
    <col min="3587" max="3587" width="23.453125" customWidth="1"/>
    <col min="3588" max="3588" width="14" customWidth="1"/>
    <col min="3589" max="3589" width="17.08984375" customWidth="1"/>
    <col min="3590" max="3590" width="17.453125" customWidth="1"/>
    <col min="3591" max="3591" width="21.54296875" customWidth="1"/>
    <col min="3592" max="3592" width="15.54296875" customWidth="1"/>
    <col min="3593" max="3593" width="27.453125" customWidth="1"/>
    <col min="3839" max="3839" width="8.6328125" customWidth="1"/>
    <col min="3840" max="3840" width="24" customWidth="1"/>
    <col min="3841" max="3841" width="28.36328125" customWidth="1"/>
    <col min="3842" max="3842" width="24.453125" customWidth="1"/>
    <col min="3843" max="3843" width="23.453125" customWidth="1"/>
    <col min="3844" max="3844" width="14" customWidth="1"/>
    <col min="3845" max="3845" width="17.08984375" customWidth="1"/>
    <col min="3846" max="3846" width="17.453125" customWidth="1"/>
    <col min="3847" max="3847" width="21.54296875" customWidth="1"/>
    <col min="3848" max="3848" width="15.54296875" customWidth="1"/>
    <col min="3849" max="3849" width="27.453125" customWidth="1"/>
    <col min="4095" max="4095" width="8.6328125" customWidth="1"/>
    <col min="4096" max="4096" width="24" customWidth="1"/>
    <col min="4097" max="4097" width="28.36328125" customWidth="1"/>
    <col min="4098" max="4098" width="24.453125" customWidth="1"/>
    <col min="4099" max="4099" width="23.453125" customWidth="1"/>
    <col min="4100" max="4100" width="14" customWidth="1"/>
    <col min="4101" max="4101" width="17.08984375" customWidth="1"/>
    <col min="4102" max="4102" width="17.453125" customWidth="1"/>
    <col min="4103" max="4103" width="21.54296875" customWidth="1"/>
    <col min="4104" max="4104" width="15.54296875" customWidth="1"/>
    <col min="4105" max="4105" width="27.453125" customWidth="1"/>
    <col min="4351" max="4351" width="8.6328125" customWidth="1"/>
    <col min="4352" max="4352" width="24" customWidth="1"/>
    <col min="4353" max="4353" width="28.36328125" customWidth="1"/>
    <col min="4354" max="4354" width="24.453125" customWidth="1"/>
    <col min="4355" max="4355" width="23.453125" customWidth="1"/>
    <col min="4356" max="4356" width="14" customWidth="1"/>
    <col min="4357" max="4357" width="17.08984375" customWidth="1"/>
    <col min="4358" max="4358" width="17.453125" customWidth="1"/>
    <col min="4359" max="4359" width="21.54296875" customWidth="1"/>
    <col min="4360" max="4360" width="15.54296875" customWidth="1"/>
    <col min="4361" max="4361" width="27.453125" customWidth="1"/>
    <col min="4607" max="4607" width="8.6328125" customWidth="1"/>
    <col min="4608" max="4608" width="24" customWidth="1"/>
    <col min="4609" max="4609" width="28.36328125" customWidth="1"/>
    <col min="4610" max="4610" width="24.453125" customWidth="1"/>
    <col min="4611" max="4611" width="23.453125" customWidth="1"/>
    <col min="4612" max="4612" width="14" customWidth="1"/>
    <col min="4613" max="4613" width="17.08984375" customWidth="1"/>
    <col min="4614" max="4614" width="17.453125" customWidth="1"/>
    <col min="4615" max="4615" width="21.54296875" customWidth="1"/>
    <col min="4616" max="4616" width="15.54296875" customWidth="1"/>
    <col min="4617" max="4617" width="27.453125" customWidth="1"/>
    <col min="4863" max="4863" width="8.6328125" customWidth="1"/>
    <col min="4864" max="4864" width="24" customWidth="1"/>
    <col min="4865" max="4865" width="28.36328125" customWidth="1"/>
    <col min="4866" max="4866" width="24.453125" customWidth="1"/>
    <col min="4867" max="4867" width="23.453125" customWidth="1"/>
    <col min="4868" max="4868" width="14" customWidth="1"/>
    <col min="4869" max="4869" width="17.08984375" customWidth="1"/>
    <col min="4870" max="4870" width="17.453125" customWidth="1"/>
    <col min="4871" max="4871" width="21.54296875" customWidth="1"/>
    <col min="4872" max="4872" width="15.54296875" customWidth="1"/>
    <col min="4873" max="4873" width="27.453125" customWidth="1"/>
    <col min="5119" max="5119" width="8.6328125" customWidth="1"/>
    <col min="5120" max="5120" width="24" customWidth="1"/>
    <col min="5121" max="5121" width="28.36328125" customWidth="1"/>
    <col min="5122" max="5122" width="24.453125" customWidth="1"/>
    <col min="5123" max="5123" width="23.453125" customWidth="1"/>
    <col min="5124" max="5124" width="14" customWidth="1"/>
    <col min="5125" max="5125" width="17.08984375" customWidth="1"/>
    <col min="5126" max="5126" width="17.453125" customWidth="1"/>
    <col min="5127" max="5127" width="21.54296875" customWidth="1"/>
    <col min="5128" max="5128" width="15.54296875" customWidth="1"/>
    <col min="5129" max="5129" width="27.453125" customWidth="1"/>
    <col min="5375" max="5375" width="8.6328125" customWidth="1"/>
    <col min="5376" max="5376" width="24" customWidth="1"/>
    <col min="5377" max="5377" width="28.36328125" customWidth="1"/>
    <col min="5378" max="5378" width="24.453125" customWidth="1"/>
    <col min="5379" max="5379" width="23.453125" customWidth="1"/>
    <col min="5380" max="5380" width="14" customWidth="1"/>
    <col min="5381" max="5381" width="17.08984375" customWidth="1"/>
    <col min="5382" max="5382" width="17.453125" customWidth="1"/>
    <col min="5383" max="5383" width="21.54296875" customWidth="1"/>
    <col min="5384" max="5384" width="15.54296875" customWidth="1"/>
    <col min="5385" max="5385" width="27.453125" customWidth="1"/>
    <col min="5631" max="5631" width="8.6328125" customWidth="1"/>
    <col min="5632" max="5632" width="24" customWidth="1"/>
    <col min="5633" max="5633" width="28.36328125" customWidth="1"/>
    <col min="5634" max="5634" width="24.453125" customWidth="1"/>
    <col min="5635" max="5635" width="23.453125" customWidth="1"/>
    <col min="5636" max="5636" width="14" customWidth="1"/>
    <col min="5637" max="5637" width="17.08984375" customWidth="1"/>
    <col min="5638" max="5638" width="17.453125" customWidth="1"/>
    <col min="5639" max="5639" width="21.54296875" customWidth="1"/>
    <col min="5640" max="5640" width="15.54296875" customWidth="1"/>
    <col min="5641" max="5641" width="27.453125" customWidth="1"/>
    <col min="5887" max="5887" width="8.6328125" customWidth="1"/>
    <col min="5888" max="5888" width="24" customWidth="1"/>
    <col min="5889" max="5889" width="28.36328125" customWidth="1"/>
    <col min="5890" max="5890" width="24.453125" customWidth="1"/>
    <col min="5891" max="5891" width="23.453125" customWidth="1"/>
    <col min="5892" max="5892" width="14" customWidth="1"/>
    <col min="5893" max="5893" width="17.08984375" customWidth="1"/>
    <col min="5894" max="5894" width="17.453125" customWidth="1"/>
    <col min="5895" max="5895" width="21.54296875" customWidth="1"/>
    <col min="5896" max="5896" width="15.54296875" customWidth="1"/>
    <col min="5897" max="5897" width="27.453125" customWidth="1"/>
    <col min="6143" max="6143" width="8.6328125" customWidth="1"/>
    <col min="6144" max="6144" width="24" customWidth="1"/>
    <col min="6145" max="6145" width="28.36328125" customWidth="1"/>
    <col min="6146" max="6146" width="24.453125" customWidth="1"/>
    <col min="6147" max="6147" width="23.453125" customWidth="1"/>
    <col min="6148" max="6148" width="14" customWidth="1"/>
    <col min="6149" max="6149" width="17.08984375" customWidth="1"/>
    <col min="6150" max="6150" width="17.453125" customWidth="1"/>
    <col min="6151" max="6151" width="21.54296875" customWidth="1"/>
    <col min="6152" max="6152" width="15.54296875" customWidth="1"/>
    <col min="6153" max="6153" width="27.453125" customWidth="1"/>
    <col min="6399" max="6399" width="8.6328125" customWidth="1"/>
    <col min="6400" max="6400" width="24" customWidth="1"/>
    <col min="6401" max="6401" width="28.36328125" customWidth="1"/>
    <col min="6402" max="6402" width="24.453125" customWidth="1"/>
    <col min="6403" max="6403" width="23.453125" customWidth="1"/>
    <col min="6404" max="6404" width="14" customWidth="1"/>
    <col min="6405" max="6405" width="17.08984375" customWidth="1"/>
    <col min="6406" max="6406" width="17.453125" customWidth="1"/>
    <col min="6407" max="6407" width="21.54296875" customWidth="1"/>
    <col min="6408" max="6408" width="15.54296875" customWidth="1"/>
    <col min="6409" max="6409" width="27.453125" customWidth="1"/>
    <col min="6655" max="6655" width="8.6328125" customWidth="1"/>
    <col min="6656" max="6656" width="24" customWidth="1"/>
    <col min="6657" max="6657" width="28.36328125" customWidth="1"/>
    <col min="6658" max="6658" width="24.453125" customWidth="1"/>
    <col min="6659" max="6659" width="23.453125" customWidth="1"/>
    <col min="6660" max="6660" width="14" customWidth="1"/>
    <col min="6661" max="6661" width="17.08984375" customWidth="1"/>
    <col min="6662" max="6662" width="17.453125" customWidth="1"/>
    <col min="6663" max="6663" width="21.54296875" customWidth="1"/>
    <col min="6664" max="6664" width="15.54296875" customWidth="1"/>
    <col min="6665" max="6665" width="27.453125" customWidth="1"/>
    <col min="6911" max="6911" width="8.6328125" customWidth="1"/>
    <col min="6912" max="6912" width="24" customWidth="1"/>
    <col min="6913" max="6913" width="28.36328125" customWidth="1"/>
    <col min="6914" max="6914" width="24.453125" customWidth="1"/>
    <col min="6915" max="6915" width="23.453125" customWidth="1"/>
    <col min="6916" max="6916" width="14" customWidth="1"/>
    <col min="6917" max="6917" width="17.08984375" customWidth="1"/>
    <col min="6918" max="6918" width="17.453125" customWidth="1"/>
    <col min="6919" max="6919" width="21.54296875" customWidth="1"/>
    <col min="6920" max="6920" width="15.54296875" customWidth="1"/>
    <col min="6921" max="6921" width="27.453125" customWidth="1"/>
    <col min="7167" max="7167" width="8.6328125" customWidth="1"/>
    <col min="7168" max="7168" width="24" customWidth="1"/>
    <col min="7169" max="7169" width="28.36328125" customWidth="1"/>
    <col min="7170" max="7170" width="24.453125" customWidth="1"/>
    <col min="7171" max="7171" width="23.453125" customWidth="1"/>
    <col min="7172" max="7172" width="14" customWidth="1"/>
    <col min="7173" max="7173" width="17.08984375" customWidth="1"/>
    <col min="7174" max="7174" width="17.453125" customWidth="1"/>
    <col min="7175" max="7175" width="21.54296875" customWidth="1"/>
    <col min="7176" max="7176" width="15.54296875" customWidth="1"/>
    <col min="7177" max="7177" width="27.453125" customWidth="1"/>
    <col min="7423" max="7423" width="8.6328125" customWidth="1"/>
    <col min="7424" max="7424" width="24" customWidth="1"/>
    <col min="7425" max="7425" width="28.36328125" customWidth="1"/>
    <col min="7426" max="7426" width="24.453125" customWidth="1"/>
    <col min="7427" max="7427" width="23.453125" customWidth="1"/>
    <col min="7428" max="7428" width="14" customWidth="1"/>
    <col min="7429" max="7429" width="17.08984375" customWidth="1"/>
    <col min="7430" max="7430" width="17.453125" customWidth="1"/>
    <col min="7431" max="7431" width="21.54296875" customWidth="1"/>
    <col min="7432" max="7432" width="15.54296875" customWidth="1"/>
    <col min="7433" max="7433" width="27.453125" customWidth="1"/>
    <col min="7679" max="7679" width="8.6328125" customWidth="1"/>
    <col min="7680" max="7680" width="24" customWidth="1"/>
    <col min="7681" max="7681" width="28.36328125" customWidth="1"/>
    <col min="7682" max="7682" width="24.453125" customWidth="1"/>
    <col min="7683" max="7683" width="23.453125" customWidth="1"/>
    <col min="7684" max="7684" width="14" customWidth="1"/>
    <col min="7685" max="7685" width="17.08984375" customWidth="1"/>
    <col min="7686" max="7686" width="17.453125" customWidth="1"/>
    <col min="7687" max="7687" width="21.54296875" customWidth="1"/>
    <col min="7688" max="7688" width="15.54296875" customWidth="1"/>
    <col min="7689" max="7689" width="27.453125" customWidth="1"/>
    <col min="7935" max="7935" width="8.6328125" customWidth="1"/>
    <col min="7936" max="7936" width="24" customWidth="1"/>
    <col min="7937" max="7937" width="28.36328125" customWidth="1"/>
    <col min="7938" max="7938" width="24.453125" customWidth="1"/>
    <col min="7939" max="7939" width="23.453125" customWidth="1"/>
    <col min="7940" max="7940" width="14" customWidth="1"/>
    <col min="7941" max="7941" width="17.08984375" customWidth="1"/>
    <col min="7942" max="7942" width="17.453125" customWidth="1"/>
    <col min="7943" max="7943" width="21.54296875" customWidth="1"/>
    <col min="7944" max="7944" width="15.54296875" customWidth="1"/>
    <col min="7945" max="7945" width="27.453125" customWidth="1"/>
    <col min="8191" max="8191" width="8.6328125" customWidth="1"/>
    <col min="8192" max="8192" width="24" customWidth="1"/>
    <col min="8193" max="8193" width="28.36328125" customWidth="1"/>
    <col min="8194" max="8194" width="24.453125" customWidth="1"/>
    <col min="8195" max="8195" width="23.453125" customWidth="1"/>
    <col min="8196" max="8196" width="14" customWidth="1"/>
    <col min="8197" max="8197" width="17.08984375" customWidth="1"/>
    <col min="8198" max="8198" width="17.453125" customWidth="1"/>
    <col min="8199" max="8199" width="21.54296875" customWidth="1"/>
    <col min="8200" max="8200" width="15.54296875" customWidth="1"/>
    <col min="8201" max="8201" width="27.453125" customWidth="1"/>
    <col min="8447" max="8447" width="8.6328125" customWidth="1"/>
    <col min="8448" max="8448" width="24" customWidth="1"/>
    <col min="8449" max="8449" width="28.36328125" customWidth="1"/>
    <col min="8450" max="8450" width="24.453125" customWidth="1"/>
    <col min="8451" max="8451" width="23.453125" customWidth="1"/>
    <col min="8452" max="8452" width="14" customWidth="1"/>
    <col min="8453" max="8453" width="17.08984375" customWidth="1"/>
    <col min="8454" max="8454" width="17.453125" customWidth="1"/>
    <col min="8455" max="8455" width="21.54296875" customWidth="1"/>
    <col min="8456" max="8456" width="15.54296875" customWidth="1"/>
    <col min="8457" max="8457" width="27.453125" customWidth="1"/>
    <col min="8703" max="8703" width="8.6328125" customWidth="1"/>
    <col min="8704" max="8704" width="24" customWidth="1"/>
    <col min="8705" max="8705" width="28.36328125" customWidth="1"/>
    <col min="8706" max="8706" width="24.453125" customWidth="1"/>
    <col min="8707" max="8707" width="23.453125" customWidth="1"/>
    <col min="8708" max="8708" width="14" customWidth="1"/>
    <col min="8709" max="8709" width="17.08984375" customWidth="1"/>
    <col min="8710" max="8710" width="17.453125" customWidth="1"/>
    <col min="8711" max="8711" width="21.54296875" customWidth="1"/>
    <col min="8712" max="8712" width="15.54296875" customWidth="1"/>
    <col min="8713" max="8713" width="27.453125" customWidth="1"/>
    <col min="8959" max="8959" width="8.6328125" customWidth="1"/>
    <col min="8960" max="8960" width="24" customWidth="1"/>
    <col min="8961" max="8961" width="28.36328125" customWidth="1"/>
    <col min="8962" max="8962" width="24.453125" customWidth="1"/>
    <col min="8963" max="8963" width="23.453125" customWidth="1"/>
    <col min="8964" max="8964" width="14" customWidth="1"/>
    <col min="8965" max="8965" width="17.08984375" customWidth="1"/>
    <col min="8966" max="8966" width="17.453125" customWidth="1"/>
    <col min="8967" max="8967" width="21.54296875" customWidth="1"/>
    <col min="8968" max="8968" width="15.54296875" customWidth="1"/>
    <col min="8969" max="8969" width="27.453125" customWidth="1"/>
    <col min="9215" max="9215" width="8.6328125" customWidth="1"/>
    <col min="9216" max="9216" width="24" customWidth="1"/>
    <col min="9217" max="9217" width="28.36328125" customWidth="1"/>
    <col min="9218" max="9218" width="24.453125" customWidth="1"/>
    <col min="9219" max="9219" width="23.453125" customWidth="1"/>
    <col min="9220" max="9220" width="14" customWidth="1"/>
    <col min="9221" max="9221" width="17.08984375" customWidth="1"/>
    <col min="9222" max="9222" width="17.453125" customWidth="1"/>
    <col min="9223" max="9223" width="21.54296875" customWidth="1"/>
    <col min="9224" max="9224" width="15.54296875" customWidth="1"/>
    <col min="9225" max="9225" width="27.453125" customWidth="1"/>
    <col min="9471" max="9471" width="8.6328125" customWidth="1"/>
    <col min="9472" max="9472" width="24" customWidth="1"/>
    <col min="9473" max="9473" width="28.36328125" customWidth="1"/>
    <col min="9474" max="9474" width="24.453125" customWidth="1"/>
    <col min="9475" max="9475" width="23.453125" customWidth="1"/>
    <col min="9476" max="9476" width="14" customWidth="1"/>
    <col min="9477" max="9477" width="17.08984375" customWidth="1"/>
    <col min="9478" max="9478" width="17.453125" customWidth="1"/>
    <col min="9479" max="9479" width="21.54296875" customWidth="1"/>
    <col min="9480" max="9480" width="15.54296875" customWidth="1"/>
    <col min="9481" max="9481" width="27.453125" customWidth="1"/>
    <col min="9727" max="9727" width="8.6328125" customWidth="1"/>
    <col min="9728" max="9728" width="24" customWidth="1"/>
    <col min="9729" max="9729" width="28.36328125" customWidth="1"/>
    <col min="9730" max="9730" width="24.453125" customWidth="1"/>
    <col min="9731" max="9731" width="23.453125" customWidth="1"/>
    <col min="9732" max="9732" width="14" customWidth="1"/>
    <col min="9733" max="9733" width="17.08984375" customWidth="1"/>
    <col min="9734" max="9734" width="17.453125" customWidth="1"/>
    <col min="9735" max="9735" width="21.54296875" customWidth="1"/>
    <col min="9736" max="9736" width="15.54296875" customWidth="1"/>
    <col min="9737" max="9737" width="27.453125" customWidth="1"/>
    <col min="9983" max="9983" width="8.6328125" customWidth="1"/>
    <col min="9984" max="9984" width="24" customWidth="1"/>
    <col min="9985" max="9985" width="28.36328125" customWidth="1"/>
    <col min="9986" max="9986" width="24.453125" customWidth="1"/>
    <col min="9987" max="9987" width="23.453125" customWidth="1"/>
    <col min="9988" max="9988" width="14" customWidth="1"/>
    <col min="9989" max="9989" width="17.08984375" customWidth="1"/>
    <col min="9990" max="9990" width="17.453125" customWidth="1"/>
    <col min="9991" max="9991" width="21.54296875" customWidth="1"/>
    <col min="9992" max="9992" width="15.54296875" customWidth="1"/>
    <col min="9993" max="9993" width="27.453125" customWidth="1"/>
    <col min="10239" max="10239" width="8.6328125" customWidth="1"/>
    <col min="10240" max="10240" width="24" customWidth="1"/>
    <col min="10241" max="10241" width="28.36328125" customWidth="1"/>
    <col min="10242" max="10242" width="24.453125" customWidth="1"/>
    <col min="10243" max="10243" width="23.453125" customWidth="1"/>
    <col min="10244" max="10244" width="14" customWidth="1"/>
    <col min="10245" max="10245" width="17.08984375" customWidth="1"/>
    <col min="10246" max="10246" width="17.453125" customWidth="1"/>
    <col min="10247" max="10247" width="21.54296875" customWidth="1"/>
    <col min="10248" max="10248" width="15.54296875" customWidth="1"/>
    <col min="10249" max="10249" width="27.453125" customWidth="1"/>
    <col min="10495" max="10495" width="8.6328125" customWidth="1"/>
    <col min="10496" max="10496" width="24" customWidth="1"/>
    <col min="10497" max="10497" width="28.36328125" customWidth="1"/>
    <col min="10498" max="10498" width="24.453125" customWidth="1"/>
    <col min="10499" max="10499" width="23.453125" customWidth="1"/>
    <col min="10500" max="10500" width="14" customWidth="1"/>
    <col min="10501" max="10501" width="17.08984375" customWidth="1"/>
    <col min="10502" max="10502" width="17.453125" customWidth="1"/>
    <col min="10503" max="10503" width="21.54296875" customWidth="1"/>
    <col min="10504" max="10504" width="15.54296875" customWidth="1"/>
    <col min="10505" max="10505" width="27.453125" customWidth="1"/>
    <col min="10751" max="10751" width="8.6328125" customWidth="1"/>
    <col min="10752" max="10752" width="24" customWidth="1"/>
    <col min="10753" max="10753" width="28.36328125" customWidth="1"/>
    <col min="10754" max="10754" width="24.453125" customWidth="1"/>
    <col min="10755" max="10755" width="23.453125" customWidth="1"/>
    <col min="10756" max="10756" width="14" customWidth="1"/>
    <col min="10757" max="10757" width="17.08984375" customWidth="1"/>
    <col min="10758" max="10758" width="17.453125" customWidth="1"/>
    <col min="10759" max="10759" width="21.54296875" customWidth="1"/>
    <col min="10760" max="10760" width="15.54296875" customWidth="1"/>
    <col min="10761" max="10761" width="27.453125" customWidth="1"/>
    <col min="11007" max="11007" width="8.6328125" customWidth="1"/>
    <col min="11008" max="11008" width="24" customWidth="1"/>
    <col min="11009" max="11009" width="28.36328125" customWidth="1"/>
    <col min="11010" max="11010" width="24.453125" customWidth="1"/>
    <col min="11011" max="11011" width="23.453125" customWidth="1"/>
    <col min="11012" max="11012" width="14" customWidth="1"/>
    <col min="11013" max="11013" width="17.08984375" customWidth="1"/>
    <col min="11014" max="11014" width="17.453125" customWidth="1"/>
    <col min="11015" max="11015" width="21.54296875" customWidth="1"/>
    <col min="11016" max="11016" width="15.54296875" customWidth="1"/>
    <col min="11017" max="11017" width="27.453125" customWidth="1"/>
    <col min="11263" max="11263" width="8.6328125" customWidth="1"/>
    <col min="11264" max="11264" width="24" customWidth="1"/>
    <col min="11265" max="11265" width="28.36328125" customWidth="1"/>
    <col min="11266" max="11266" width="24.453125" customWidth="1"/>
    <col min="11267" max="11267" width="23.453125" customWidth="1"/>
    <col min="11268" max="11268" width="14" customWidth="1"/>
    <col min="11269" max="11269" width="17.08984375" customWidth="1"/>
    <col min="11270" max="11270" width="17.453125" customWidth="1"/>
    <col min="11271" max="11271" width="21.54296875" customWidth="1"/>
    <col min="11272" max="11272" width="15.54296875" customWidth="1"/>
    <col min="11273" max="11273" width="27.453125" customWidth="1"/>
    <col min="11519" max="11519" width="8.6328125" customWidth="1"/>
    <col min="11520" max="11520" width="24" customWidth="1"/>
    <col min="11521" max="11521" width="28.36328125" customWidth="1"/>
    <col min="11522" max="11522" width="24.453125" customWidth="1"/>
    <col min="11523" max="11523" width="23.453125" customWidth="1"/>
    <col min="11524" max="11524" width="14" customWidth="1"/>
    <col min="11525" max="11525" width="17.08984375" customWidth="1"/>
    <col min="11526" max="11526" width="17.453125" customWidth="1"/>
    <col min="11527" max="11527" width="21.54296875" customWidth="1"/>
    <col min="11528" max="11528" width="15.54296875" customWidth="1"/>
    <col min="11529" max="11529" width="27.453125" customWidth="1"/>
    <col min="11775" max="11775" width="8.6328125" customWidth="1"/>
    <col min="11776" max="11776" width="24" customWidth="1"/>
    <col min="11777" max="11777" width="28.36328125" customWidth="1"/>
    <col min="11778" max="11778" width="24.453125" customWidth="1"/>
    <col min="11779" max="11779" width="23.453125" customWidth="1"/>
    <col min="11780" max="11780" width="14" customWidth="1"/>
    <col min="11781" max="11781" width="17.08984375" customWidth="1"/>
    <col min="11782" max="11782" width="17.453125" customWidth="1"/>
    <col min="11783" max="11783" width="21.54296875" customWidth="1"/>
    <col min="11784" max="11784" width="15.54296875" customWidth="1"/>
    <col min="11785" max="11785" width="27.453125" customWidth="1"/>
    <col min="12031" max="12031" width="8.6328125" customWidth="1"/>
    <col min="12032" max="12032" width="24" customWidth="1"/>
    <col min="12033" max="12033" width="28.36328125" customWidth="1"/>
    <col min="12034" max="12034" width="24.453125" customWidth="1"/>
    <col min="12035" max="12035" width="23.453125" customWidth="1"/>
    <col min="12036" max="12036" width="14" customWidth="1"/>
    <col min="12037" max="12037" width="17.08984375" customWidth="1"/>
    <col min="12038" max="12038" width="17.453125" customWidth="1"/>
    <col min="12039" max="12039" width="21.54296875" customWidth="1"/>
    <col min="12040" max="12040" width="15.54296875" customWidth="1"/>
    <col min="12041" max="12041" width="27.453125" customWidth="1"/>
    <col min="12287" max="12287" width="8.6328125" customWidth="1"/>
    <col min="12288" max="12288" width="24" customWidth="1"/>
    <col min="12289" max="12289" width="28.36328125" customWidth="1"/>
    <col min="12290" max="12290" width="24.453125" customWidth="1"/>
    <col min="12291" max="12291" width="23.453125" customWidth="1"/>
    <col min="12292" max="12292" width="14" customWidth="1"/>
    <col min="12293" max="12293" width="17.08984375" customWidth="1"/>
    <col min="12294" max="12294" width="17.453125" customWidth="1"/>
    <col min="12295" max="12295" width="21.54296875" customWidth="1"/>
    <col min="12296" max="12296" width="15.54296875" customWidth="1"/>
    <col min="12297" max="12297" width="27.453125" customWidth="1"/>
    <col min="12543" max="12543" width="8.6328125" customWidth="1"/>
    <col min="12544" max="12544" width="24" customWidth="1"/>
    <col min="12545" max="12545" width="28.36328125" customWidth="1"/>
    <col min="12546" max="12546" width="24.453125" customWidth="1"/>
    <col min="12547" max="12547" width="23.453125" customWidth="1"/>
    <col min="12548" max="12548" width="14" customWidth="1"/>
    <col min="12549" max="12549" width="17.08984375" customWidth="1"/>
    <col min="12550" max="12550" width="17.453125" customWidth="1"/>
    <col min="12551" max="12551" width="21.54296875" customWidth="1"/>
    <col min="12552" max="12552" width="15.54296875" customWidth="1"/>
    <col min="12553" max="12553" width="27.453125" customWidth="1"/>
    <col min="12799" max="12799" width="8.6328125" customWidth="1"/>
    <col min="12800" max="12800" width="24" customWidth="1"/>
    <col min="12801" max="12801" width="28.36328125" customWidth="1"/>
    <col min="12802" max="12802" width="24.453125" customWidth="1"/>
    <col min="12803" max="12803" width="23.453125" customWidth="1"/>
    <col min="12804" max="12804" width="14" customWidth="1"/>
    <col min="12805" max="12805" width="17.08984375" customWidth="1"/>
    <col min="12806" max="12806" width="17.453125" customWidth="1"/>
    <col min="12807" max="12807" width="21.54296875" customWidth="1"/>
    <col min="12808" max="12808" width="15.54296875" customWidth="1"/>
    <col min="12809" max="12809" width="27.453125" customWidth="1"/>
    <col min="13055" max="13055" width="8.6328125" customWidth="1"/>
    <col min="13056" max="13056" width="24" customWidth="1"/>
    <col min="13057" max="13057" width="28.36328125" customWidth="1"/>
    <col min="13058" max="13058" width="24.453125" customWidth="1"/>
    <col min="13059" max="13059" width="23.453125" customWidth="1"/>
    <col min="13060" max="13060" width="14" customWidth="1"/>
    <col min="13061" max="13061" width="17.08984375" customWidth="1"/>
    <col min="13062" max="13062" width="17.453125" customWidth="1"/>
    <col min="13063" max="13063" width="21.54296875" customWidth="1"/>
    <col min="13064" max="13064" width="15.54296875" customWidth="1"/>
    <col min="13065" max="13065" width="27.453125" customWidth="1"/>
    <col min="13311" max="13311" width="8.6328125" customWidth="1"/>
    <col min="13312" max="13312" width="24" customWidth="1"/>
    <col min="13313" max="13313" width="28.36328125" customWidth="1"/>
    <col min="13314" max="13314" width="24.453125" customWidth="1"/>
    <col min="13315" max="13315" width="23.453125" customWidth="1"/>
    <col min="13316" max="13316" width="14" customWidth="1"/>
    <col min="13317" max="13317" width="17.08984375" customWidth="1"/>
    <col min="13318" max="13318" width="17.453125" customWidth="1"/>
    <col min="13319" max="13319" width="21.54296875" customWidth="1"/>
    <col min="13320" max="13320" width="15.54296875" customWidth="1"/>
    <col min="13321" max="13321" width="27.453125" customWidth="1"/>
    <col min="13567" max="13567" width="8.6328125" customWidth="1"/>
    <col min="13568" max="13568" width="24" customWidth="1"/>
    <col min="13569" max="13569" width="28.36328125" customWidth="1"/>
    <col min="13570" max="13570" width="24.453125" customWidth="1"/>
    <col min="13571" max="13571" width="23.453125" customWidth="1"/>
    <col min="13572" max="13572" width="14" customWidth="1"/>
    <col min="13573" max="13573" width="17.08984375" customWidth="1"/>
    <col min="13574" max="13574" width="17.453125" customWidth="1"/>
    <col min="13575" max="13575" width="21.54296875" customWidth="1"/>
    <col min="13576" max="13576" width="15.54296875" customWidth="1"/>
    <col min="13577" max="13577" width="27.453125" customWidth="1"/>
    <col min="13823" max="13823" width="8.6328125" customWidth="1"/>
    <col min="13824" max="13824" width="24" customWidth="1"/>
    <col min="13825" max="13825" width="28.36328125" customWidth="1"/>
    <col min="13826" max="13826" width="24.453125" customWidth="1"/>
    <col min="13827" max="13827" width="23.453125" customWidth="1"/>
    <col min="13828" max="13828" width="14" customWidth="1"/>
    <col min="13829" max="13829" width="17.08984375" customWidth="1"/>
    <col min="13830" max="13830" width="17.453125" customWidth="1"/>
    <col min="13831" max="13831" width="21.54296875" customWidth="1"/>
    <col min="13832" max="13832" width="15.54296875" customWidth="1"/>
    <col min="13833" max="13833" width="27.453125" customWidth="1"/>
    <col min="14079" max="14079" width="8.6328125" customWidth="1"/>
    <col min="14080" max="14080" width="24" customWidth="1"/>
    <col min="14081" max="14081" width="28.36328125" customWidth="1"/>
    <col min="14082" max="14082" width="24.453125" customWidth="1"/>
    <col min="14083" max="14083" width="23.453125" customWidth="1"/>
    <col min="14084" max="14084" width="14" customWidth="1"/>
    <col min="14085" max="14085" width="17.08984375" customWidth="1"/>
    <col min="14086" max="14086" width="17.453125" customWidth="1"/>
    <col min="14087" max="14087" width="21.54296875" customWidth="1"/>
    <col min="14088" max="14088" width="15.54296875" customWidth="1"/>
    <col min="14089" max="14089" width="27.453125" customWidth="1"/>
    <col min="14335" max="14335" width="8.6328125" customWidth="1"/>
    <col min="14336" max="14336" width="24" customWidth="1"/>
    <col min="14337" max="14337" width="28.36328125" customWidth="1"/>
    <col min="14338" max="14338" width="24.453125" customWidth="1"/>
    <col min="14339" max="14339" width="23.453125" customWidth="1"/>
    <col min="14340" max="14340" width="14" customWidth="1"/>
    <col min="14341" max="14341" width="17.08984375" customWidth="1"/>
    <col min="14342" max="14342" width="17.453125" customWidth="1"/>
    <col min="14343" max="14343" width="21.54296875" customWidth="1"/>
    <col min="14344" max="14344" width="15.54296875" customWidth="1"/>
    <col min="14345" max="14345" width="27.453125" customWidth="1"/>
    <col min="14591" max="14591" width="8.6328125" customWidth="1"/>
    <col min="14592" max="14592" width="24" customWidth="1"/>
    <col min="14593" max="14593" width="28.36328125" customWidth="1"/>
    <col min="14594" max="14594" width="24.453125" customWidth="1"/>
    <col min="14595" max="14595" width="23.453125" customWidth="1"/>
    <col min="14596" max="14596" width="14" customWidth="1"/>
    <col min="14597" max="14597" width="17.08984375" customWidth="1"/>
    <col min="14598" max="14598" width="17.453125" customWidth="1"/>
    <col min="14599" max="14599" width="21.54296875" customWidth="1"/>
    <col min="14600" max="14600" width="15.54296875" customWidth="1"/>
    <col min="14601" max="14601" width="27.453125" customWidth="1"/>
    <col min="14847" max="14847" width="8.6328125" customWidth="1"/>
    <col min="14848" max="14848" width="24" customWidth="1"/>
    <col min="14849" max="14849" width="28.36328125" customWidth="1"/>
    <col min="14850" max="14850" width="24.453125" customWidth="1"/>
    <col min="14851" max="14851" width="23.453125" customWidth="1"/>
    <col min="14852" max="14852" width="14" customWidth="1"/>
    <col min="14853" max="14853" width="17.08984375" customWidth="1"/>
    <col min="14854" max="14854" width="17.453125" customWidth="1"/>
    <col min="14855" max="14855" width="21.54296875" customWidth="1"/>
    <col min="14856" max="14856" width="15.54296875" customWidth="1"/>
    <col min="14857" max="14857" width="27.453125" customWidth="1"/>
    <col min="15103" max="15103" width="8.6328125" customWidth="1"/>
    <col min="15104" max="15104" width="24" customWidth="1"/>
    <col min="15105" max="15105" width="28.36328125" customWidth="1"/>
    <col min="15106" max="15106" width="24.453125" customWidth="1"/>
    <col min="15107" max="15107" width="23.453125" customWidth="1"/>
    <col min="15108" max="15108" width="14" customWidth="1"/>
    <col min="15109" max="15109" width="17.08984375" customWidth="1"/>
    <col min="15110" max="15110" width="17.453125" customWidth="1"/>
    <col min="15111" max="15111" width="21.54296875" customWidth="1"/>
    <col min="15112" max="15112" width="15.54296875" customWidth="1"/>
    <col min="15113" max="15113" width="27.453125" customWidth="1"/>
    <col min="15359" max="15359" width="8.6328125" customWidth="1"/>
    <col min="15360" max="15360" width="24" customWidth="1"/>
    <col min="15361" max="15361" width="28.36328125" customWidth="1"/>
    <col min="15362" max="15362" width="24.453125" customWidth="1"/>
    <col min="15363" max="15363" width="23.453125" customWidth="1"/>
    <col min="15364" max="15364" width="14" customWidth="1"/>
    <col min="15365" max="15365" width="17.08984375" customWidth="1"/>
    <col min="15366" max="15366" width="17.453125" customWidth="1"/>
    <col min="15367" max="15367" width="21.54296875" customWidth="1"/>
    <col min="15368" max="15368" width="15.54296875" customWidth="1"/>
    <col min="15369" max="15369" width="27.453125" customWidth="1"/>
    <col min="15615" max="15615" width="8.6328125" customWidth="1"/>
    <col min="15616" max="15616" width="24" customWidth="1"/>
    <col min="15617" max="15617" width="28.36328125" customWidth="1"/>
    <col min="15618" max="15618" width="24.453125" customWidth="1"/>
    <col min="15619" max="15619" width="23.453125" customWidth="1"/>
    <col min="15620" max="15620" width="14" customWidth="1"/>
    <col min="15621" max="15621" width="17.08984375" customWidth="1"/>
    <col min="15622" max="15622" width="17.453125" customWidth="1"/>
    <col min="15623" max="15623" width="21.54296875" customWidth="1"/>
    <col min="15624" max="15624" width="15.54296875" customWidth="1"/>
    <col min="15625" max="15625" width="27.453125" customWidth="1"/>
    <col min="15871" max="15871" width="8.6328125" customWidth="1"/>
    <col min="15872" max="15872" width="24" customWidth="1"/>
    <col min="15873" max="15873" width="28.36328125" customWidth="1"/>
    <col min="15874" max="15874" width="24.453125" customWidth="1"/>
    <col min="15875" max="15875" width="23.453125" customWidth="1"/>
    <col min="15876" max="15876" width="14" customWidth="1"/>
    <col min="15877" max="15877" width="17.08984375" customWidth="1"/>
    <col min="15878" max="15878" width="17.453125" customWidth="1"/>
    <col min="15879" max="15879" width="21.54296875" customWidth="1"/>
    <col min="15880" max="15880" width="15.54296875" customWidth="1"/>
    <col min="15881" max="15881" width="27.453125" customWidth="1"/>
    <col min="16127" max="16127" width="8.6328125" customWidth="1"/>
    <col min="16128" max="16128" width="24" customWidth="1"/>
    <col min="16129" max="16129" width="28.36328125" customWidth="1"/>
    <col min="16130" max="16130" width="24.453125" customWidth="1"/>
    <col min="16131" max="16131" width="23.453125" customWidth="1"/>
    <col min="16132" max="16132" width="14" customWidth="1"/>
    <col min="16133" max="16133" width="17.08984375" customWidth="1"/>
    <col min="16134" max="16134" width="17.453125" customWidth="1"/>
    <col min="16135" max="16135" width="21.54296875" customWidth="1"/>
    <col min="16136" max="16136" width="15.54296875" customWidth="1"/>
    <col min="16137" max="16137" width="27.453125" customWidth="1"/>
  </cols>
  <sheetData>
    <row r="1" spans="1:10" ht="20.25" customHeight="1">
      <c r="A1" s="6" t="s">
        <v>118</v>
      </c>
      <c r="B1" s="3"/>
      <c r="C1" s="3"/>
      <c r="D1" s="3"/>
      <c r="F1" s="7" t="s">
        <v>74</v>
      </c>
      <c r="G1" s="10">
        <f>'Weekly Summary'!E1</f>
        <v>45717</v>
      </c>
      <c r="H1" s="7" t="s">
        <v>75</v>
      </c>
      <c r="I1" s="8">
        <f>IF(G1=0,0,VLOOKUP(G1,Lists!A2:B5000,2,FALSE))</f>
        <v>9</v>
      </c>
      <c r="J1" s="50" t="s">
        <v>175</v>
      </c>
    </row>
    <row r="2" spans="1:10" ht="27.15" customHeight="1" thickBot="1">
      <c r="A2" s="12" t="e">
        <f>#REF!</f>
        <v>#REF!</v>
      </c>
      <c r="B2" s="9" t="str">
        <f>'Diesel Consumption'!A2</f>
        <v>PROPOSED CONSTRUCTION OF 15 SPAN, DUAL CARRIAGEWAY,  6TH BRIDGE OVER RIVER KADUNA AND APPROACH ROADS</v>
      </c>
      <c r="C2" s="4"/>
      <c r="D2" s="5"/>
      <c r="E2" s="11"/>
      <c r="F2" s="11"/>
      <c r="G2" s="11"/>
      <c r="H2" s="11"/>
      <c r="I2" s="14"/>
    </row>
    <row r="3" spans="1:10" ht="32.25" customHeight="1">
      <c r="A3" s="163" t="s">
        <v>8</v>
      </c>
      <c r="B3" s="163" t="s">
        <v>9</v>
      </c>
      <c r="C3" s="164" t="s">
        <v>1</v>
      </c>
      <c r="D3" s="164" t="s">
        <v>10</v>
      </c>
      <c r="E3" s="164" t="s">
        <v>11</v>
      </c>
      <c r="F3" s="165" t="s">
        <v>12</v>
      </c>
      <c r="G3" s="165" t="s">
        <v>13</v>
      </c>
      <c r="H3" s="165" t="s">
        <v>14</v>
      </c>
      <c r="I3" s="164" t="s">
        <v>3</v>
      </c>
    </row>
    <row r="4" spans="1:10" ht="26.15" customHeight="1">
      <c r="A4" s="170">
        <v>1</v>
      </c>
      <c r="B4" s="500"/>
      <c r="C4" s="500"/>
      <c r="D4" s="500" t="s">
        <v>1254</v>
      </c>
      <c r="E4" s="500" t="s">
        <v>1260</v>
      </c>
      <c r="F4" s="1032">
        <v>6</v>
      </c>
      <c r="G4" s="168">
        <v>2500</v>
      </c>
      <c r="H4" s="166">
        <f t="shared" ref="H4:H23" si="0">SUM(F4*G4)</f>
        <v>15000</v>
      </c>
      <c r="I4" s="499"/>
    </row>
    <row r="5" spans="1:10" ht="26.15" customHeight="1">
      <c r="A5" s="170">
        <f>A4+1</f>
        <v>2</v>
      </c>
      <c r="B5" s="500"/>
      <c r="C5" s="501"/>
      <c r="D5" s="501" t="s">
        <v>1255</v>
      </c>
      <c r="E5" s="502" t="s">
        <v>1259</v>
      </c>
      <c r="F5" s="1032">
        <v>0</v>
      </c>
      <c r="G5" s="168">
        <v>2500</v>
      </c>
      <c r="H5" s="166">
        <f t="shared" si="0"/>
        <v>0</v>
      </c>
      <c r="I5" s="504"/>
      <c r="J5" s="2"/>
    </row>
    <row r="6" spans="1:10" ht="26.15" customHeight="1">
      <c r="A6" s="170">
        <f t="shared" ref="A6:A23" si="1">A5+1</f>
        <v>3</v>
      </c>
      <c r="B6" s="500"/>
      <c r="C6" s="500"/>
      <c r="D6" s="500" t="s">
        <v>1256</v>
      </c>
      <c r="E6" s="502" t="s">
        <v>1261</v>
      </c>
      <c r="F6" s="1032"/>
      <c r="G6" s="167"/>
      <c r="H6" s="166">
        <f t="shared" si="0"/>
        <v>0</v>
      </c>
      <c r="I6" s="504"/>
      <c r="J6" s="2"/>
    </row>
    <row r="7" spans="1:10" ht="26.15" customHeight="1">
      <c r="A7" s="170">
        <f t="shared" si="1"/>
        <v>4</v>
      </c>
      <c r="B7" s="500"/>
      <c r="C7" s="500"/>
      <c r="D7" s="500" t="s">
        <v>1092</v>
      </c>
      <c r="E7" s="502"/>
      <c r="F7" s="1032"/>
      <c r="G7" s="168"/>
      <c r="H7" s="166">
        <f t="shared" si="0"/>
        <v>0</v>
      </c>
      <c r="I7" s="504"/>
    </row>
    <row r="8" spans="1:10" ht="26.15" customHeight="1">
      <c r="A8" s="170">
        <f t="shared" si="1"/>
        <v>5</v>
      </c>
      <c r="B8" s="500"/>
      <c r="C8" s="500"/>
      <c r="D8" s="501" t="s">
        <v>1273</v>
      </c>
      <c r="E8" s="501" t="s">
        <v>1273</v>
      </c>
      <c r="F8" s="1032">
        <v>0</v>
      </c>
      <c r="G8" s="168">
        <v>2000</v>
      </c>
      <c r="H8" s="166">
        <f t="shared" si="0"/>
        <v>0</v>
      </c>
      <c r="I8" s="504"/>
      <c r="J8" s="2"/>
    </row>
    <row r="9" spans="1:10" ht="26.15" customHeight="1">
      <c r="A9" s="170">
        <f t="shared" si="1"/>
        <v>6</v>
      </c>
      <c r="B9" s="500"/>
      <c r="C9" s="501"/>
      <c r="D9" s="501" t="s">
        <v>1273</v>
      </c>
      <c r="E9" s="501" t="s">
        <v>1273</v>
      </c>
      <c r="F9" s="1032">
        <v>0</v>
      </c>
      <c r="G9" s="168">
        <v>1800</v>
      </c>
      <c r="H9" s="166">
        <f>SUM(F9*G9)</f>
        <v>0</v>
      </c>
      <c r="I9" s="504"/>
    </row>
    <row r="10" spans="1:10" ht="26.15" customHeight="1">
      <c r="A10" s="170">
        <f t="shared" si="1"/>
        <v>7</v>
      </c>
      <c r="B10" s="500"/>
      <c r="C10" s="501"/>
      <c r="D10" s="501"/>
      <c r="E10" s="502"/>
      <c r="F10" s="503"/>
      <c r="G10" s="168"/>
      <c r="H10" s="166">
        <f t="shared" si="0"/>
        <v>0</v>
      </c>
      <c r="I10" s="504"/>
      <c r="J10" s="2"/>
    </row>
    <row r="11" spans="1:10" ht="26.15" customHeight="1">
      <c r="A11" s="170">
        <f t="shared" si="1"/>
        <v>8</v>
      </c>
      <c r="B11" s="500"/>
      <c r="C11" s="501"/>
      <c r="D11" s="501"/>
      <c r="E11" s="502"/>
      <c r="F11" s="503"/>
      <c r="G11" s="168"/>
      <c r="H11" s="166">
        <f t="shared" si="0"/>
        <v>0</v>
      </c>
      <c r="I11" s="504"/>
      <c r="J11" s="2"/>
    </row>
    <row r="12" spans="1:10" ht="26.15" customHeight="1">
      <c r="A12" s="170">
        <f t="shared" si="1"/>
        <v>9</v>
      </c>
      <c r="B12" s="500"/>
      <c r="C12" s="501"/>
      <c r="D12" s="501"/>
      <c r="E12" s="502"/>
      <c r="F12" s="503"/>
      <c r="G12" s="168"/>
      <c r="H12" s="166">
        <f t="shared" si="0"/>
        <v>0</v>
      </c>
      <c r="I12" s="504"/>
      <c r="J12" s="2"/>
    </row>
    <row r="13" spans="1:10" ht="26.15" customHeight="1">
      <c r="A13" s="170">
        <f>A12+1</f>
        <v>10</v>
      </c>
      <c r="B13" s="500"/>
      <c r="C13" s="501"/>
      <c r="D13" s="501"/>
      <c r="E13" s="502"/>
      <c r="F13" s="503"/>
      <c r="G13" s="168"/>
      <c r="H13" s="166">
        <f t="shared" si="0"/>
        <v>0</v>
      </c>
      <c r="I13" s="504"/>
      <c r="J13" s="2"/>
    </row>
    <row r="14" spans="1:10" ht="26.15" customHeight="1">
      <c r="A14" s="170">
        <f t="shared" si="1"/>
        <v>11</v>
      </c>
      <c r="B14" s="500"/>
      <c r="C14" s="501"/>
      <c r="D14" s="501"/>
      <c r="E14" s="502"/>
      <c r="F14" s="503"/>
      <c r="G14" s="168"/>
      <c r="H14" s="166">
        <f t="shared" si="0"/>
        <v>0</v>
      </c>
      <c r="I14" s="504"/>
      <c r="J14" s="2"/>
    </row>
    <row r="15" spans="1:10" ht="26.15" customHeight="1">
      <c r="A15" s="170">
        <f t="shared" si="1"/>
        <v>12</v>
      </c>
      <c r="B15" s="500"/>
      <c r="C15" s="501"/>
      <c r="D15" s="501"/>
      <c r="E15" s="502"/>
      <c r="F15" s="503"/>
      <c r="G15" s="168"/>
      <c r="H15" s="166">
        <f t="shared" si="0"/>
        <v>0</v>
      </c>
      <c r="I15" s="504"/>
      <c r="J15" s="2"/>
    </row>
    <row r="16" spans="1:10" ht="26.15" customHeight="1">
      <c r="A16" s="170">
        <f t="shared" si="1"/>
        <v>13</v>
      </c>
      <c r="B16" s="500"/>
      <c r="C16" s="501"/>
      <c r="D16" s="501"/>
      <c r="E16" s="502"/>
      <c r="F16" s="503"/>
      <c r="G16" s="168"/>
      <c r="H16" s="166">
        <f t="shared" si="0"/>
        <v>0</v>
      </c>
      <c r="I16" s="504"/>
      <c r="J16" s="2"/>
    </row>
    <row r="17" spans="1:10" ht="26.15" customHeight="1">
      <c r="A17" s="170">
        <f t="shared" si="1"/>
        <v>14</v>
      </c>
      <c r="B17" s="500"/>
      <c r="C17" s="501"/>
      <c r="D17" s="501"/>
      <c r="E17" s="502"/>
      <c r="F17" s="503"/>
      <c r="G17" s="168"/>
      <c r="H17" s="166">
        <f t="shared" si="0"/>
        <v>0</v>
      </c>
      <c r="I17" s="504"/>
      <c r="J17" s="2"/>
    </row>
    <row r="18" spans="1:10" ht="26.15" customHeight="1">
      <c r="A18" s="170">
        <f t="shared" si="1"/>
        <v>15</v>
      </c>
      <c r="B18" s="500"/>
      <c r="C18" s="501"/>
      <c r="D18" s="501"/>
      <c r="E18" s="502"/>
      <c r="F18" s="503"/>
      <c r="G18" s="168"/>
      <c r="H18" s="166">
        <f t="shared" si="0"/>
        <v>0</v>
      </c>
      <c r="I18" s="504"/>
      <c r="J18" s="2"/>
    </row>
    <row r="19" spans="1:10" ht="26.15" customHeight="1">
      <c r="A19" s="170">
        <f t="shared" si="1"/>
        <v>16</v>
      </c>
      <c r="B19" s="500"/>
      <c r="C19" s="501"/>
      <c r="D19" s="501"/>
      <c r="E19" s="502"/>
      <c r="F19" s="503"/>
      <c r="G19" s="168"/>
      <c r="H19" s="166">
        <f t="shared" si="0"/>
        <v>0</v>
      </c>
      <c r="I19" s="504"/>
      <c r="J19" s="2"/>
    </row>
    <row r="20" spans="1:10" ht="26.15" customHeight="1">
      <c r="A20" s="170">
        <f t="shared" si="1"/>
        <v>17</v>
      </c>
      <c r="B20" s="500"/>
      <c r="C20" s="501"/>
      <c r="D20" s="501"/>
      <c r="E20" s="502"/>
      <c r="F20" s="503"/>
      <c r="G20" s="168"/>
      <c r="H20" s="166">
        <f t="shared" si="0"/>
        <v>0</v>
      </c>
      <c r="I20" s="504"/>
      <c r="J20" s="2"/>
    </row>
    <row r="21" spans="1:10" ht="26.15" customHeight="1">
      <c r="A21" s="170">
        <f t="shared" si="1"/>
        <v>18</v>
      </c>
      <c r="B21" s="500"/>
      <c r="C21" s="501"/>
      <c r="D21" s="501"/>
      <c r="E21" s="502"/>
      <c r="F21" s="503"/>
      <c r="G21" s="168"/>
      <c r="H21" s="166">
        <f t="shared" si="0"/>
        <v>0</v>
      </c>
      <c r="I21" s="504"/>
      <c r="J21" s="2"/>
    </row>
    <row r="22" spans="1:10" ht="26.15" customHeight="1">
      <c r="A22" s="170">
        <f t="shared" si="1"/>
        <v>19</v>
      </c>
      <c r="B22" s="500"/>
      <c r="C22" s="501"/>
      <c r="D22" s="501"/>
      <c r="E22" s="502"/>
      <c r="F22" s="503"/>
      <c r="G22" s="168"/>
      <c r="H22" s="166">
        <f t="shared" si="0"/>
        <v>0</v>
      </c>
      <c r="I22" s="504"/>
      <c r="J22" s="2"/>
    </row>
    <row r="23" spans="1:10" ht="26.15" customHeight="1">
      <c r="A23" s="170">
        <f t="shared" si="1"/>
        <v>20</v>
      </c>
      <c r="B23" s="500"/>
      <c r="C23" s="501"/>
      <c r="D23" s="501"/>
      <c r="E23" s="502"/>
      <c r="F23" s="503"/>
      <c r="G23" s="168"/>
      <c r="H23" s="166">
        <f t="shared" si="0"/>
        <v>0</v>
      </c>
      <c r="I23" s="504"/>
      <c r="J23" s="2"/>
    </row>
    <row r="24" spans="1:10" ht="26.15" hidden="1" customHeight="1">
      <c r="A24" s="170"/>
      <c r="B24" s="500"/>
      <c r="C24" s="501"/>
      <c r="D24" s="501"/>
      <c r="E24" s="502"/>
      <c r="F24" s="503"/>
      <c r="G24" s="168"/>
      <c r="H24" s="166"/>
      <c r="I24" s="504"/>
      <c r="J24" s="2"/>
    </row>
    <row r="25" spans="1:10" ht="20.25" customHeight="1" thickBot="1">
      <c r="A25" s="171"/>
      <c r="B25" s="505"/>
      <c r="C25" s="505"/>
      <c r="D25" s="505"/>
      <c r="E25" s="506" t="s">
        <v>4</v>
      </c>
      <c r="F25" s="507"/>
      <c r="G25" s="508"/>
      <c r="H25" s="169">
        <f>SUM(H4:H24)</f>
        <v>15000</v>
      </c>
      <c r="I25" s="509"/>
      <c r="J25" s="2"/>
    </row>
    <row r="26" spans="1:10" ht="26.25" customHeight="1">
      <c r="B26" s="2"/>
      <c r="C26" s="510"/>
      <c r="D26" s="510"/>
      <c r="F26" s="511"/>
    </row>
    <row r="27" spans="1:10" ht="20.25" customHeight="1">
      <c r="A27" s="2"/>
      <c r="B27" s="2"/>
      <c r="C27" s="511"/>
      <c r="D27" s="511"/>
      <c r="E27" s="511"/>
      <c r="F27" s="511"/>
      <c r="I27" s="2"/>
      <c r="J27" s="2"/>
    </row>
  </sheetData>
  <dataValidations disablePrompts="1" count="1">
    <dataValidation allowBlank="1" showInputMessage="1" showErrorMessage="1" promptTitle="Hired Vehicles" prompt="1. List each hired vehicle on site, with complete details._x000a__x000a_2. Include the number of days worked by each vehicle._x000a__x000a_3. Ensure the daily rates per vehicle are correct." sqref="J1" xr:uid="{00000000-0002-0000-0900-000000000000}"/>
  </dataValidations>
  <printOptions horizontalCentered="1"/>
  <pageMargins left="0.2" right="0.2" top="0.5" bottom="0.5" header="0.3" footer="0.3"/>
  <pageSetup paperSize="9" scale="78" orientation="landscape" horizontalDpi="4294967293" verticalDpi="4294967293" r:id="rId1"/>
  <headerFooter>
    <oddFooter>&amp;R&amp;A, &amp;F</oddFooter>
  </headerFooter>
  <ignoredErrors>
    <ignoredError sqref="H4:H9 H10:H12 H13:H20 H21:H23"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45"/>
  <sheetViews>
    <sheetView workbookViewId="0">
      <pane ySplit="3" topLeftCell="A16" activePane="bottomLeft" state="frozen"/>
      <selection activeCell="A4" sqref="A4"/>
      <selection pane="bottomLeft" activeCell="D7" sqref="D7"/>
    </sheetView>
  </sheetViews>
  <sheetFormatPr defaultRowHeight="14.5"/>
  <cols>
    <col min="2" max="2" width="38.90625" customWidth="1"/>
    <col min="3" max="5" width="13.08984375" customWidth="1"/>
    <col min="6" max="6" width="26.54296875" customWidth="1"/>
    <col min="254" max="254" width="38.90625" customWidth="1"/>
    <col min="255" max="255" width="13.08984375" customWidth="1"/>
    <col min="256" max="256" width="14.90625" customWidth="1"/>
    <col min="257" max="257" width="33.54296875" customWidth="1"/>
    <col min="510" max="510" width="38.90625" customWidth="1"/>
    <col min="511" max="511" width="13.08984375" customWidth="1"/>
    <col min="512" max="512" width="14.90625" customWidth="1"/>
    <col min="513" max="513" width="33.54296875" customWidth="1"/>
    <col min="766" max="766" width="38.90625" customWidth="1"/>
    <col min="767" max="767" width="13.08984375" customWidth="1"/>
    <col min="768" max="768" width="14.90625" customWidth="1"/>
    <col min="769" max="769" width="33.54296875" customWidth="1"/>
    <col min="1022" max="1022" width="38.90625" customWidth="1"/>
    <col min="1023" max="1023" width="13.08984375" customWidth="1"/>
    <col min="1024" max="1024" width="14.90625" customWidth="1"/>
    <col min="1025" max="1025" width="33.54296875" customWidth="1"/>
    <col min="1278" max="1278" width="38.90625" customWidth="1"/>
    <col min="1279" max="1279" width="13.08984375" customWidth="1"/>
    <col min="1280" max="1280" width="14.90625" customWidth="1"/>
    <col min="1281" max="1281" width="33.54296875" customWidth="1"/>
    <col min="1534" max="1534" width="38.90625" customWidth="1"/>
    <col min="1535" max="1535" width="13.08984375" customWidth="1"/>
    <col min="1536" max="1536" width="14.90625" customWidth="1"/>
    <col min="1537" max="1537" width="33.54296875" customWidth="1"/>
    <col min="1790" max="1790" width="38.90625" customWidth="1"/>
    <col min="1791" max="1791" width="13.08984375" customWidth="1"/>
    <col min="1792" max="1792" width="14.90625" customWidth="1"/>
    <col min="1793" max="1793" width="33.54296875" customWidth="1"/>
    <col min="2046" max="2046" width="38.90625" customWidth="1"/>
    <col min="2047" max="2047" width="13.08984375" customWidth="1"/>
    <col min="2048" max="2048" width="14.90625" customWidth="1"/>
    <col min="2049" max="2049" width="33.54296875" customWidth="1"/>
    <col min="2302" max="2302" width="38.90625" customWidth="1"/>
    <col min="2303" max="2303" width="13.08984375" customWidth="1"/>
    <col min="2304" max="2304" width="14.90625" customWidth="1"/>
    <col min="2305" max="2305" width="33.54296875" customWidth="1"/>
    <col min="2558" max="2558" width="38.90625" customWidth="1"/>
    <col min="2559" max="2559" width="13.08984375" customWidth="1"/>
    <col min="2560" max="2560" width="14.90625" customWidth="1"/>
    <col min="2561" max="2561" width="33.54296875" customWidth="1"/>
    <col min="2814" max="2814" width="38.90625" customWidth="1"/>
    <col min="2815" max="2815" width="13.08984375" customWidth="1"/>
    <col min="2816" max="2816" width="14.90625" customWidth="1"/>
    <col min="2817" max="2817" width="33.54296875" customWidth="1"/>
    <col min="3070" max="3070" width="38.90625" customWidth="1"/>
    <col min="3071" max="3071" width="13.08984375" customWidth="1"/>
    <col min="3072" max="3072" width="14.90625" customWidth="1"/>
    <col min="3073" max="3073" width="33.54296875" customWidth="1"/>
    <col min="3326" max="3326" width="38.90625" customWidth="1"/>
    <col min="3327" max="3327" width="13.08984375" customWidth="1"/>
    <col min="3328" max="3328" width="14.90625" customWidth="1"/>
    <col min="3329" max="3329" width="33.54296875" customWidth="1"/>
    <col min="3582" max="3582" width="38.90625" customWidth="1"/>
    <col min="3583" max="3583" width="13.08984375" customWidth="1"/>
    <col min="3584" max="3584" width="14.90625" customWidth="1"/>
    <col min="3585" max="3585" width="33.54296875" customWidth="1"/>
    <col min="3838" max="3838" width="38.90625" customWidth="1"/>
    <col min="3839" max="3839" width="13.08984375" customWidth="1"/>
    <col min="3840" max="3840" width="14.90625" customWidth="1"/>
    <col min="3841" max="3841" width="33.54296875" customWidth="1"/>
    <col min="4094" max="4094" width="38.90625" customWidth="1"/>
    <col min="4095" max="4095" width="13.08984375" customWidth="1"/>
    <col min="4096" max="4096" width="14.90625" customWidth="1"/>
    <col min="4097" max="4097" width="33.54296875" customWidth="1"/>
    <col min="4350" max="4350" width="38.90625" customWidth="1"/>
    <col min="4351" max="4351" width="13.08984375" customWidth="1"/>
    <col min="4352" max="4352" width="14.90625" customWidth="1"/>
    <col min="4353" max="4353" width="33.54296875" customWidth="1"/>
    <col min="4606" max="4606" width="38.90625" customWidth="1"/>
    <col min="4607" max="4607" width="13.08984375" customWidth="1"/>
    <col min="4608" max="4608" width="14.90625" customWidth="1"/>
    <col min="4609" max="4609" width="33.54296875" customWidth="1"/>
    <col min="4862" max="4862" width="38.90625" customWidth="1"/>
    <col min="4863" max="4863" width="13.08984375" customWidth="1"/>
    <col min="4864" max="4864" width="14.90625" customWidth="1"/>
    <col min="4865" max="4865" width="33.54296875" customWidth="1"/>
    <col min="5118" max="5118" width="38.90625" customWidth="1"/>
    <col min="5119" max="5119" width="13.08984375" customWidth="1"/>
    <col min="5120" max="5120" width="14.90625" customWidth="1"/>
    <col min="5121" max="5121" width="33.54296875" customWidth="1"/>
    <col min="5374" max="5374" width="38.90625" customWidth="1"/>
    <col min="5375" max="5375" width="13.08984375" customWidth="1"/>
    <col min="5376" max="5376" width="14.90625" customWidth="1"/>
    <col min="5377" max="5377" width="33.54296875" customWidth="1"/>
    <col min="5630" max="5630" width="38.90625" customWidth="1"/>
    <col min="5631" max="5631" width="13.08984375" customWidth="1"/>
    <col min="5632" max="5632" width="14.90625" customWidth="1"/>
    <col min="5633" max="5633" width="33.54296875" customWidth="1"/>
    <col min="5886" max="5886" width="38.90625" customWidth="1"/>
    <col min="5887" max="5887" width="13.08984375" customWidth="1"/>
    <col min="5888" max="5888" width="14.90625" customWidth="1"/>
    <col min="5889" max="5889" width="33.54296875" customWidth="1"/>
    <col min="6142" max="6142" width="38.90625" customWidth="1"/>
    <col min="6143" max="6143" width="13.08984375" customWidth="1"/>
    <col min="6144" max="6144" width="14.90625" customWidth="1"/>
    <col min="6145" max="6145" width="33.54296875" customWidth="1"/>
    <col min="6398" max="6398" width="38.90625" customWidth="1"/>
    <col min="6399" max="6399" width="13.08984375" customWidth="1"/>
    <col min="6400" max="6400" width="14.90625" customWidth="1"/>
    <col min="6401" max="6401" width="33.54296875" customWidth="1"/>
    <col min="6654" max="6654" width="38.90625" customWidth="1"/>
    <col min="6655" max="6655" width="13.08984375" customWidth="1"/>
    <col min="6656" max="6656" width="14.90625" customWidth="1"/>
    <col min="6657" max="6657" width="33.54296875" customWidth="1"/>
    <col min="6910" max="6910" width="38.90625" customWidth="1"/>
    <col min="6911" max="6911" width="13.08984375" customWidth="1"/>
    <col min="6912" max="6912" width="14.90625" customWidth="1"/>
    <col min="6913" max="6913" width="33.54296875" customWidth="1"/>
    <col min="7166" max="7166" width="38.90625" customWidth="1"/>
    <col min="7167" max="7167" width="13.08984375" customWidth="1"/>
    <col min="7168" max="7168" width="14.90625" customWidth="1"/>
    <col min="7169" max="7169" width="33.54296875" customWidth="1"/>
    <col min="7422" max="7422" width="38.90625" customWidth="1"/>
    <col min="7423" max="7423" width="13.08984375" customWidth="1"/>
    <col min="7424" max="7424" width="14.90625" customWidth="1"/>
    <col min="7425" max="7425" width="33.54296875" customWidth="1"/>
    <col min="7678" max="7678" width="38.90625" customWidth="1"/>
    <col min="7679" max="7679" width="13.08984375" customWidth="1"/>
    <col min="7680" max="7680" width="14.90625" customWidth="1"/>
    <col min="7681" max="7681" width="33.54296875" customWidth="1"/>
    <col min="7934" max="7934" width="38.90625" customWidth="1"/>
    <col min="7935" max="7935" width="13.08984375" customWidth="1"/>
    <col min="7936" max="7936" width="14.90625" customWidth="1"/>
    <col min="7937" max="7937" width="33.54296875" customWidth="1"/>
    <col min="8190" max="8190" width="38.90625" customWidth="1"/>
    <col min="8191" max="8191" width="13.08984375" customWidth="1"/>
    <col min="8192" max="8192" width="14.90625" customWidth="1"/>
    <col min="8193" max="8193" width="33.54296875" customWidth="1"/>
    <col min="8446" max="8446" width="38.90625" customWidth="1"/>
    <col min="8447" max="8447" width="13.08984375" customWidth="1"/>
    <col min="8448" max="8448" width="14.90625" customWidth="1"/>
    <col min="8449" max="8449" width="33.54296875" customWidth="1"/>
    <col min="8702" max="8702" width="38.90625" customWidth="1"/>
    <col min="8703" max="8703" width="13.08984375" customWidth="1"/>
    <col min="8704" max="8704" width="14.90625" customWidth="1"/>
    <col min="8705" max="8705" width="33.54296875" customWidth="1"/>
    <col min="8958" max="8958" width="38.90625" customWidth="1"/>
    <col min="8959" max="8959" width="13.08984375" customWidth="1"/>
    <col min="8960" max="8960" width="14.90625" customWidth="1"/>
    <col min="8961" max="8961" width="33.54296875" customWidth="1"/>
    <col min="9214" max="9214" width="38.90625" customWidth="1"/>
    <col min="9215" max="9215" width="13.08984375" customWidth="1"/>
    <col min="9216" max="9216" width="14.90625" customWidth="1"/>
    <col min="9217" max="9217" width="33.54296875" customWidth="1"/>
    <col min="9470" max="9470" width="38.90625" customWidth="1"/>
    <col min="9471" max="9471" width="13.08984375" customWidth="1"/>
    <col min="9472" max="9472" width="14.90625" customWidth="1"/>
    <col min="9473" max="9473" width="33.54296875" customWidth="1"/>
    <col min="9726" max="9726" width="38.90625" customWidth="1"/>
    <col min="9727" max="9727" width="13.08984375" customWidth="1"/>
    <col min="9728" max="9728" width="14.90625" customWidth="1"/>
    <col min="9729" max="9729" width="33.54296875" customWidth="1"/>
    <col min="9982" max="9982" width="38.90625" customWidth="1"/>
    <col min="9983" max="9983" width="13.08984375" customWidth="1"/>
    <col min="9984" max="9984" width="14.90625" customWidth="1"/>
    <col min="9985" max="9985" width="33.54296875" customWidth="1"/>
    <col min="10238" max="10238" width="38.90625" customWidth="1"/>
    <col min="10239" max="10239" width="13.08984375" customWidth="1"/>
    <col min="10240" max="10240" width="14.90625" customWidth="1"/>
    <col min="10241" max="10241" width="33.54296875" customWidth="1"/>
    <col min="10494" max="10494" width="38.90625" customWidth="1"/>
    <col min="10495" max="10495" width="13.08984375" customWidth="1"/>
    <col min="10496" max="10496" width="14.90625" customWidth="1"/>
    <col min="10497" max="10497" width="33.54296875" customWidth="1"/>
    <col min="10750" max="10750" width="38.90625" customWidth="1"/>
    <col min="10751" max="10751" width="13.08984375" customWidth="1"/>
    <col min="10752" max="10752" width="14.90625" customWidth="1"/>
    <col min="10753" max="10753" width="33.54296875" customWidth="1"/>
    <col min="11006" max="11006" width="38.90625" customWidth="1"/>
    <col min="11007" max="11007" width="13.08984375" customWidth="1"/>
    <col min="11008" max="11008" width="14.90625" customWidth="1"/>
    <col min="11009" max="11009" width="33.54296875" customWidth="1"/>
    <col min="11262" max="11262" width="38.90625" customWidth="1"/>
    <col min="11263" max="11263" width="13.08984375" customWidth="1"/>
    <col min="11264" max="11264" width="14.90625" customWidth="1"/>
    <col min="11265" max="11265" width="33.54296875" customWidth="1"/>
    <col min="11518" max="11518" width="38.90625" customWidth="1"/>
    <col min="11519" max="11519" width="13.08984375" customWidth="1"/>
    <col min="11520" max="11520" width="14.90625" customWidth="1"/>
    <col min="11521" max="11521" width="33.54296875" customWidth="1"/>
    <col min="11774" max="11774" width="38.90625" customWidth="1"/>
    <col min="11775" max="11775" width="13.08984375" customWidth="1"/>
    <col min="11776" max="11776" width="14.90625" customWidth="1"/>
    <col min="11777" max="11777" width="33.54296875" customWidth="1"/>
    <col min="12030" max="12030" width="38.90625" customWidth="1"/>
    <col min="12031" max="12031" width="13.08984375" customWidth="1"/>
    <col min="12032" max="12032" width="14.90625" customWidth="1"/>
    <col min="12033" max="12033" width="33.54296875" customWidth="1"/>
    <col min="12286" max="12286" width="38.90625" customWidth="1"/>
    <col min="12287" max="12287" width="13.08984375" customWidth="1"/>
    <col min="12288" max="12288" width="14.90625" customWidth="1"/>
    <col min="12289" max="12289" width="33.54296875" customWidth="1"/>
    <col min="12542" max="12542" width="38.90625" customWidth="1"/>
    <col min="12543" max="12543" width="13.08984375" customWidth="1"/>
    <col min="12544" max="12544" width="14.90625" customWidth="1"/>
    <col min="12545" max="12545" width="33.54296875" customWidth="1"/>
    <col min="12798" max="12798" width="38.90625" customWidth="1"/>
    <col min="12799" max="12799" width="13.08984375" customWidth="1"/>
    <col min="12800" max="12800" width="14.90625" customWidth="1"/>
    <col min="12801" max="12801" width="33.54296875" customWidth="1"/>
    <col min="13054" max="13054" width="38.90625" customWidth="1"/>
    <col min="13055" max="13055" width="13.08984375" customWidth="1"/>
    <col min="13056" max="13056" width="14.90625" customWidth="1"/>
    <col min="13057" max="13057" width="33.54296875" customWidth="1"/>
    <col min="13310" max="13310" width="38.90625" customWidth="1"/>
    <col min="13311" max="13311" width="13.08984375" customWidth="1"/>
    <col min="13312" max="13312" width="14.90625" customWidth="1"/>
    <col min="13313" max="13313" width="33.54296875" customWidth="1"/>
    <col min="13566" max="13566" width="38.90625" customWidth="1"/>
    <col min="13567" max="13567" width="13.08984375" customWidth="1"/>
    <col min="13568" max="13568" width="14.90625" customWidth="1"/>
    <col min="13569" max="13569" width="33.54296875" customWidth="1"/>
    <col min="13822" max="13822" width="38.90625" customWidth="1"/>
    <col min="13823" max="13823" width="13.08984375" customWidth="1"/>
    <col min="13824" max="13824" width="14.90625" customWidth="1"/>
    <col min="13825" max="13825" width="33.54296875" customWidth="1"/>
    <col min="14078" max="14078" width="38.90625" customWidth="1"/>
    <col min="14079" max="14079" width="13.08984375" customWidth="1"/>
    <col min="14080" max="14080" width="14.90625" customWidth="1"/>
    <col min="14081" max="14081" width="33.54296875" customWidth="1"/>
    <col min="14334" max="14334" width="38.90625" customWidth="1"/>
    <col min="14335" max="14335" width="13.08984375" customWidth="1"/>
    <col min="14336" max="14336" width="14.90625" customWidth="1"/>
    <col min="14337" max="14337" width="33.54296875" customWidth="1"/>
    <col min="14590" max="14590" width="38.90625" customWidth="1"/>
    <col min="14591" max="14591" width="13.08984375" customWidth="1"/>
    <col min="14592" max="14592" width="14.90625" customWidth="1"/>
    <col min="14593" max="14593" width="33.54296875" customWidth="1"/>
    <col min="14846" max="14846" width="38.90625" customWidth="1"/>
    <col min="14847" max="14847" width="13.08984375" customWidth="1"/>
    <col min="14848" max="14848" width="14.90625" customWidth="1"/>
    <col min="14849" max="14849" width="33.54296875" customWidth="1"/>
    <col min="15102" max="15102" width="38.90625" customWidth="1"/>
    <col min="15103" max="15103" width="13.08984375" customWidth="1"/>
    <col min="15104" max="15104" width="14.90625" customWidth="1"/>
    <col min="15105" max="15105" width="33.54296875" customWidth="1"/>
    <col min="15358" max="15358" width="38.90625" customWidth="1"/>
    <col min="15359" max="15359" width="13.08984375" customWidth="1"/>
    <col min="15360" max="15360" width="14.90625" customWidth="1"/>
    <col min="15361" max="15361" width="33.54296875" customWidth="1"/>
    <col min="15614" max="15614" width="38.90625" customWidth="1"/>
    <col min="15615" max="15615" width="13.08984375" customWidth="1"/>
    <col min="15616" max="15616" width="14.90625" customWidth="1"/>
    <col min="15617" max="15617" width="33.54296875" customWidth="1"/>
    <col min="15870" max="15870" width="38.90625" customWidth="1"/>
    <col min="15871" max="15871" width="13.08984375" customWidth="1"/>
    <col min="15872" max="15872" width="14.90625" customWidth="1"/>
    <col min="15873" max="15873" width="33.54296875" customWidth="1"/>
    <col min="16126" max="16126" width="38.90625" customWidth="1"/>
    <col min="16127" max="16127" width="13.08984375" customWidth="1"/>
    <col min="16128" max="16128" width="14.90625" customWidth="1"/>
    <col min="16129" max="16129" width="33.54296875" customWidth="1"/>
  </cols>
  <sheetData>
    <row r="1" spans="1:7" ht="23.5">
      <c r="A1" s="6" t="s">
        <v>119</v>
      </c>
      <c r="B1" s="3"/>
      <c r="C1" s="7" t="s">
        <v>74</v>
      </c>
      <c r="D1" s="10">
        <f>'Weekly Summary'!E1</f>
        <v>45717</v>
      </c>
      <c r="E1" s="7" t="str">
        <f>'Weekly Summary'!F1</f>
        <v>Week No:</v>
      </c>
      <c r="F1" s="15">
        <f>'Weekly Summary'!G1</f>
        <v>9</v>
      </c>
      <c r="G1" s="50" t="s">
        <v>175</v>
      </c>
    </row>
    <row r="2" spans="1:7" ht="33" customHeight="1" thickBot="1">
      <c r="A2" s="1134" t="str">
        <f>'Hired Vehicles'!B2</f>
        <v>PROPOSED CONSTRUCTION OF 15 SPAN, DUAL CARRIAGEWAY,  6TH BRIDGE OVER RIVER KADUNA AND APPROACH ROADS</v>
      </c>
      <c r="B2" s="1134"/>
      <c r="C2" s="1134"/>
      <c r="D2" s="1134"/>
      <c r="E2" s="1134"/>
      <c r="F2" s="1134"/>
    </row>
    <row r="3" spans="1:7" ht="43.5">
      <c r="A3" s="121" t="s">
        <v>16</v>
      </c>
      <c r="B3" s="122" t="s">
        <v>120</v>
      </c>
      <c r="C3" s="121" t="s">
        <v>178</v>
      </c>
      <c r="D3" s="121" t="s">
        <v>17</v>
      </c>
      <c r="E3" s="121" t="s">
        <v>121</v>
      </c>
      <c r="F3" s="121" t="s">
        <v>122</v>
      </c>
    </row>
    <row r="4" spans="1:7" ht="30" customHeight="1">
      <c r="A4" s="488">
        <v>1</v>
      </c>
      <c r="B4" s="489" t="s">
        <v>1140</v>
      </c>
      <c r="C4" s="490">
        <v>0</v>
      </c>
      <c r="D4" s="490">
        <v>0</v>
      </c>
      <c r="E4" s="491">
        <f>C4-D4</f>
        <v>0</v>
      </c>
      <c r="F4" s="492"/>
    </row>
    <row r="5" spans="1:7" ht="30" customHeight="1">
      <c r="A5" s="488">
        <f>A4+1</f>
        <v>2</v>
      </c>
      <c r="B5" s="489" t="s">
        <v>1250</v>
      </c>
      <c r="C5" s="490">
        <v>3</v>
      </c>
      <c r="D5" s="490">
        <v>3</v>
      </c>
      <c r="E5" s="491">
        <f t="shared" ref="E5:E18" si="0">C5-D5</f>
        <v>0</v>
      </c>
      <c r="F5" s="492"/>
    </row>
    <row r="6" spans="1:7" ht="30" customHeight="1">
      <c r="A6" s="488">
        <f t="shared" ref="A6:A18" si="1">A5+1</f>
        <v>3</v>
      </c>
      <c r="B6" s="489" t="s">
        <v>1091</v>
      </c>
      <c r="C6" s="490">
        <v>4</v>
      </c>
      <c r="D6" s="490">
        <v>4</v>
      </c>
      <c r="E6" s="491">
        <f t="shared" si="0"/>
        <v>0</v>
      </c>
      <c r="F6" s="492"/>
    </row>
    <row r="7" spans="1:7" ht="30" customHeight="1">
      <c r="A7" s="488">
        <f t="shared" si="1"/>
        <v>4</v>
      </c>
      <c r="B7" s="489" t="s">
        <v>18</v>
      </c>
      <c r="C7" s="490">
        <v>2</v>
      </c>
      <c r="D7" s="490">
        <v>2</v>
      </c>
      <c r="E7" s="491">
        <f t="shared" si="0"/>
        <v>0</v>
      </c>
      <c r="F7" s="492"/>
    </row>
    <row r="8" spans="1:7" ht="30" customHeight="1">
      <c r="A8" s="488">
        <f t="shared" si="1"/>
        <v>5</v>
      </c>
      <c r="B8" s="489" t="s">
        <v>1092</v>
      </c>
      <c r="C8" s="490">
        <v>4</v>
      </c>
      <c r="D8" s="490">
        <v>4</v>
      </c>
      <c r="E8" s="491">
        <f t="shared" si="0"/>
        <v>0</v>
      </c>
      <c r="F8" s="492"/>
    </row>
    <row r="9" spans="1:7" ht="30" customHeight="1">
      <c r="A9" s="488">
        <f t="shared" si="1"/>
        <v>6</v>
      </c>
      <c r="B9" s="489" t="s">
        <v>1093</v>
      </c>
      <c r="C9" s="490">
        <v>2</v>
      </c>
      <c r="D9" s="490">
        <v>2</v>
      </c>
      <c r="E9" s="491">
        <f t="shared" si="0"/>
        <v>0</v>
      </c>
      <c r="F9" s="492"/>
    </row>
    <row r="10" spans="1:7" ht="30" customHeight="1">
      <c r="A10" s="488">
        <f t="shared" si="1"/>
        <v>7</v>
      </c>
      <c r="B10" s="489" t="s">
        <v>1149</v>
      </c>
      <c r="C10" s="490">
        <v>1</v>
      </c>
      <c r="D10" s="490">
        <v>1</v>
      </c>
      <c r="E10" s="491">
        <f t="shared" si="0"/>
        <v>0</v>
      </c>
      <c r="F10" s="492"/>
    </row>
    <row r="11" spans="1:7" ht="30" customHeight="1">
      <c r="A11" s="488">
        <f t="shared" si="1"/>
        <v>8</v>
      </c>
      <c r="B11" s="489" t="s">
        <v>19</v>
      </c>
      <c r="C11" s="490">
        <v>17</v>
      </c>
      <c r="D11" s="490">
        <v>17</v>
      </c>
      <c r="E11" s="491">
        <f t="shared" si="0"/>
        <v>0</v>
      </c>
      <c r="F11" s="492"/>
    </row>
    <row r="12" spans="1:7" ht="30" customHeight="1">
      <c r="A12" s="488">
        <f t="shared" si="1"/>
        <v>9</v>
      </c>
      <c r="B12" s="489" t="s">
        <v>1141</v>
      </c>
      <c r="C12" s="490">
        <v>3</v>
      </c>
      <c r="D12" s="490">
        <v>3</v>
      </c>
      <c r="E12" s="491">
        <f t="shared" si="0"/>
        <v>0</v>
      </c>
      <c r="F12" s="492"/>
    </row>
    <row r="13" spans="1:7" ht="30" customHeight="1">
      <c r="A13" s="488">
        <f t="shared" si="1"/>
        <v>10</v>
      </c>
      <c r="B13" s="489" t="s">
        <v>1094</v>
      </c>
      <c r="C13" s="490">
        <v>4</v>
      </c>
      <c r="D13" s="490">
        <v>4</v>
      </c>
      <c r="E13" s="491">
        <f t="shared" si="0"/>
        <v>0</v>
      </c>
      <c r="F13" s="492"/>
    </row>
    <row r="14" spans="1:7" ht="30" customHeight="1">
      <c r="A14" s="488">
        <f t="shared" si="1"/>
        <v>11</v>
      </c>
      <c r="B14" s="489" t="s">
        <v>1142</v>
      </c>
      <c r="C14" s="490">
        <v>0</v>
      </c>
      <c r="D14" s="490">
        <v>0</v>
      </c>
      <c r="E14" s="491">
        <f t="shared" si="0"/>
        <v>0</v>
      </c>
      <c r="F14" s="492"/>
    </row>
    <row r="15" spans="1:7" ht="30" customHeight="1">
      <c r="A15" s="488">
        <f t="shared" si="1"/>
        <v>12</v>
      </c>
      <c r="B15" s="489" t="s">
        <v>1074</v>
      </c>
      <c r="C15" s="490"/>
      <c r="D15" s="490"/>
      <c r="E15" s="491">
        <f t="shared" si="0"/>
        <v>0</v>
      </c>
      <c r="F15" s="492"/>
    </row>
    <row r="16" spans="1:7" ht="30" customHeight="1">
      <c r="A16" s="493">
        <f t="shared" si="1"/>
        <v>13</v>
      </c>
      <c r="B16" s="494" t="s">
        <v>1143</v>
      </c>
      <c r="C16" s="495">
        <v>0</v>
      </c>
      <c r="D16" s="495">
        <v>0</v>
      </c>
      <c r="E16" s="491">
        <f t="shared" si="0"/>
        <v>0</v>
      </c>
      <c r="F16" s="492"/>
    </row>
    <row r="17" spans="1:6" ht="30" customHeight="1">
      <c r="A17" s="493">
        <f t="shared" si="1"/>
        <v>14</v>
      </c>
      <c r="B17" s="494" t="s">
        <v>1251</v>
      </c>
      <c r="C17" s="495">
        <v>11</v>
      </c>
      <c r="D17" s="495">
        <v>11</v>
      </c>
      <c r="E17" s="491">
        <f t="shared" si="0"/>
        <v>0</v>
      </c>
      <c r="F17" s="492"/>
    </row>
    <row r="18" spans="1:6" ht="30" customHeight="1">
      <c r="A18" s="488">
        <f t="shared" si="1"/>
        <v>15</v>
      </c>
      <c r="B18" s="489" t="s">
        <v>1145</v>
      </c>
      <c r="C18" s="490"/>
      <c r="D18" s="490"/>
      <c r="E18" s="491">
        <f t="shared" si="0"/>
        <v>0</v>
      </c>
      <c r="F18" s="492"/>
    </row>
    <row r="19" spans="1:6" ht="30" customHeight="1" thickBot="1">
      <c r="A19" s="496"/>
      <c r="B19" s="497" t="s">
        <v>20</v>
      </c>
      <c r="C19" s="106">
        <f>SUM(C4:C18)</f>
        <v>51</v>
      </c>
      <c r="D19" s="106">
        <f>SUM(D4:D18)</f>
        <v>51</v>
      </c>
      <c r="E19" s="106">
        <f>SUM(E4:E18)</f>
        <v>0</v>
      </c>
      <c r="F19" s="107"/>
    </row>
    <row r="20" spans="1:6" ht="30" customHeight="1">
      <c r="A20" s="1024"/>
      <c r="B20" s="1025"/>
      <c r="C20" s="1026"/>
      <c r="D20" s="1026"/>
      <c r="E20" s="1026"/>
      <c r="F20" s="1027"/>
    </row>
    <row r="21" spans="1:6" ht="30" customHeight="1" thickBot="1">
      <c r="A21" s="619" t="s">
        <v>1123</v>
      </c>
      <c r="B21" s="498"/>
      <c r="C21" s="498"/>
      <c r="D21" s="498"/>
      <c r="E21" s="498"/>
      <c r="F21" s="498"/>
    </row>
    <row r="22" spans="1:6" ht="30" customHeight="1">
      <c r="A22" s="620" t="s">
        <v>16</v>
      </c>
      <c r="B22" s="621" t="s">
        <v>120</v>
      </c>
      <c r="C22" s="620" t="s">
        <v>178</v>
      </c>
      <c r="D22" s="620" t="s">
        <v>17</v>
      </c>
      <c r="E22" s="620" t="s">
        <v>121</v>
      </c>
      <c r="F22" s="620" t="s">
        <v>122</v>
      </c>
    </row>
    <row r="23" spans="1:6" ht="30" customHeight="1">
      <c r="A23" s="488">
        <v>1</v>
      </c>
      <c r="B23" s="489" t="s">
        <v>1146</v>
      </c>
      <c r="C23" s="490"/>
      <c r="D23" s="490"/>
      <c r="E23" s="491">
        <f t="shared" ref="E23:E28" si="2">C23-D23</f>
        <v>0</v>
      </c>
      <c r="F23" s="492"/>
    </row>
    <row r="24" spans="1:6" ht="30" customHeight="1">
      <c r="A24" s="488">
        <f>A23+1</f>
        <v>2</v>
      </c>
      <c r="B24" s="489" t="s">
        <v>1148</v>
      </c>
      <c r="C24" s="490"/>
      <c r="D24" s="490"/>
      <c r="E24" s="491">
        <f t="shared" si="2"/>
        <v>0</v>
      </c>
      <c r="F24" s="492"/>
    </row>
    <row r="25" spans="1:6" ht="30" customHeight="1">
      <c r="A25" s="488">
        <f>A24+1</f>
        <v>3</v>
      </c>
      <c r="B25" s="489" t="s">
        <v>1149</v>
      </c>
      <c r="C25" s="490"/>
      <c r="D25" s="490"/>
      <c r="E25" s="491">
        <f t="shared" si="2"/>
        <v>0</v>
      </c>
      <c r="F25" s="492"/>
    </row>
    <row r="26" spans="1:6" ht="30" customHeight="1">
      <c r="A26" s="488">
        <f>A25+1</f>
        <v>4</v>
      </c>
      <c r="B26" s="489" t="s">
        <v>1092</v>
      </c>
      <c r="C26" s="490"/>
      <c r="D26" s="490"/>
      <c r="E26" s="491">
        <f t="shared" si="2"/>
        <v>0</v>
      </c>
      <c r="F26" s="492"/>
    </row>
    <row r="27" spans="1:6" ht="30" customHeight="1">
      <c r="A27" s="488">
        <f>A26+1</f>
        <v>5</v>
      </c>
      <c r="B27" s="489" t="s">
        <v>1142</v>
      </c>
      <c r="C27" s="490">
        <v>0</v>
      </c>
      <c r="D27" s="490">
        <v>0</v>
      </c>
      <c r="E27" s="491">
        <f t="shared" si="2"/>
        <v>0</v>
      </c>
      <c r="F27" s="492"/>
    </row>
    <row r="28" spans="1:6" ht="30" customHeight="1">
      <c r="A28" s="622">
        <v>6</v>
      </c>
      <c r="B28" s="623" t="s">
        <v>1144</v>
      </c>
      <c r="C28" s="490">
        <v>0</v>
      </c>
      <c r="D28" s="490">
        <v>0</v>
      </c>
      <c r="E28" s="491">
        <f t="shared" si="2"/>
        <v>0</v>
      </c>
      <c r="F28" s="624"/>
    </row>
    <row r="29" spans="1:6" ht="30" customHeight="1" thickBot="1">
      <c r="A29" s="496"/>
      <c r="B29" s="497" t="s">
        <v>1124</v>
      </c>
      <c r="C29" s="106">
        <f>SUM(C23:C28)</f>
        <v>0</v>
      </c>
      <c r="D29" s="106"/>
      <c r="E29" s="106">
        <f>SUM(E23:E28)</f>
        <v>0</v>
      </c>
      <c r="F29" s="107"/>
    </row>
    <row r="30" spans="1:6" ht="30" customHeight="1"/>
    <row r="31" spans="1:6" ht="30" customHeight="1"/>
    <row r="32" spans="1:6"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sheetData>
  <mergeCells count="1">
    <mergeCell ref="A2:F2"/>
  </mergeCells>
  <dataValidations disablePrompts="1" count="1">
    <dataValidation allowBlank="1" showInputMessage="1" showErrorMessage="1" promptTitle="Labour Strength" prompt="1. When setting up the file for a new week, copy the &quot;Manning Previous Week&quot; to the &quot;Manning This Week&quot;._x000a_2. Input the new manning numbers across the different departments_x000a_" sqref="G1" xr:uid="{00000000-0002-0000-0A00-000000000000}"/>
  </dataValidations>
  <printOptions horizontalCentered="1"/>
  <pageMargins left="0.25" right="0.25" top="0.5" bottom="0.5" header="0.3" footer="0.2"/>
  <pageSetup paperSize="9" scale="88" orientation="portrait" horizontalDpi="4294967293" verticalDpi="4294967293" r:id="rId1"/>
  <headerFooter>
    <oddFooter>&amp;R&amp;A, &amp;F</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R100"/>
  <sheetViews>
    <sheetView workbookViewId="0">
      <pane xSplit="3" ySplit="3" topLeftCell="H71" activePane="bottomRight" state="frozen"/>
      <selection activeCell="A4" sqref="A4"/>
      <selection pane="topRight" activeCell="A4" sqref="A4"/>
      <selection pane="bottomLeft" activeCell="A4" sqref="A4"/>
      <selection pane="bottomRight" activeCell="H72" sqref="H72"/>
    </sheetView>
  </sheetViews>
  <sheetFormatPr defaultRowHeight="14.5"/>
  <cols>
    <col min="1" max="1" width="5.90625" customWidth="1"/>
    <col min="2" max="2" width="31.453125" customWidth="1"/>
    <col min="3" max="3" width="50" customWidth="1"/>
    <col min="4" max="4" width="10.54296875" customWidth="1"/>
    <col min="5" max="5" width="6.36328125" customWidth="1"/>
    <col min="6" max="7" width="15.36328125" customWidth="1"/>
    <col min="8" max="8" width="15.54296875" customWidth="1"/>
    <col min="9" max="9" width="16.08984375" customWidth="1"/>
    <col min="10" max="16" width="17.6328125" customWidth="1"/>
    <col min="17" max="17" width="29.6328125" customWidth="1"/>
    <col min="260" max="260" width="12.08984375" customWidth="1"/>
    <col min="261" max="261" width="27" customWidth="1"/>
    <col min="262" max="262" width="24.36328125" customWidth="1"/>
    <col min="263" max="263" width="15.36328125" customWidth="1"/>
    <col min="264" max="264" width="15.54296875" customWidth="1"/>
    <col min="265" max="265" width="16.08984375" customWidth="1"/>
    <col min="266" max="266" width="17.6328125" customWidth="1"/>
    <col min="267" max="267" width="12" customWidth="1"/>
    <col min="268" max="268" width="19.36328125" customWidth="1"/>
    <col min="269" max="269" width="20.6328125" customWidth="1"/>
    <col min="270" max="270" width="24.36328125" customWidth="1"/>
    <col min="271" max="271" width="21.08984375" customWidth="1"/>
    <col min="272" max="272" width="24.453125" customWidth="1"/>
    <col min="273" max="273" width="29.6328125" customWidth="1"/>
    <col min="516" max="516" width="12.08984375" customWidth="1"/>
    <col min="517" max="517" width="27" customWidth="1"/>
    <col min="518" max="518" width="24.36328125" customWidth="1"/>
    <col min="519" max="519" width="15.36328125" customWidth="1"/>
    <col min="520" max="520" width="15.54296875" customWidth="1"/>
    <col min="521" max="521" width="16.08984375" customWidth="1"/>
    <col min="522" max="522" width="17.6328125" customWidth="1"/>
    <col min="523" max="523" width="12" customWidth="1"/>
    <col min="524" max="524" width="19.36328125" customWidth="1"/>
    <col min="525" max="525" width="20.6328125" customWidth="1"/>
    <col min="526" max="526" width="24.36328125" customWidth="1"/>
    <col min="527" max="527" width="21.08984375" customWidth="1"/>
    <col min="528" max="528" width="24.453125" customWidth="1"/>
    <col min="529" max="529" width="29.6328125" customWidth="1"/>
    <col min="772" max="772" width="12.08984375" customWidth="1"/>
    <col min="773" max="773" width="27" customWidth="1"/>
    <col min="774" max="774" width="24.36328125" customWidth="1"/>
    <col min="775" max="775" width="15.36328125" customWidth="1"/>
    <col min="776" max="776" width="15.54296875" customWidth="1"/>
    <col min="777" max="777" width="16.08984375" customWidth="1"/>
    <col min="778" max="778" width="17.6328125" customWidth="1"/>
    <col min="779" max="779" width="12" customWidth="1"/>
    <col min="780" max="780" width="19.36328125" customWidth="1"/>
    <col min="781" max="781" width="20.6328125" customWidth="1"/>
    <col min="782" max="782" width="24.36328125" customWidth="1"/>
    <col min="783" max="783" width="21.08984375" customWidth="1"/>
    <col min="784" max="784" width="24.453125" customWidth="1"/>
    <col min="785" max="785" width="29.6328125" customWidth="1"/>
    <col min="1028" max="1028" width="12.08984375" customWidth="1"/>
    <col min="1029" max="1029" width="27" customWidth="1"/>
    <col min="1030" max="1030" width="24.36328125" customWidth="1"/>
    <col min="1031" max="1031" width="15.36328125" customWidth="1"/>
    <col min="1032" max="1032" width="15.54296875" customWidth="1"/>
    <col min="1033" max="1033" width="16.08984375" customWidth="1"/>
    <col min="1034" max="1034" width="17.6328125" customWidth="1"/>
    <col min="1035" max="1035" width="12" customWidth="1"/>
    <col min="1036" max="1036" width="19.36328125" customWidth="1"/>
    <col min="1037" max="1037" width="20.6328125" customWidth="1"/>
    <col min="1038" max="1038" width="24.36328125" customWidth="1"/>
    <col min="1039" max="1039" width="21.08984375" customWidth="1"/>
    <col min="1040" max="1040" width="24.453125" customWidth="1"/>
    <col min="1041" max="1041" width="29.6328125" customWidth="1"/>
    <col min="1284" max="1284" width="12.08984375" customWidth="1"/>
    <col min="1285" max="1285" width="27" customWidth="1"/>
    <col min="1286" max="1286" width="24.36328125" customWidth="1"/>
    <col min="1287" max="1287" width="15.36328125" customWidth="1"/>
    <col min="1288" max="1288" width="15.54296875" customWidth="1"/>
    <col min="1289" max="1289" width="16.08984375" customWidth="1"/>
    <col min="1290" max="1290" width="17.6328125" customWidth="1"/>
    <col min="1291" max="1291" width="12" customWidth="1"/>
    <col min="1292" max="1292" width="19.36328125" customWidth="1"/>
    <col min="1293" max="1293" width="20.6328125" customWidth="1"/>
    <col min="1294" max="1294" width="24.36328125" customWidth="1"/>
    <col min="1295" max="1295" width="21.08984375" customWidth="1"/>
    <col min="1296" max="1296" width="24.453125" customWidth="1"/>
    <col min="1297" max="1297" width="29.6328125" customWidth="1"/>
    <col min="1540" max="1540" width="12.08984375" customWidth="1"/>
    <col min="1541" max="1541" width="27" customWidth="1"/>
    <col min="1542" max="1542" width="24.36328125" customWidth="1"/>
    <col min="1543" max="1543" width="15.36328125" customWidth="1"/>
    <col min="1544" max="1544" width="15.54296875" customWidth="1"/>
    <col min="1545" max="1545" width="16.08984375" customWidth="1"/>
    <col min="1546" max="1546" width="17.6328125" customWidth="1"/>
    <col min="1547" max="1547" width="12" customWidth="1"/>
    <col min="1548" max="1548" width="19.36328125" customWidth="1"/>
    <col min="1549" max="1549" width="20.6328125" customWidth="1"/>
    <col min="1550" max="1550" width="24.36328125" customWidth="1"/>
    <col min="1551" max="1551" width="21.08984375" customWidth="1"/>
    <col min="1552" max="1552" width="24.453125" customWidth="1"/>
    <col min="1553" max="1553" width="29.6328125" customWidth="1"/>
    <col min="1796" max="1796" width="12.08984375" customWidth="1"/>
    <col min="1797" max="1797" width="27" customWidth="1"/>
    <col min="1798" max="1798" width="24.36328125" customWidth="1"/>
    <col min="1799" max="1799" width="15.36328125" customWidth="1"/>
    <col min="1800" max="1800" width="15.54296875" customWidth="1"/>
    <col min="1801" max="1801" width="16.08984375" customWidth="1"/>
    <col min="1802" max="1802" width="17.6328125" customWidth="1"/>
    <col min="1803" max="1803" width="12" customWidth="1"/>
    <col min="1804" max="1804" width="19.36328125" customWidth="1"/>
    <col min="1805" max="1805" width="20.6328125" customWidth="1"/>
    <col min="1806" max="1806" width="24.36328125" customWidth="1"/>
    <col min="1807" max="1807" width="21.08984375" customWidth="1"/>
    <col min="1808" max="1808" width="24.453125" customWidth="1"/>
    <col min="1809" max="1809" width="29.6328125" customWidth="1"/>
    <col min="2052" max="2052" width="12.08984375" customWidth="1"/>
    <col min="2053" max="2053" width="27" customWidth="1"/>
    <col min="2054" max="2054" width="24.36328125" customWidth="1"/>
    <col min="2055" max="2055" width="15.36328125" customWidth="1"/>
    <col min="2056" max="2056" width="15.54296875" customWidth="1"/>
    <col min="2057" max="2057" width="16.08984375" customWidth="1"/>
    <col min="2058" max="2058" width="17.6328125" customWidth="1"/>
    <col min="2059" max="2059" width="12" customWidth="1"/>
    <col min="2060" max="2060" width="19.36328125" customWidth="1"/>
    <col min="2061" max="2061" width="20.6328125" customWidth="1"/>
    <col min="2062" max="2062" width="24.36328125" customWidth="1"/>
    <col min="2063" max="2063" width="21.08984375" customWidth="1"/>
    <col min="2064" max="2064" width="24.453125" customWidth="1"/>
    <col min="2065" max="2065" width="29.6328125" customWidth="1"/>
    <col min="2308" max="2308" width="12.08984375" customWidth="1"/>
    <col min="2309" max="2309" width="27" customWidth="1"/>
    <col min="2310" max="2310" width="24.36328125" customWidth="1"/>
    <col min="2311" max="2311" width="15.36328125" customWidth="1"/>
    <col min="2312" max="2312" width="15.54296875" customWidth="1"/>
    <col min="2313" max="2313" width="16.08984375" customWidth="1"/>
    <col min="2314" max="2314" width="17.6328125" customWidth="1"/>
    <col min="2315" max="2315" width="12" customWidth="1"/>
    <col min="2316" max="2316" width="19.36328125" customWidth="1"/>
    <col min="2317" max="2317" width="20.6328125" customWidth="1"/>
    <col min="2318" max="2318" width="24.36328125" customWidth="1"/>
    <col min="2319" max="2319" width="21.08984375" customWidth="1"/>
    <col min="2320" max="2320" width="24.453125" customWidth="1"/>
    <col min="2321" max="2321" width="29.6328125" customWidth="1"/>
    <col min="2564" max="2564" width="12.08984375" customWidth="1"/>
    <col min="2565" max="2565" width="27" customWidth="1"/>
    <col min="2566" max="2566" width="24.36328125" customWidth="1"/>
    <col min="2567" max="2567" width="15.36328125" customWidth="1"/>
    <col min="2568" max="2568" width="15.54296875" customWidth="1"/>
    <col min="2569" max="2569" width="16.08984375" customWidth="1"/>
    <col min="2570" max="2570" width="17.6328125" customWidth="1"/>
    <col min="2571" max="2571" width="12" customWidth="1"/>
    <col min="2572" max="2572" width="19.36328125" customWidth="1"/>
    <col min="2573" max="2573" width="20.6328125" customWidth="1"/>
    <col min="2574" max="2574" width="24.36328125" customWidth="1"/>
    <col min="2575" max="2575" width="21.08984375" customWidth="1"/>
    <col min="2576" max="2576" width="24.453125" customWidth="1"/>
    <col min="2577" max="2577" width="29.6328125" customWidth="1"/>
    <col min="2820" max="2820" width="12.08984375" customWidth="1"/>
    <col min="2821" max="2821" width="27" customWidth="1"/>
    <col min="2822" max="2822" width="24.36328125" customWidth="1"/>
    <col min="2823" max="2823" width="15.36328125" customWidth="1"/>
    <col min="2824" max="2824" width="15.54296875" customWidth="1"/>
    <col min="2825" max="2825" width="16.08984375" customWidth="1"/>
    <col min="2826" max="2826" width="17.6328125" customWidth="1"/>
    <col min="2827" max="2827" width="12" customWidth="1"/>
    <col min="2828" max="2828" width="19.36328125" customWidth="1"/>
    <col min="2829" max="2829" width="20.6328125" customWidth="1"/>
    <col min="2830" max="2830" width="24.36328125" customWidth="1"/>
    <col min="2831" max="2831" width="21.08984375" customWidth="1"/>
    <col min="2832" max="2832" width="24.453125" customWidth="1"/>
    <col min="2833" max="2833" width="29.6328125" customWidth="1"/>
    <col min="3076" max="3076" width="12.08984375" customWidth="1"/>
    <col min="3077" max="3077" width="27" customWidth="1"/>
    <col min="3078" max="3078" width="24.36328125" customWidth="1"/>
    <col min="3079" max="3079" width="15.36328125" customWidth="1"/>
    <col min="3080" max="3080" width="15.54296875" customWidth="1"/>
    <col min="3081" max="3081" width="16.08984375" customWidth="1"/>
    <col min="3082" max="3082" width="17.6328125" customWidth="1"/>
    <col min="3083" max="3083" width="12" customWidth="1"/>
    <col min="3084" max="3084" width="19.36328125" customWidth="1"/>
    <col min="3085" max="3085" width="20.6328125" customWidth="1"/>
    <col min="3086" max="3086" width="24.36328125" customWidth="1"/>
    <col min="3087" max="3087" width="21.08984375" customWidth="1"/>
    <col min="3088" max="3088" width="24.453125" customWidth="1"/>
    <col min="3089" max="3089" width="29.6328125" customWidth="1"/>
    <col min="3332" max="3332" width="12.08984375" customWidth="1"/>
    <col min="3333" max="3333" width="27" customWidth="1"/>
    <col min="3334" max="3334" width="24.36328125" customWidth="1"/>
    <col min="3335" max="3335" width="15.36328125" customWidth="1"/>
    <col min="3336" max="3336" width="15.54296875" customWidth="1"/>
    <col min="3337" max="3337" width="16.08984375" customWidth="1"/>
    <col min="3338" max="3338" width="17.6328125" customWidth="1"/>
    <col min="3339" max="3339" width="12" customWidth="1"/>
    <col min="3340" max="3340" width="19.36328125" customWidth="1"/>
    <col min="3341" max="3341" width="20.6328125" customWidth="1"/>
    <col min="3342" max="3342" width="24.36328125" customWidth="1"/>
    <col min="3343" max="3343" width="21.08984375" customWidth="1"/>
    <col min="3344" max="3344" width="24.453125" customWidth="1"/>
    <col min="3345" max="3345" width="29.6328125" customWidth="1"/>
    <col min="3588" max="3588" width="12.08984375" customWidth="1"/>
    <col min="3589" max="3589" width="27" customWidth="1"/>
    <col min="3590" max="3590" width="24.36328125" customWidth="1"/>
    <col min="3591" max="3591" width="15.36328125" customWidth="1"/>
    <col min="3592" max="3592" width="15.54296875" customWidth="1"/>
    <col min="3593" max="3593" width="16.08984375" customWidth="1"/>
    <col min="3594" max="3594" width="17.6328125" customWidth="1"/>
    <col min="3595" max="3595" width="12" customWidth="1"/>
    <col min="3596" max="3596" width="19.36328125" customWidth="1"/>
    <col min="3597" max="3597" width="20.6328125" customWidth="1"/>
    <col min="3598" max="3598" width="24.36328125" customWidth="1"/>
    <col min="3599" max="3599" width="21.08984375" customWidth="1"/>
    <col min="3600" max="3600" width="24.453125" customWidth="1"/>
    <col min="3601" max="3601" width="29.6328125" customWidth="1"/>
    <col min="3844" max="3844" width="12.08984375" customWidth="1"/>
    <col min="3845" max="3845" width="27" customWidth="1"/>
    <col min="3846" max="3846" width="24.36328125" customWidth="1"/>
    <col min="3847" max="3847" width="15.36328125" customWidth="1"/>
    <col min="3848" max="3848" width="15.54296875" customWidth="1"/>
    <col min="3849" max="3849" width="16.08984375" customWidth="1"/>
    <col min="3850" max="3850" width="17.6328125" customWidth="1"/>
    <col min="3851" max="3851" width="12" customWidth="1"/>
    <col min="3852" max="3852" width="19.36328125" customWidth="1"/>
    <col min="3853" max="3853" width="20.6328125" customWidth="1"/>
    <col min="3854" max="3854" width="24.36328125" customWidth="1"/>
    <col min="3855" max="3855" width="21.08984375" customWidth="1"/>
    <col min="3856" max="3856" width="24.453125" customWidth="1"/>
    <col min="3857" max="3857" width="29.6328125" customWidth="1"/>
    <col min="4100" max="4100" width="12.08984375" customWidth="1"/>
    <col min="4101" max="4101" width="27" customWidth="1"/>
    <col min="4102" max="4102" width="24.36328125" customWidth="1"/>
    <col min="4103" max="4103" width="15.36328125" customWidth="1"/>
    <col min="4104" max="4104" width="15.54296875" customWidth="1"/>
    <col min="4105" max="4105" width="16.08984375" customWidth="1"/>
    <col min="4106" max="4106" width="17.6328125" customWidth="1"/>
    <col min="4107" max="4107" width="12" customWidth="1"/>
    <col min="4108" max="4108" width="19.36328125" customWidth="1"/>
    <col min="4109" max="4109" width="20.6328125" customWidth="1"/>
    <col min="4110" max="4110" width="24.36328125" customWidth="1"/>
    <col min="4111" max="4111" width="21.08984375" customWidth="1"/>
    <col min="4112" max="4112" width="24.453125" customWidth="1"/>
    <col min="4113" max="4113" width="29.6328125" customWidth="1"/>
    <col min="4356" max="4356" width="12.08984375" customWidth="1"/>
    <col min="4357" max="4357" width="27" customWidth="1"/>
    <col min="4358" max="4358" width="24.36328125" customWidth="1"/>
    <col min="4359" max="4359" width="15.36328125" customWidth="1"/>
    <col min="4360" max="4360" width="15.54296875" customWidth="1"/>
    <col min="4361" max="4361" width="16.08984375" customWidth="1"/>
    <col min="4362" max="4362" width="17.6328125" customWidth="1"/>
    <col min="4363" max="4363" width="12" customWidth="1"/>
    <col min="4364" max="4364" width="19.36328125" customWidth="1"/>
    <col min="4365" max="4365" width="20.6328125" customWidth="1"/>
    <col min="4366" max="4366" width="24.36328125" customWidth="1"/>
    <col min="4367" max="4367" width="21.08984375" customWidth="1"/>
    <col min="4368" max="4368" width="24.453125" customWidth="1"/>
    <col min="4369" max="4369" width="29.6328125" customWidth="1"/>
    <col min="4612" max="4612" width="12.08984375" customWidth="1"/>
    <col min="4613" max="4613" width="27" customWidth="1"/>
    <col min="4614" max="4614" width="24.36328125" customWidth="1"/>
    <col min="4615" max="4615" width="15.36328125" customWidth="1"/>
    <col min="4616" max="4616" width="15.54296875" customWidth="1"/>
    <col min="4617" max="4617" width="16.08984375" customWidth="1"/>
    <col min="4618" max="4618" width="17.6328125" customWidth="1"/>
    <col min="4619" max="4619" width="12" customWidth="1"/>
    <col min="4620" max="4620" width="19.36328125" customWidth="1"/>
    <col min="4621" max="4621" width="20.6328125" customWidth="1"/>
    <col min="4622" max="4622" width="24.36328125" customWidth="1"/>
    <col min="4623" max="4623" width="21.08984375" customWidth="1"/>
    <col min="4624" max="4624" width="24.453125" customWidth="1"/>
    <col min="4625" max="4625" width="29.6328125" customWidth="1"/>
    <col min="4868" max="4868" width="12.08984375" customWidth="1"/>
    <col min="4869" max="4869" width="27" customWidth="1"/>
    <col min="4870" max="4870" width="24.36328125" customWidth="1"/>
    <col min="4871" max="4871" width="15.36328125" customWidth="1"/>
    <col min="4872" max="4872" width="15.54296875" customWidth="1"/>
    <col min="4873" max="4873" width="16.08984375" customWidth="1"/>
    <col min="4874" max="4874" width="17.6328125" customWidth="1"/>
    <col min="4875" max="4875" width="12" customWidth="1"/>
    <col min="4876" max="4876" width="19.36328125" customWidth="1"/>
    <col min="4877" max="4877" width="20.6328125" customWidth="1"/>
    <col min="4878" max="4878" width="24.36328125" customWidth="1"/>
    <col min="4879" max="4879" width="21.08984375" customWidth="1"/>
    <col min="4880" max="4880" width="24.453125" customWidth="1"/>
    <col min="4881" max="4881" width="29.6328125" customWidth="1"/>
    <col min="5124" max="5124" width="12.08984375" customWidth="1"/>
    <col min="5125" max="5125" width="27" customWidth="1"/>
    <col min="5126" max="5126" width="24.36328125" customWidth="1"/>
    <col min="5127" max="5127" width="15.36328125" customWidth="1"/>
    <col min="5128" max="5128" width="15.54296875" customWidth="1"/>
    <col min="5129" max="5129" width="16.08984375" customWidth="1"/>
    <col min="5130" max="5130" width="17.6328125" customWidth="1"/>
    <col min="5131" max="5131" width="12" customWidth="1"/>
    <col min="5132" max="5132" width="19.36328125" customWidth="1"/>
    <col min="5133" max="5133" width="20.6328125" customWidth="1"/>
    <col min="5134" max="5134" width="24.36328125" customWidth="1"/>
    <col min="5135" max="5135" width="21.08984375" customWidth="1"/>
    <col min="5136" max="5136" width="24.453125" customWidth="1"/>
    <col min="5137" max="5137" width="29.6328125" customWidth="1"/>
    <col min="5380" max="5380" width="12.08984375" customWidth="1"/>
    <col min="5381" max="5381" width="27" customWidth="1"/>
    <col min="5382" max="5382" width="24.36328125" customWidth="1"/>
    <col min="5383" max="5383" width="15.36328125" customWidth="1"/>
    <col min="5384" max="5384" width="15.54296875" customWidth="1"/>
    <col min="5385" max="5385" width="16.08984375" customWidth="1"/>
    <col min="5386" max="5386" width="17.6328125" customWidth="1"/>
    <col min="5387" max="5387" width="12" customWidth="1"/>
    <col min="5388" max="5388" width="19.36328125" customWidth="1"/>
    <col min="5389" max="5389" width="20.6328125" customWidth="1"/>
    <col min="5390" max="5390" width="24.36328125" customWidth="1"/>
    <col min="5391" max="5391" width="21.08984375" customWidth="1"/>
    <col min="5392" max="5392" width="24.453125" customWidth="1"/>
    <col min="5393" max="5393" width="29.6328125" customWidth="1"/>
    <col min="5636" max="5636" width="12.08984375" customWidth="1"/>
    <col min="5637" max="5637" width="27" customWidth="1"/>
    <col min="5638" max="5638" width="24.36328125" customWidth="1"/>
    <col min="5639" max="5639" width="15.36328125" customWidth="1"/>
    <col min="5640" max="5640" width="15.54296875" customWidth="1"/>
    <col min="5641" max="5641" width="16.08984375" customWidth="1"/>
    <col min="5642" max="5642" width="17.6328125" customWidth="1"/>
    <col min="5643" max="5643" width="12" customWidth="1"/>
    <col min="5644" max="5644" width="19.36328125" customWidth="1"/>
    <col min="5645" max="5645" width="20.6328125" customWidth="1"/>
    <col min="5646" max="5646" width="24.36328125" customWidth="1"/>
    <col min="5647" max="5647" width="21.08984375" customWidth="1"/>
    <col min="5648" max="5648" width="24.453125" customWidth="1"/>
    <col min="5649" max="5649" width="29.6328125" customWidth="1"/>
    <col min="5892" max="5892" width="12.08984375" customWidth="1"/>
    <col min="5893" max="5893" width="27" customWidth="1"/>
    <col min="5894" max="5894" width="24.36328125" customWidth="1"/>
    <col min="5895" max="5895" width="15.36328125" customWidth="1"/>
    <col min="5896" max="5896" width="15.54296875" customWidth="1"/>
    <col min="5897" max="5897" width="16.08984375" customWidth="1"/>
    <col min="5898" max="5898" width="17.6328125" customWidth="1"/>
    <col min="5899" max="5899" width="12" customWidth="1"/>
    <col min="5900" max="5900" width="19.36328125" customWidth="1"/>
    <col min="5901" max="5901" width="20.6328125" customWidth="1"/>
    <col min="5902" max="5902" width="24.36328125" customWidth="1"/>
    <col min="5903" max="5903" width="21.08984375" customWidth="1"/>
    <col min="5904" max="5904" width="24.453125" customWidth="1"/>
    <col min="5905" max="5905" width="29.6328125" customWidth="1"/>
    <col min="6148" max="6148" width="12.08984375" customWidth="1"/>
    <col min="6149" max="6149" width="27" customWidth="1"/>
    <col min="6150" max="6150" width="24.36328125" customWidth="1"/>
    <col min="6151" max="6151" width="15.36328125" customWidth="1"/>
    <col min="6152" max="6152" width="15.54296875" customWidth="1"/>
    <col min="6153" max="6153" width="16.08984375" customWidth="1"/>
    <col min="6154" max="6154" width="17.6328125" customWidth="1"/>
    <col min="6155" max="6155" width="12" customWidth="1"/>
    <col min="6156" max="6156" width="19.36328125" customWidth="1"/>
    <col min="6157" max="6157" width="20.6328125" customWidth="1"/>
    <col min="6158" max="6158" width="24.36328125" customWidth="1"/>
    <col min="6159" max="6159" width="21.08984375" customWidth="1"/>
    <col min="6160" max="6160" width="24.453125" customWidth="1"/>
    <col min="6161" max="6161" width="29.6328125" customWidth="1"/>
    <col min="6404" max="6404" width="12.08984375" customWidth="1"/>
    <col min="6405" max="6405" width="27" customWidth="1"/>
    <col min="6406" max="6406" width="24.36328125" customWidth="1"/>
    <col min="6407" max="6407" width="15.36328125" customWidth="1"/>
    <col min="6408" max="6408" width="15.54296875" customWidth="1"/>
    <col min="6409" max="6409" width="16.08984375" customWidth="1"/>
    <col min="6410" max="6410" width="17.6328125" customWidth="1"/>
    <col min="6411" max="6411" width="12" customWidth="1"/>
    <col min="6412" max="6412" width="19.36328125" customWidth="1"/>
    <col min="6413" max="6413" width="20.6328125" customWidth="1"/>
    <col min="6414" max="6414" width="24.36328125" customWidth="1"/>
    <col min="6415" max="6415" width="21.08984375" customWidth="1"/>
    <col min="6416" max="6416" width="24.453125" customWidth="1"/>
    <col min="6417" max="6417" width="29.6328125" customWidth="1"/>
    <col min="6660" max="6660" width="12.08984375" customWidth="1"/>
    <col min="6661" max="6661" width="27" customWidth="1"/>
    <col min="6662" max="6662" width="24.36328125" customWidth="1"/>
    <col min="6663" max="6663" width="15.36328125" customWidth="1"/>
    <col min="6664" max="6664" width="15.54296875" customWidth="1"/>
    <col min="6665" max="6665" width="16.08984375" customWidth="1"/>
    <col min="6666" max="6666" width="17.6328125" customWidth="1"/>
    <col min="6667" max="6667" width="12" customWidth="1"/>
    <col min="6668" max="6668" width="19.36328125" customWidth="1"/>
    <col min="6669" max="6669" width="20.6328125" customWidth="1"/>
    <col min="6670" max="6670" width="24.36328125" customWidth="1"/>
    <col min="6671" max="6671" width="21.08984375" customWidth="1"/>
    <col min="6672" max="6672" width="24.453125" customWidth="1"/>
    <col min="6673" max="6673" width="29.6328125" customWidth="1"/>
    <col min="6916" max="6916" width="12.08984375" customWidth="1"/>
    <col min="6917" max="6917" width="27" customWidth="1"/>
    <col min="6918" max="6918" width="24.36328125" customWidth="1"/>
    <col min="6919" max="6919" width="15.36328125" customWidth="1"/>
    <col min="6920" max="6920" width="15.54296875" customWidth="1"/>
    <col min="6921" max="6921" width="16.08984375" customWidth="1"/>
    <col min="6922" max="6922" width="17.6328125" customWidth="1"/>
    <col min="6923" max="6923" width="12" customWidth="1"/>
    <col min="6924" max="6924" width="19.36328125" customWidth="1"/>
    <col min="6925" max="6925" width="20.6328125" customWidth="1"/>
    <col min="6926" max="6926" width="24.36328125" customWidth="1"/>
    <col min="6927" max="6927" width="21.08984375" customWidth="1"/>
    <col min="6928" max="6928" width="24.453125" customWidth="1"/>
    <col min="6929" max="6929" width="29.6328125" customWidth="1"/>
    <col min="7172" max="7172" width="12.08984375" customWidth="1"/>
    <col min="7173" max="7173" width="27" customWidth="1"/>
    <col min="7174" max="7174" width="24.36328125" customWidth="1"/>
    <col min="7175" max="7175" width="15.36328125" customWidth="1"/>
    <col min="7176" max="7176" width="15.54296875" customWidth="1"/>
    <col min="7177" max="7177" width="16.08984375" customWidth="1"/>
    <col min="7178" max="7178" width="17.6328125" customWidth="1"/>
    <col min="7179" max="7179" width="12" customWidth="1"/>
    <col min="7180" max="7180" width="19.36328125" customWidth="1"/>
    <col min="7181" max="7181" width="20.6328125" customWidth="1"/>
    <col min="7182" max="7182" width="24.36328125" customWidth="1"/>
    <col min="7183" max="7183" width="21.08984375" customWidth="1"/>
    <col min="7184" max="7184" width="24.453125" customWidth="1"/>
    <col min="7185" max="7185" width="29.6328125" customWidth="1"/>
    <col min="7428" max="7428" width="12.08984375" customWidth="1"/>
    <col min="7429" max="7429" width="27" customWidth="1"/>
    <col min="7430" max="7430" width="24.36328125" customWidth="1"/>
    <col min="7431" max="7431" width="15.36328125" customWidth="1"/>
    <col min="7432" max="7432" width="15.54296875" customWidth="1"/>
    <col min="7433" max="7433" width="16.08984375" customWidth="1"/>
    <col min="7434" max="7434" width="17.6328125" customWidth="1"/>
    <col min="7435" max="7435" width="12" customWidth="1"/>
    <col min="7436" max="7436" width="19.36328125" customWidth="1"/>
    <col min="7437" max="7437" width="20.6328125" customWidth="1"/>
    <col min="7438" max="7438" width="24.36328125" customWidth="1"/>
    <col min="7439" max="7439" width="21.08984375" customWidth="1"/>
    <col min="7440" max="7440" width="24.453125" customWidth="1"/>
    <col min="7441" max="7441" width="29.6328125" customWidth="1"/>
    <col min="7684" max="7684" width="12.08984375" customWidth="1"/>
    <col min="7685" max="7685" width="27" customWidth="1"/>
    <col min="7686" max="7686" width="24.36328125" customWidth="1"/>
    <col min="7687" max="7687" width="15.36328125" customWidth="1"/>
    <col min="7688" max="7688" width="15.54296875" customWidth="1"/>
    <col min="7689" max="7689" width="16.08984375" customWidth="1"/>
    <col min="7690" max="7690" width="17.6328125" customWidth="1"/>
    <col min="7691" max="7691" width="12" customWidth="1"/>
    <col min="7692" max="7692" width="19.36328125" customWidth="1"/>
    <col min="7693" max="7693" width="20.6328125" customWidth="1"/>
    <col min="7694" max="7694" width="24.36328125" customWidth="1"/>
    <col min="7695" max="7695" width="21.08984375" customWidth="1"/>
    <col min="7696" max="7696" width="24.453125" customWidth="1"/>
    <col min="7697" max="7697" width="29.6328125" customWidth="1"/>
    <col min="7940" max="7940" width="12.08984375" customWidth="1"/>
    <col min="7941" max="7941" width="27" customWidth="1"/>
    <col min="7942" max="7942" width="24.36328125" customWidth="1"/>
    <col min="7943" max="7943" width="15.36328125" customWidth="1"/>
    <col min="7944" max="7944" width="15.54296875" customWidth="1"/>
    <col min="7945" max="7945" width="16.08984375" customWidth="1"/>
    <col min="7946" max="7946" width="17.6328125" customWidth="1"/>
    <col min="7947" max="7947" width="12" customWidth="1"/>
    <col min="7948" max="7948" width="19.36328125" customWidth="1"/>
    <col min="7949" max="7949" width="20.6328125" customWidth="1"/>
    <col min="7950" max="7950" width="24.36328125" customWidth="1"/>
    <col min="7951" max="7951" width="21.08984375" customWidth="1"/>
    <col min="7952" max="7952" width="24.453125" customWidth="1"/>
    <col min="7953" max="7953" width="29.6328125" customWidth="1"/>
    <col min="8196" max="8196" width="12.08984375" customWidth="1"/>
    <col min="8197" max="8197" width="27" customWidth="1"/>
    <col min="8198" max="8198" width="24.36328125" customWidth="1"/>
    <col min="8199" max="8199" width="15.36328125" customWidth="1"/>
    <col min="8200" max="8200" width="15.54296875" customWidth="1"/>
    <col min="8201" max="8201" width="16.08984375" customWidth="1"/>
    <col min="8202" max="8202" width="17.6328125" customWidth="1"/>
    <col min="8203" max="8203" width="12" customWidth="1"/>
    <col min="8204" max="8204" width="19.36328125" customWidth="1"/>
    <col min="8205" max="8205" width="20.6328125" customWidth="1"/>
    <col min="8206" max="8206" width="24.36328125" customWidth="1"/>
    <col min="8207" max="8207" width="21.08984375" customWidth="1"/>
    <col min="8208" max="8208" width="24.453125" customWidth="1"/>
    <col min="8209" max="8209" width="29.6328125" customWidth="1"/>
    <col min="8452" max="8452" width="12.08984375" customWidth="1"/>
    <col min="8453" max="8453" width="27" customWidth="1"/>
    <col min="8454" max="8454" width="24.36328125" customWidth="1"/>
    <col min="8455" max="8455" width="15.36328125" customWidth="1"/>
    <col min="8456" max="8456" width="15.54296875" customWidth="1"/>
    <col min="8457" max="8457" width="16.08984375" customWidth="1"/>
    <col min="8458" max="8458" width="17.6328125" customWidth="1"/>
    <col min="8459" max="8459" width="12" customWidth="1"/>
    <col min="8460" max="8460" width="19.36328125" customWidth="1"/>
    <col min="8461" max="8461" width="20.6328125" customWidth="1"/>
    <col min="8462" max="8462" width="24.36328125" customWidth="1"/>
    <col min="8463" max="8463" width="21.08984375" customWidth="1"/>
    <col min="8464" max="8464" width="24.453125" customWidth="1"/>
    <col min="8465" max="8465" width="29.6328125" customWidth="1"/>
    <col min="8708" max="8708" width="12.08984375" customWidth="1"/>
    <col min="8709" max="8709" width="27" customWidth="1"/>
    <col min="8710" max="8710" width="24.36328125" customWidth="1"/>
    <col min="8711" max="8711" width="15.36328125" customWidth="1"/>
    <col min="8712" max="8712" width="15.54296875" customWidth="1"/>
    <col min="8713" max="8713" width="16.08984375" customWidth="1"/>
    <col min="8714" max="8714" width="17.6328125" customWidth="1"/>
    <col min="8715" max="8715" width="12" customWidth="1"/>
    <col min="8716" max="8716" width="19.36328125" customWidth="1"/>
    <col min="8717" max="8717" width="20.6328125" customWidth="1"/>
    <col min="8718" max="8718" width="24.36328125" customWidth="1"/>
    <col min="8719" max="8719" width="21.08984375" customWidth="1"/>
    <col min="8720" max="8720" width="24.453125" customWidth="1"/>
    <col min="8721" max="8721" width="29.6328125" customWidth="1"/>
    <col min="8964" max="8964" width="12.08984375" customWidth="1"/>
    <col min="8965" max="8965" width="27" customWidth="1"/>
    <col min="8966" max="8966" width="24.36328125" customWidth="1"/>
    <col min="8967" max="8967" width="15.36328125" customWidth="1"/>
    <col min="8968" max="8968" width="15.54296875" customWidth="1"/>
    <col min="8969" max="8969" width="16.08984375" customWidth="1"/>
    <col min="8970" max="8970" width="17.6328125" customWidth="1"/>
    <col min="8971" max="8971" width="12" customWidth="1"/>
    <col min="8972" max="8972" width="19.36328125" customWidth="1"/>
    <col min="8973" max="8973" width="20.6328125" customWidth="1"/>
    <col min="8974" max="8974" width="24.36328125" customWidth="1"/>
    <col min="8975" max="8975" width="21.08984375" customWidth="1"/>
    <col min="8976" max="8976" width="24.453125" customWidth="1"/>
    <col min="8977" max="8977" width="29.6328125" customWidth="1"/>
    <col min="9220" max="9220" width="12.08984375" customWidth="1"/>
    <col min="9221" max="9221" width="27" customWidth="1"/>
    <col min="9222" max="9222" width="24.36328125" customWidth="1"/>
    <col min="9223" max="9223" width="15.36328125" customWidth="1"/>
    <col min="9224" max="9224" width="15.54296875" customWidth="1"/>
    <col min="9225" max="9225" width="16.08984375" customWidth="1"/>
    <col min="9226" max="9226" width="17.6328125" customWidth="1"/>
    <col min="9227" max="9227" width="12" customWidth="1"/>
    <col min="9228" max="9228" width="19.36328125" customWidth="1"/>
    <col min="9229" max="9229" width="20.6328125" customWidth="1"/>
    <col min="9230" max="9230" width="24.36328125" customWidth="1"/>
    <col min="9231" max="9231" width="21.08984375" customWidth="1"/>
    <col min="9232" max="9232" width="24.453125" customWidth="1"/>
    <col min="9233" max="9233" width="29.6328125" customWidth="1"/>
    <col min="9476" max="9476" width="12.08984375" customWidth="1"/>
    <col min="9477" max="9477" width="27" customWidth="1"/>
    <col min="9478" max="9478" width="24.36328125" customWidth="1"/>
    <col min="9479" max="9479" width="15.36328125" customWidth="1"/>
    <col min="9480" max="9480" width="15.54296875" customWidth="1"/>
    <col min="9481" max="9481" width="16.08984375" customWidth="1"/>
    <col min="9482" max="9482" width="17.6328125" customWidth="1"/>
    <col min="9483" max="9483" width="12" customWidth="1"/>
    <col min="9484" max="9484" width="19.36328125" customWidth="1"/>
    <col min="9485" max="9485" width="20.6328125" customWidth="1"/>
    <col min="9486" max="9486" width="24.36328125" customWidth="1"/>
    <col min="9487" max="9487" width="21.08984375" customWidth="1"/>
    <col min="9488" max="9488" width="24.453125" customWidth="1"/>
    <col min="9489" max="9489" width="29.6328125" customWidth="1"/>
    <col min="9732" max="9732" width="12.08984375" customWidth="1"/>
    <col min="9733" max="9733" width="27" customWidth="1"/>
    <col min="9734" max="9734" width="24.36328125" customWidth="1"/>
    <col min="9735" max="9735" width="15.36328125" customWidth="1"/>
    <col min="9736" max="9736" width="15.54296875" customWidth="1"/>
    <col min="9737" max="9737" width="16.08984375" customWidth="1"/>
    <col min="9738" max="9738" width="17.6328125" customWidth="1"/>
    <col min="9739" max="9739" width="12" customWidth="1"/>
    <col min="9740" max="9740" width="19.36328125" customWidth="1"/>
    <col min="9741" max="9741" width="20.6328125" customWidth="1"/>
    <col min="9742" max="9742" width="24.36328125" customWidth="1"/>
    <col min="9743" max="9743" width="21.08984375" customWidth="1"/>
    <col min="9744" max="9744" width="24.453125" customWidth="1"/>
    <col min="9745" max="9745" width="29.6328125" customWidth="1"/>
    <col min="9988" max="9988" width="12.08984375" customWidth="1"/>
    <col min="9989" max="9989" width="27" customWidth="1"/>
    <col min="9990" max="9990" width="24.36328125" customWidth="1"/>
    <col min="9991" max="9991" width="15.36328125" customWidth="1"/>
    <col min="9992" max="9992" width="15.54296875" customWidth="1"/>
    <col min="9993" max="9993" width="16.08984375" customWidth="1"/>
    <col min="9994" max="9994" width="17.6328125" customWidth="1"/>
    <col min="9995" max="9995" width="12" customWidth="1"/>
    <col min="9996" max="9996" width="19.36328125" customWidth="1"/>
    <col min="9997" max="9997" width="20.6328125" customWidth="1"/>
    <col min="9998" max="9998" width="24.36328125" customWidth="1"/>
    <col min="9999" max="9999" width="21.08984375" customWidth="1"/>
    <col min="10000" max="10000" width="24.453125" customWidth="1"/>
    <col min="10001" max="10001" width="29.6328125" customWidth="1"/>
    <col min="10244" max="10244" width="12.08984375" customWidth="1"/>
    <col min="10245" max="10245" width="27" customWidth="1"/>
    <col min="10246" max="10246" width="24.36328125" customWidth="1"/>
    <col min="10247" max="10247" width="15.36328125" customWidth="1"/>
    <col min="10248" max="10248" width="15.54296875" customWidth="1"/>
    <col min="10249" max="10249" width="16.08984375" customWidth="1"/>
    <col min="10250" max="10250" width="17.6328125" customWidth="1"/>
    <col min="10251" max="10251" width="12" customWidth="1"/>
    <col min="10252" max="10252" width="19.36328125" customWidth="1"/>
    <col min="10253" max="10253" width="20.6328125" customWidth="1"/>
    <col min="10254" max="10254" width="24.36328125" customWidth="1"/>
    <col min="10255" max="10255" width="21.08984375" customWidth="1"/>
    <col min="10256" max="10256" width="24.453125" customWidth="1"/>
    <col min="10257" max="10257" width="29.6328125" customWidth="1"/>
    <col min="10500" max="10500" width="12.08984375" customWidth="1"/>
    <col min="10501" max="10501" width="27" customWidth="1"/>
    <col min="10502" max="10502" width="24.36328125" customWidth="1"/>
    <col min="10503" max="10503" width="15.36328125" customWidth="1"/>
    <col min="10504" max="10504" width="15.54296875" customWidth="1"/>
    <col min="10505" max="10505" width="16.08984375" customWidth="1"/>
    <col min="10506" max="10506" width="17.6328125" customWidth="1"/>
    <col min="10507" max="10507" width="12" customWidth="1"/>
    <col min="10508" max="10508" width="19.36328125" customWidth="1"/>
    <col min="10509" max="10509" width="20.6328125" customWidth="1"/>
    <col min="10510" max="10510" width="24.36328125" customWidth="1"/>
    <col min="10511" max="10511" width="21.08984375" customWidth="1"/>
    <col min="10512" max="10512" width="24.453125" customWidth="1"/>
    <col min="10513" max="10513" width="29.6328125" customWidth="1"/>
    <col min="10756" max="10756" width="12.08984375" customWidth="1"/>
    <col min="10757" max="10757" width="27" customWidth="1"/>
    <col min="10758" max="10758" width="24.36328125" customWidth="1"/>
    <col min="10759" max="10759" width="15.36328125" customWidth="1"/>
    <col min="10760" max="10760" width="15.54296875" customWidth="1"/>
    <col min="10761" max="10761" width="16.08984375" customWidth="1"/>
    <col min="10762" max="10762" width="17.6328125" customWidth="1"/>
    <col min="10763" max="10763" width="12" customWidth="1"/>
    <col min="10764" max="10764" width="19.36328125" customWidth="1"/>
    <col min="10765" max="10765" width="20.6328125" customWidth="1"/>
    <col min="10766" max="10766" width="24.36328125" customWidth="1"/>
    <col min="10767" max="10767" width="21.08984375" customWidth="1"/>
    <col min="10768" max="10768" width="24.453125" customWidth="1"/>
    <col min="10769" max="10769" width="29.6328125" customWidth="1"/>
    <col min="11012" max="11012" width="12.08984375" customWidth="1"/>
    <col min="11013" max="11013" width="27" customWidth="1"/>
    <col min="11014" max="11014" width="24.36328125" customWidth="1"/>
    <col min="11015" max="11015" width="15.36328125" customWidth="1"/>
    <col min="11016" max="11016" width="15.54296875" customWidth="1"/>
    <col min="11017" max="11017" width="16.08984375" customWidth="1"/>
    <col min="11018" max="11018" width="17.6328125" customWidth="1"/>
    <col min="11019" max="11019" width="12" customWidth="1"/>
    <col min="11020" max="11020" width="19.36328125" customWidth="1"/>
    <col min="11021" max="11021" width="20.6328125" customWidth="1"/>
    <col min="11022" max="11022" width="24.36328125" customWidth="1"/>
    <col min="11023" max="11023" width="21.08984375" customWidth="1"/>
    <col min="11024" max="11024" width="24.453125" customWidth="1"/>
    <col min="11025" max="11025" width="29.6328125" customWidth="1"/>
    <col min="11268" max="11268" width="12.08984375" customWidth="1"/>
    <col min="11269" max="11269" width="27" customWidth="1"/>
    <col min="11270" max="11270" width="24.36328125" customWidth="1"/>
    <col min="11271" max="11271" width="15.36328125" customWidth="1"/>
    <col min="11272" max="11272" width="15.54296875" customWidth="1"/>
    <col min="11273" max="11273" width="16.08984375" customWidth="1"/>
    <col min="11274" max="11274" width="17.6328125" customWidth="1"/>
    <col min="11275" max="11275" width="12" customWidth="1"/>
    <col min="11276" max="11276" width="19.36328125" customWidth="1"/>
    <col min="11277" max="11277" width="20.6328125" customWidth="1"/>
    <col min="11278" max="11278" width="24.36328125" customWidth="1"/>
    <col min="11279" max="11279" width="21.08984375" customWidth="1"/>
    <col min="11280" max="11280" width="24.453125" customWidth="1"/>
    <col min="11281" max="11281" width="29.6328125" customWidth="1"/>
    <col min="11524" max="11524" width="12.08984375" customWidth="1"/>
    <col min="11525" max="11525" width="27" customWidth="1"/>
    <col min="11526" max="11526" width="24.36328125" customWidth="1"/>
    <col min="11527" max="11527" width="15.36328125" customWidth="1"/>
    <col min="11528" max="11528" width="15.54296875" customWidth="1"/>
    <col min="11529" max="11529" width="16.08984375" customWidth="1"/>
    <col min="11530" max="11530" width="17.6328125" customWidth="1"/>
    <col min="11531" max="11531" width="12" customWidth="1"/>
    <col min="11532" max="11532" width="19.36328125" customWidth="1"/>
    <col min="11533" max="11533" width="20.6328125" customWidth="1"/>
    <col min="11534" max="11534" width="24.36328125" customWidth="1"/>
    <col min="11535" max="11535" width="21.08984375" customWidth="1"/>
    <col min="11536" max="11536" width="24.453125" customWidth="1"/>
    <col min="11537" max="11537" width="29.6328125" customWidth="1"/>
    <col min="11780" max="11780" width="12.08984375" customWidth="1"/>
    <col min="11781" max="11781" width="27" customWidth="1"/>
    <col min="11782" max="11782" width="24.36328125" customWidth="1"/>
    <col min="11783" max="11783" width="15.36328125" customWidth="1"/>
    <col min="11784" max="11784" width="15.54296875" customWidth="1"/>
    <col min="11785" max="11785" width="16.08984375" customWidth="1"/>
    <col min="11786" max="11786" width="17.6328125" customWidth="1"/>
    <col min="11787" max="11787" width="12" customWidth="1"/>
    <col min="11788" max="11788" width="19.36328125" customWidth="1"/>
    <col min="11789" max="11789" width="20.6328125" customWidth="1"/>
    <col min="11790" max="11790" width="24.36328125" customWidth="1"/>
    <col min="11791" max="11791" width="21.08984375" customWidth="1"/>
    <col min="11792" max="11792" width="24.453125" customWidth="1"/>
    <col min="11793" max="11793" width="29.6328125" customWidth="1"/>
    <col min="12036" max="12036" width="12.08984375" customWidth="1"/>
    <col min="12037" max="12037" width="27" customWidth="1"/>
    <col min="12038" max="12038" width="24.36328125" customWidth="1"/>
    <col min="12039" max="12039" width="15.36328125" customWidth="1"/>
    <col min="12040" max="12040" width="15.54296875" customWidth="1"/>
    <col min="12041" max="12041" width="16.08984375" customWidth="1"/>
    <col min="12042" max="12042" width="17.6328125" customWidth="1"/>
    <col min="12043" max="12043" width="12" customWidth="1"/>
    <col min="12044" max="12044" width="19.36328125" customWidth="1"/>
    <col min="12045" max="12045" width="20.6328125" customWidth="1"/>
    <col min="12046" max="12046" width="24.36328125" customWidth="1"/>
    <col min="12047" max="12047" width="21.08984375" customWidth="1"/>
    <col min="12048" max="12048" width="24.453125" customWidth="1"/>
    <col min="12049" max="12049" width="29.6328125" customWidth="1"/>
    <col min="12292" max="12292" width="12.08984375" customWidth="1"/>
    <col min="12293" max="12293" width="27" customWidth="1"/>
    <col min="12294" max="12294" width="24.36328125" customWidth="1"/>
    <col min="12295" max="12295" width="15.36328125" customWidth="1"/>
    <col min="12296" max="12296" width="15.54296875" customWidth="1"/>
    <col min="12297" max="12297" width="16.08984375" customWidth="1"/>
    <col min="12298" max="12298" width="17.6328125" customWidth="1"/>
    <col min="12299" max="12299" width="12" customWidth="1"/>
    <col min="12300" max="12300" width="19.36328125" customWidth="1"/>
    <col min="12301" max="12301" width="20.6328125" customWidth="1"/>
    <col min="12302" max="12302" width="24.36328125" customWidth="1"/>
    <col min="12303" max="12303" width="21.08984375" customWidth="1"/>
    <col min="12304" max="12304" width="24.453125" customWidth="1"/>
    <col min="12305" max="12305" width="29.6328125" customWidth="1"/>
    <col min="12548" max="12548" width="12.08984375" customWidth="1"/>
    <col min="12549" max="12549" width="27" customWidth="1"/>
    <col min="12550" max="12550" width="24.36328125" customWidth="1"/>
    <col min="12551" max="12551" width="15.36328125" customWidth="1"/>
    <col min="12552" max="12552" width="15.54296875" customWidth="1"/>
    <col min="12553" max="12553" width="16.08984375" customWidth="1"/>
    <col min="12554" max="12554" width="17.6328125" customWidth="1"/>
    <col min="12555" max="12555" width="12" customWidth="1"/>
    <col min="12556" max="12556" width="19.36328125" customWidth="1"/>
    <col min="12557" max="12557" width="20.6328125" customWidth="1"/>
    <col min="12558" max="12558" width="24.36328125" customWidth="1"/>
    <col min="12559" max="12559" width="21.08984375" customWidth="1"/>
    <col min="12560" max="12560" width="24.453125" customWidth="1"/>
    <col min="12561" max="12561" width="29.6328125" customWidth="1"/>
    <col min="12804" max="12804" width="12.08984375" customWidth="1"/>
    <col min="12805" max="12805" width="27" customWidth="1"/>
    <col min="12806" max="12806" width="24.36328125" customWidth="1"/>
    <col min="12807" max="12807" width="15.36328125" customWidth="1"/>
    <col min="12808" max="12808" width="15.54296875" customWidth="1"/>
    <col min="12809" max="12809" width="16.08984375" customWidth="1"/>
    <col min="12810" max="12810" width="17.6328125" customWidth="1"/>
    <col min="12811" max="12811" width="12" customWidth="1"/>
    <col min="12812" max="12812" width="19.36328125" customWidth="1"/>
    <col min="12813" max="12813" width="20.6328125" customWidth="1"/>
    <col min="12814" max="12814" width="24.36328125" customWidth="1"/>
    <col min="12815" max="12815" width="21.08984375" customWidth="1"/>
    <col min="12816" max="12816" width="24.453125" customWidth="1"/>
    <col min="12817" max="12817" width="29.6328125" customWidth="1"/>
    <col min="13060" max="13060" width="12.08984375" customWidth="1"/>
    <col min="13061" max="13061" width="27" customWidth="1"/>
    <col min="13062" max="13062" width="24.36328125" customWidth="1"/>
    <col min="13063" max="13063" width="15.36328125" customWidth="1"/>
    <col min="13064" max="13064" width="15.54296875" customWidth="1"/>
    <col min="13065" max="13065" width="16.08984375" customWidth="1"/>
    <col min="13066" max="13066" width="17.6328125" customWidth="1"/>
    <col min="13067" max="13067" width="12" customWidth="1"/>
    <col min="13068" max="13068" width="19.36328125" customWidth="1"/>
    <col min="13069" max="13069" width="20.6328125" customWidth="1"/>
    <col min="13070" max="13070" width="24.36328125" customWidth="1"/>
    <col min="13071" max="13071" width="21.08984375" customWidth="1"/>
    <col min="13072" max="13072" width="24.453125" customWidth="1"/>
    <col min="13073" max="13073" width="29.6328125" customWidth="1"/>
    <col min="13316" max="13316" width="12.08984375" customWidth="1"/>
    <col min="13317" max="13317" width="27" customWidth="1"/>
    <col min="13318" max="13318" width="24.36328125" customWidth="1"/>
    <col min="13319" max="13319" width="15.36328125" customWidth="1"/>
    <col min="13320" max="13320" width="15.54296875" customWidth="1"/>
    <col min="13321" max="13321" width="16.08984375" customWidth="1"/>
    <col min="13322" max="13322" width="17.6328125" customWidth="1"/>
    <col min="13323" max="13323" width="12" customWidth="1"/>
    <col min="13324" max="13324" width="19.36328125" customWidth="1"/>
    <col min="13325" max="13325" width="20.6328125" customWidth="1"/>
    <col min="13326" max="13326" width="24.36328125" customWidth="1"/>
    <col min="13327" max="13327" width="21.08984375" customWidth="1"/>
    <col min="13328" max="13328" width="24.453125" customWidth="1"/>
    <col min="13329" max="13329" width="29.6328125" customWidth="1"/>
    <col min="13572" max="13572" width="12.08984375" customWidth="1"/>
    <col min="13573" max="13573" width="27" customWidth="1"/>
    <col min="13574" max="13574" width="24.36328125" customWidth="1"/>
    <col min="13575" max="13575" width="15.36328125" customWidth="1"/>
    <col min="13576" max="13576" width="15.54296875" customWidth="1"/>
    <col min="13577" max="13577" width="16.08984375" customWidth="1"/>
    <col min="13578" max="13578" width="17.6328125" customWidth="1"/>
    <col min="13579" max="13579" width="12" customWidth="1"/>
    <col min="13580" max="13580" width="19.36328125" customWidth="1"/>
    <col min="13581" max="13581" width="20.6328125" customWidth="1"/>
    <col min="13582" max="13582" width="24.36328125" customWidth="1"/>
    <col min="13583" max="13583" width="21.08984375" customWidth="1"/>
    <col min="13584" max="13584" width="24.453125" customWidth="1"/>
    <col min="13585" max="13585" width="29.6328125" customWidth="1"/>
    <col min="13828" max="13828" width="12.08984375" customWidth="1"/>
    <col min="13829" max="13829" width="27" customWidth="1"/>
    <col min="13830" max="13830" width="24.36328125" customWidth="1"/>
    <col min="13831" max="13831" width="15.36328125" customWidth="1"/>
    <col min="13832" max="13832" width="15.54296875" customWidth="1"/>
    <col min="13833" max="13833" width="16.08984375" customWidth="1"/>
    <col min="13834" max="13834" width="17.6328125" customWidth="1"/>
    <col min="13835" max="13835" width="12" customWidth="1"/>
    <col min="13836" max="13836" width="19.36328125" customWidth="1"/>
    <col min="13837" max="13837" width="20.6328125" customWidth="1"/>
    <col min="13838" max="13838" width="24.36328125" customWidth="1"/>
    <col min="13839" max="13839" width="21.08984375" customWidth="1"/>
    <col min="13840" max="13840" width="24.453125" customWidth="1"/>
    <col min="13841" max="13841" width="29.6328125" customWidth="1"/>
    <col min="14084" max="14084" width="12.08984375" customWidth="1"/>
    <col min="14085" max="14085" width="27" customWidth="1"/>
    <col min="14086" max="14086" width="24.36328125" customWidth="1"/>
    <col min="14087" max="14087" width="15.36328125" customWidth="1"/>
    <col min="14088" max="14088" width="15.54296875" customWidth="1"/>
    <col min="14089" max="14089" width="16.08984375" customWidth="1"/>
    <col min="14090" max="14090" width="17.6328125" customWidth="1"/>
    <col min="14091" max="14091" width="12" customWidth="1"/>
    <col min="14092" max="14092" width="19.36328125" customWidth="1"/>
    <col min="14093" max="14093" width="20.6328125" customWidth="1"/>
    <col min="14094" max="14094" width="24.36328125" customWidth="1"/>
    <col min="14095" max="14095" width="21.08984375" customWidth="1"/>
    <col min="14096" max="14096" width="24.453125" customWidth="1"/>
    <col min="14097" max="14097" width="29.6328125" customWidth="1"/>
    <col min="14340" max="14340" width="12.08984375" customWidth="1"/>
    <col min="14341" max="14341" width="27" customWidth="1"/>
    <col min="14342" max="14342" width="24.36328125" customWidth="1"/>
    <col min="14343" max="14343" width="15.36328125" customWidth="1"/>
    <col min="14344" max="14344" width="15.54296875" customWidth="1"/>
    <col min="14345" max="14345" width="16.08984375" customWidth="1"/>
    <col min="14346" max="14346" width="17.6328125" customWidth="1"/>
    <col min="14347" max="14347" width="12" customWidth="1"/>
    <col min="14348" max="14348" width="19.36328125" customWidth="1"/>
    <col min="14349" max="14349" width="20.6328125" customWidth="1"/>
    <col min="14350" max="14350" width="24.36328125" customWidth="1"/>
    <col min="14351" max="14351" width="21.08984375" customWidth="1"/>
    <col min="14352" max="14352" width="24.453125" customWidth="1"/>
    <col min="14353" max="14353" width="29.6328125" customWidth="1"/>
    <col min="14596" max="14596" width="12.08984375" customWidth="1"/>
    <col min="14597" max="14597" width="27" customWidth="1"/>
    <col min="14598" max="14598" width="24.36328125" customWidth="1"/>
    <col min="14599" max="14599" width="15.36328125" customWidth="1"/>
    <col min="14600" max="14600" width="15.54296875" customWidth="1"/>
    <col min="14601" max="14601" width="16.08984375" customWidth="1"/>
    <col min="14602" max="14602" width="17.6328125" customWidth="1"/>
    <col min="14603" max="14603" width="12" customWidth="1"/>
    <col min="14604" max="14604" width="19.36328125" customWidth="1"/>
    <col min="14605" max="14605" width="20.6328125" customWidth="1"/>
    <col min="14606" max="14606" width="24.36328125" customWidth="1"/>
    <col min="14607" max="14607" width="21.08984375" customWidth="1"/>
    <col min="14608" max="14608" width="24.453125" customWidth="1"/>
    <col min="14609" max="14609" width="29.6328125" customWidth="1"/>
    <col min="14852" max="14852" width="12.08984375" customWidth="1"/>
    <col min="14853" max="14853" width="27" customWidth="1"/>
    <col min="14854" max="14854" width="24.36328125" customWidth="1"/>
    <col min="14855" max="14855" width="15.36328125" customWidth="1"/>
    <col min="14856" max="14856" width="15.54296875" customWidth="1"/>
    <col min="14857" max="14857" width="16.08984375" customWidth="1"/>
    <col min="14858" max="14858" width="17.6328125" customWidth="1"/>
    <col min="14859" max="14859" width="12" customWidth="1"/>
    <col min="14860" max="14860" width="19.36328125" customWidth="1"/>
    <col min="14861" max="14861" width="20.6328125" customWidth="1"/>
    <col min="14862" max="14862" width="24.36328125" customWidth="1"/>
    <col min="14863" max="14863" width="21.08984375" customWidth="1"/>
    <col min="14864" max="14864" width="24.453125" customWidth="1"/>
    <col min="14865" max="14865" width="29.6328125" customWidth="1"/>
    <col min="15108" max="15108" width="12.08984375" customWidth="1"/>
    <col min="15109" max="15109" width="27" customWidth="1"/>
    <col min="15110" max="15110" width="24.36328125" customWidth="1"/>
    <col min="15111" max="15111" width="15.36328125" customWidth="1"/>
    <col min="15112" max="15112" width="15.54296875" customWidth="1"/>
    <col min="15113" max="15113" width="16.08984375" customWidth="1"/>
    <col min="15114" max="15114" width="17.6328125" customWidth="1"/>
    <col min="15115" max="15115" width="12" customWidth="1"/>
    <col min="15116" max="15116" width="19.36328125" customWidth="1"/>
    <col min="15117" max="15117" width="20.6328125" customWidth="1"/>
    <col min="15118" max="15118" width="24.36328125" customWidth="1"/>
    <col min="15119" max="15119" width="21.08984375" customWidth="1"/>
    <col min="15120" max="15120" width="24.453125" customWidth="1"/>
    <col min="15121" max="15121" width="29.6328125" customWidth="1"/>
    <col min="15364" max="15364" width="12.08984375" customWidth="1"/>
    <col min="15365" max="15365" width="27" customWidth="1"/>
    <col min="15366" max="15366" width="24.36328125" customWidth="1"/>
    <col min="15367" max="15367" width="15.36328125" customWidth="1"/>
    <col min="15368" max="15368" width="15.54296875" customWidth="1"/>
    <col min="15369" max="15369" width="16.08984375" customWidth="1"/>
    <col min="15370" max="15370" width="17.6328125" customWidth="1"/>
    <col min="15371" max="15371" width="12" customWidth="1"/>
    <col min="15372" max="15372" width="19.36328125" customWidth="1"/>
    <col min="15373" max="15373" width="20.6328125" customWidth="1"/>
    <col min="15374" max="15374" width="24.36328125" customWidth="1"/>
    <col min="15375" max="15375" width="21.08984375" customWidth="1"/>
    <col min="15376" max="15376" width="24.453125" customWidth="1"/>
    <col min="15377" max="15377" width="29.6328125" customWidth="1"/>
    <col min="15620" max="15620" width="12.08984375" customWidth="1"/>
    <col min="15621" max="15621" width="27" customWidth="1"/>
    <col min="15622" max="15622" width="24.36328125" customWidth="1"/>
    <col min="15623" max="15623" width="15.36328125" customWidth="1"/>
    <col min="15624" max="15624" width="15.54296875" customWidth="1"/>
    <col min="15625" max="15625" width="16.08984375" customWidth="1"/>
    <col min="15626" max="15626" width="17.6328125" customWidth="1"/>
    <col min="15627" max="15627" width="12" customWidth="1"/>
    <col min="15628" max="15628" width="19.36328125" customWidth="1"/>
    <col min="15629" max="15629" width="20.6328125" customWidth="1"/>
    <col min="15630" max="15630" width="24.36328125" customWidth="1"/>
    <col min="15631" max="15631" width="21.08984375" customWidth="1"/>
    <col min="15632" max="15632" width="24.453125" customWidth="1"/>
    <col min="15633" max="15633" width="29.6328125" customWidth="1"/>
    <col min="15876" max="15876" width="12.08984375" customWidth="1"/>
    <col min="15877" max="15877" width="27" customWidth="1"/>
    <col min="15878" max="15878" width="24.36328125" customWidth="1"/>
    <col min="15879" max="15879" width="15.36328125" customWidth="1"/>
    <col min="15880" max="15880" width="15.54296875" customWidth="1"/>
    <col min="15881" max="15881" width="16.08984375" customWidth="1"/>
    <col min="15882" max="15882" width="17.6328125" customWidth="1"/>
    <col min="15883" max="15883" width="12" customWidth="1"/>
    <col min="15884" max="15884" width="19.36328125" customWidth="1"/>
    <col min="15885" max="15885" width="20.6328125" customWidth="1"/>
    <col min="15886" max="15886" width="24.36328125" customWidth="1"/>
    <col min="15887" max="15887" width="21.08984375" customWidth="1"/>
    <col min="15888" max="15888" width="24.453125" customWidth="1"/>
    <col min="15889" max="15889" width="29.6328125" customWidth="1"/>
    <col min="16132" max="16132" width="12.08984375" customWidth="1"/>
    <col min="16133" max="16133" width="27" customWidth="1"/>
    <col min="16134" max="16134" width="24.36328125" customWidth="1"/>
    <col min="16135" max="16135" width="15.36328125" customWidth="1"/>
    <col min="16136" max="16136" width="15.54296875" customWidth="1"/>
    <col min="16137" max="16137" width="16.08984375" customWidth="1"/>
    <col min="16138" max="16138" width="17.6328125" customWidth="1"/>
    <col min="16139" max="16139" width="12" customWidth="1"/>
    <col min="16140" max="16140" width="19.36328125" customWidth="1"/>
    <col min="16141" max="16141" width="20.6328125" customWidth="1"/>
    <col min="16142" max="16142" width="24.36328125" customWidth="1"/>
    <col min="16143" max="16143" width="21.08984375" customWidth="1"/>
    <col min="16144" max="16144" width="24.453125" customWidth="1"/>
    <col min="16145" max="16145" width="29.6328125" customWidth="1"/>
  </cols>
  <sheetData>
    <row r="1" spans="1:18" ht="24.9" customHeight="1">
      <c r="A1" s="6" t="s">
        <v>194</v>
      </c>
      <c r="B1" s="6"/>
      <c r="C1" s="3"/>
      <c r="D1" s="3"/>
      <c r="F1" s="15"/>
      <c r="L1" s="15"/>
      <c r="M1" s="15"/>
      <c r="N1" s="7" t="s">
        <v>74</v>
      </c>
      <c r="O1" s="10">
        <f>'Weekly Summary'!E1</f>
        <v>45717</v>
      </c>
      <c r="P1" s="7" t="str">
        <f>'Weekly Summary'!F1</f>
        <v>Week No:</v>
      </c>
      <c r="Q1" s="15">
        <f>'Weekly Summary'!G1</f>
        <v>9</v>
      </c>
      <c r="R1" s="50" t="s">
        <v>175</v>
      </c>
    </row>
    <row r="2" spans="1:18" ht="24.9" customHeight="1" thickBot="1">
      <c r="A2" s="26" t="e">
        <f>#REF!</f>
        <v>#REF!</v>
      </c>
      <c r="B2" s="26" t="str">
        <f>'Hired Vehicles'!B2</f>
        <v>PROPOSED CONSTRUCTION OF 15 SPAN, DUAL CARRIAGEWAY,  6TH BRIDGE OVER RIVER KADUNA AND APPROACH ROADS</v>
      </c>
      <c r="C2" s="27"/>
      <c r="D2" s="27"/>
      <c r="E2" s="3"/>
      <c r="G2" s="7"/>
      <c r="H2" s="7"/>
      <c r="I2" s="13"/>
    </row>
    <row r="3" spans="1:18" ht="29">
      <c r="A3" s="123" t="s">
        <v>41</v>
      </c>
      <c r="B3" s="123" t="s">
        <v>230</v>
      </c>
      <c r="C3" s="124" t="s">
        <v>1</v>
      </c>
      <c r="D3" s="124" t="s">
        <v>1039</v>
      </c>
      <c r="E3" s="124" t="s">
        <v>1064</v>
      </c>
      <c r="F3" s="123" t="s">
        <v>186</v>
      </c>
      <c r="G3" s="123" t="s">
        <v>1036</v>
      </c>
      <c r="H3" s="123" t="s">
        <v>91</v>
      </c>
      <c r="I3" s="123" t="s">
        <v>92</v>
      </c>
      <c r="J3" s="123" t="s">
        <v>93</v>
      </c>
      <c r="K3" s="123" t="s">
        <v>1037</v>
      </c>
      <c r="L3" s="123" t="s">
        <v>1119</v>
      </c>
      <c r="M3" s="123" t="s">
        <v>189</v>
      </c>
      <c r="N3" s="123" t="s">
        <v>187</v>
      </c>
      <c r="O3" s="123" t="s">
        <v>188</v>
      </c>
      <c r="P3" s="123" t="s">
        <v>1038</v>
      </c>
      <c r="Q3" s="124" t="s">
        <v>3</v>
      </c>
    </row>
    <row r="4" spans="1:18" s="298" customFormat="1">
      <c r="A4" s="542"/>
      <c r="B4" s="540" t="s">
        <v>1472</v>
      </c>
      <c r="C4" s="541"/>
      <c r="D4" s="299"/>
      <c r="E4" s="540"/>
      <c r="F4" s="576"/>
      <c r="G4" s="582"/>
      <c r="H4" s="544">
        <v>0</v>
      </c>
      <c r="I4" s="583"/>
      <c r="J4" s="577">
        <f>I4+H4</f>
        <v>0</v>
      </c>
      <c r="K4" s="58">
        <f>G4-J4</f>
        <v>0</v>
      </c>
      <c r="L4" s="58">
        <f>G4*F4</f>
        <v>0</v>
      </c>
      <c r="M4" s="58">
        <f>H4*F4</f>
        <v>0</v>
      </c>
      <c r="N4" s="58">
        <f>I4*F4</f>
        <v>0</v>
      </c>
      <c r="O4" s="58">
        <f>SUM(M4:N4)</f>
        <v>0</v>
      </c>
      <c r="P4" s="58">
        <f>L4-O4</f>
        <v>0</v>
      </c>
      <c r="Q4" s="616"/>
    </row>
    <row r="5" spans="1:18" s="298" customFormat="1" ht="17.149999999999999" customHeight="1">
      <c r="A5" s="543">
        <v>1</v>
      </c>
      <c r="C5" s="541" t="s">
        <v>1457</v>
      </c>
      <c r="D5" s="540"/>
      <c r="E5" s="540" t="s">
        <v>96</v>
      </c>
      <c r="F5" s="576">
        <v>1100</v>
      </c>
      <c r="G5" s="578"/>
      <c r="H5" s="544">
        <v>64.60799999999999</v>
      </c>
      <c r="I5" s="579"/>
      <c r="J5" s="580">
        <f>SUM(H5:I5)</f>
        <v>64.60799999999999</v>
      </c>
      <c r="K5" s="59">
        <f>G5-J5</f>
        <v>-64.60799999999999</v>
      </c>
      <c r="L5" s="59">
        <f>G5*F5</f>
        <v>0</v>
      </c>
      <c r="M5" s="59">
        <f>H5*F5</f>
        <v>71068.799999999988</v>
      </c>
      <c r="N5" s="59">
        <f>I5*F5</f>
        <v>0</v>
      </c>
      <c r="O5" s="59">
        <f>SUM(M5:N5)</f>
        <v>71068.799999999988</v>
      </c>
      <c r="P5" s="59">
        <f>L5-O5</f>
        <v>-71068.799999999988</v>
      </c>
      <c r="Q5" s="617"/>
    </row>
    <row r="6" spans="1:18" s="298" customFormat="1" ht="17.149999999999999" customHeight="1">
      <c r="A6" s="543">
        <v>2</v>
      </c>
      <c r="C6" s="541" t="s">
        <v>1458</v>
      </c>
      <c r="D6" s="540"/>
      <c r="E6" s="540" t="s">
        <v>847</v>
      </c>
      <c r="F6" s="576">
        <v>825</v>
      </c>
      <c r="G6" s="582"/>
      <c r="H6" s="544">
        <v>101.89019999999998</v>
      </c>
      <c r="I6" s="583"/>
      <c r="J6" s="580">
        <f>SUM(H6:I6)</f>
        <v>101.89019999999998</v>
      </c>
      <c r="K6" s="59">
        <f>G6-J6</f>
        <v>-101.89019999999998</v>
      </c>
      <c r="L6" s="59">
        <f>G6*F6</f>
        <v>0</v>
      </c>
      <c r="M6" s="59">
        <f>H6*F6</f>
        <v>84059.414999999979</v>
      </c>
      <c r="N6" s="59">
        <f>I6*F6</f>
        <v>0</v>
      </c>
      <c r="O6" s="59">
        <f>SUM(M6:N6)</f>
        <v>84059.414999999979</v>
      </c>
      <c r="P6" s="59">
        <f>L6-O6</f>
        <v>-84059.414999999979</v>
      </c>
      <c r="Q6" s="617"/>
    </row>
    <row r="7" spans="1:18" s="298" customFormat="1" ht="17.149999999999999" customHeight="1">
      <c r="A7" s="543">
        <v>3</v>
      </c>
      <c r="C7" s="541" t="s">
        <v>1459</v>
      </c>
      <c r="D7" s="540"/>
      <c r="E7" s="540" t="s">
        <v>847</v>
      </c>
      <c r="F7" s="576">
        <v>825</v>
      </c>
      <c r="G7" s="582"/>
      <c r="H7" s="544">
        <v>24.201999999999998</v>
      </c>
      <c r="I7" s="583"/>
      <c r="J7" s="580">
        <f>SUM(H7:I7)</f>
        <v>24.201999999999998</v>
      </c>
      <c r="K7" s="59">
        <f>G7-J7</f>
        <v>-24.201999999999998</v>
      </c>
      <c r="L7" s="59">
        <f>G7*F7</f>
        <v>0</v>
      </c>
      <c r="M7" s="59">
        <f>H7*F7</f>
        <v>19966.649999999998</v>
      </c>
      <c r="N7" s="59">
        <f>I7*F7</f>
        <v>0</v>
      </c>
      <c r="O7" s="59">
        <f>SUM(M7:N7)</f>
        <v>19966.649999999998</v>
      </c>
      <c r="P7" s="59">
        <f>L7-O7</f>
        <v>-19966.649999999998</v>
      </c>
      <c r="Q7" s="617"/>
    </row>
    <row r="8" spans="1:18" s="298" customFormat="1" ht="17.149999999999999" customHeight="1">
      <c r="A8" s="543">
        <v>4</v>
      </c>
      <c r="C8" s="541" t="s">
        <v>1460</v>
      </c>
      <c r="D8" s="540"/>
      <c r="E8" s="540" t="s">
        <v>847</v>
      </c>
      <c r="F8" s="576">
        <v>825</v>
      </c>
      <c r="G8" s="582"/>
      <c r="H8" s="544">
        <v>5462.7480000000005</v>
      </c>
      <c r="I8" s="583"/>
      <c r="J8" s="580">
        <f>SUM(H8:I8)</f>
        <v>5462.7480000000005</v>
      </c>
      <c r="K8" s="59">
        <f t="shared" ref="K8:K43" si="0">G8-J8</f>
        <v>-5462.7480000000005</v>
      </c>
      <c r="L8" s="59">
        <f t="shared" ref="L8:L43" si="1">G8*F8</f>
        <v>0</v>
      </c>
      <c r="M8" s="59">
        <f t="shared" ref="M8:M43" si="2">H8*F8</f>
        <v>4506767.1000000006</v>
      </c>
      <c r="N8" s="59">
        <f t="shared" ref="N8:N43" si="3">I8*F8</f>
        <v>0</v>
      </c>
      <c r="O8" s="59">
        <f t="shared" ref="O8:O43" si="4">SUM(M8:N8)</f>
        <v>4506767.1000000006</v>
      </c>
      <c r="P8" s="59">
        <f t="shared" ref="P8:P43" si="5">L8-O8</f>
        <v>-4506767.1000000006</v>
      </c>
      <c r="Q8" s="617"/>
    </row>
    <row r="9" spans="1:18" s="298" customFormat="1" ht="17.149999999999999" customHeight="1">
      <c r="A9" s="543">
        <v>5</v>
      </c>
      <c r="B9" s="540"/>
      <c r="C9" s="541" t="s">
        <v>1461</v>
      </c>
      <c r="D9" s="540"/>
      <c r="E9" s="540" t="s">
        <v>847</v>
      </c>
      <c r="F9" s="576">
        <v>357.5</v>
      </c>
      <c r="G9" s="582"/>
      <c r="H9" s="544">
        <v>5588.8402000000015</v>
      </c>
      <c r="I9" s="583"/>
      <c r="J9" s="580">
        <f t="shared" ref="J9:J43" si="6">SUM(H9:I9)</f>
        <v>5588.8402000000015</v>
      </c>
      <c r="K9" s="59">
        <f t="shared" si="0"/>
        <v>-5588.8402000000015</v>
      </c>
      <c r="L9" s="59">
        <f t="shared" si="1"/>
        <v>0</v>
      </c>
      <c r="M9" s="59">
        <f t="shared" si="2"/>
        <v>1998010.3715000006</v>
      </c>
      <c r="N9" s="59">
        <f t="shared" si="3"/>
        <v>0</v>
      </c>
      <c r="O9" s="59">
        <f t="shared" si="4"/>
        <v>1998010.3715000006</v>
      </c>
      <c r="P9" s="59">
        <f t="shared" si="5"/>
        <v>-1998010.3715000006</v>
      </c>
      <c r="Q9" s="617"/>
    </row>
    <row r="10" spans="1:18" s="298" customFormat="1" ht="17.149999999999999" customHeight="1">
      <c r="A10" s="543">
        <v>6</v>
      </c>
      <c r="B10" s="540"/>
      <c r="C10" s="541" t="s">
        <v>1462</v>
      </c>
      <c r="D10" s="540"/>
      <c r="E10" s="540" t="s">
        <v>847</v>
      </c>
      <c r="F10" s="576">
        <v>825</v>
      </c>
      <c r="G10" s="582"/>
      <c r="H10" s="544">
        <v>170.04</v>
      </c>
      <c r="I10" s="583"/>
      <c r="J10" s="580">
        <f t="shared" si="6"/>
        <v>170.04</v>
      </c>
      <c r="K10" s="59">
        <f t="shared" si="0"/>
        <v>-170.04</v>
      </c>
      <c r="L10" s="59">
        <f t="shared" si="1"/>
        <v>0</v>
      </c>
      <c r="M10" s="59">
        <f t="shared" si="2"/>
        <v>140283</v>
      </c>
      <c r="N10" s="59">
        <f t="shared" si="3"/>
        <v>0</v>
      </c>
      <c r="O10" s="59">
        <f t="shared" si="4"/>
        <v>140283</v>
      </c>
      <c r="P10" s="59">
        <f t="shared" si="5"/>
        <v>-140283</v>
      </c>
      <c r="Q10" s="617"/>
    </row>
    <row r="11" spans="1:18" s="298" customFormat="1" ht="17.149999999999999" customHeight="1">
      <c r="A11" s="543">
        <v>7</v>
      </c>
      <c r="B11" s="540"/>
      <c r="C11" s="541" t="s">
        <v>1463</v>
      </c>
      <c r="D11" s="540"/>
      <c r="E11" s="540" t="s">
        <v>96</v>
      </c>
      <c r="F11" s="576">
        <v>275</v>
      </c>
      <c r="G11" s="582"/>
      <c r="H11" s="544">
        <v>28.800000000000004</v>
      </c>
      <c r="I11" s="583"/>
      <c r="J11" s="580">
        <f t="shared" si="6"/>
        <v>28.800000000000004</v>
      </c>
      <c r="K11" s="59">
        <f t="shared" si="0"/>
        <v>-28.800000000000004</v>
      </c>
      <c r="L11" s="59">
        <f t="shared" si="1"/>
        <v>0</v>
      </c>
      <c r="M11" s="59">
        <f t="shared" si="2"/>
        <v>7920.0000000000009</v>
      </c>
      <c r="N11" s="59">
        <f t="shared" si="3"/>
        <v>0</v>
      </c>
      <c r="O11" s="59">
        <f t="shared" si="4"/>
        <v>7920.0000000000009</v>
      </c>
      <c r="P11" s="59">
        <f t="shared" si="5"/>
        <v>-7920.0000000000009</v>
      </c>
      <c r="Q11" s="617"/>
    </row>
    <row r="12" spans="1:18" s="298" customFormat="1" ht="17.149999999999999" customHeight="1">
      <c r="A12" s="543">
        <v>8</v>
      </c>
      <c r="B12" s="540"/>
      <c r="C12" s="541" t="s">
        <v>1464</v>
      </c>
      <c r="D12" s="540"/>
      <c r="E12" s="540" t="s">
        <v>847</v>
      </c>
      <c r="F12" s="576">
        <v>770</v>
      </c>
      <c r="G12" s="582"/>
      <c r="H12" s="544">
        <v>129.08999999999997</v>
      </c>
      <c r="I12" s="583"/>
      <c r="J12" s="580">
        <f t="shared" si="6"/>
        <v>129.08999999999997</v>
      </c>
      <c r="K12" s="59">
        <f t="shared" si="0"/>
        <v>-129.08999999999997</v>
      </c>
      <c r="L12" s="59">
        <f t="shared" si="1"/>
        <v>0</v>
      </c>
      <c r="M12" s="59">
        <f t="shared" si="2"/>
        <v>99399.299999999974</v>
      </c>
      <c r="N12" s="59">
        <f t="shared" si="3"/>
        <v>0</v>
      </c>
      <c r="O12" s="59">
        <f t="shared" si="4"/>
        <v>99399.299999999974</v>
      </c>
      <c r="P12" s="59">
        <f t="shared" si="5"/>
        <v>-99399.299999999974</v>
      </c>
      <c r="Q12" s="617"/>
    </row>
    <row r="13" spans="1:18" s="298" customFormat="1" ht="17.149999999999999" customHeight="1">
      <c r="A13" s="543">
        <v>9</v>
      </c>
      <c r="B13" s="540"/>
      <c r="C13" s="541" t="s">
        <v>1465</v>
      </c>
      <c r="D13" s="540"/>
      <c r="E13" s="540" t="s">
        <v>847</v>
      </c>
      <c r="F13" s="576">
        <v>1100</v>
      </c>
      <c r="G13" s="582"/>
      <c r="H13" s="544">
        <v>86.93</v>
      </c>
      <c r="I13" s="583"/>
      <c r="J13" s="580">
        <f t="shared" si="6"/>
        <v>86.93</v>
      </c>
      <c r="K13" s="59">
        <f t="shared" si="0"/>
        <v>-86.93</v>
      </c>
      <c r="L13" s="59">
        <f>G13*F13</f>
        <v>0</v>
      </c>
      <c r="M13" s="59">
        <f>H13*F13</f>
        <v>95623.000000000015</v>
      </c>
      <c r="N13" s="59">
        <f>I13*F13</f>
        <v>0</v>
      </c>
      <c r="O13" s="59">
        <f>SUM(M13:N13)</f>
        <v>95623.000000000015</v>
      </c>
      <c r="P13" s="59">
        <f>L13-O13</f>
        <v>-95623.000000000015</v>
      </c>
      <c r="Q13" s="617"/>
    </row>
    <row r="14" spans="1:18" s="298" customFormat="1" ht="17.149999999999999" customHeight="1">
      <c r="A14" s="543">
        <v>10</v>
      </c>
      <c r="B14" s="540"/>
      <c r="C14" s="541" t="s">
        <v>1500</v>
      </c>
      <c r="D14" s="540"/>
      <c r="E14" s="540" t="s">
        <v>847</v>
      </c>
      <c r="F14" s="576">
        <v>1100</v>
      </c>
      <c r="G14" s="582"/>
      <c r="H14" s="544">
        <v>1148.5500000000002</v>
      </c>
      <c r="I14" s="583"/>
      <c r="J14" s="580">
        <f>SUM(H14:I14)</f>
        <v>1148.5500000000002</v>
      </c>
      <c r="K14" s="59">
        <f>G14-J14</f>
        <v>-1148.5500000000002</v>
      </c>
      <c r="L14" s="59">
        <f>G14*F14</f>
        <v>0</v>
      </c>
      <c r="M14" s="59">
        <f>H14*F14</f>
        <v>1263405.0000000002</v>
      </c>
      <c r="N14" s="59">
        <f>I14*F14</f>
        <v>0</v>
      </c>
      <c r="O14" s="59">
        <f>SUM(M14:N14)</f>
        <v>1263405.0000000002</v>
      </c>
      <c r="P14" s="59">
        <f>L14-O14</f>
        <v>-1263405.0000000002</v>
      </c>
      <c r="Q14" s="617"/>
    </row>
    <row r="15" spans="1:18" s="298" customFormat="1" ht="17.149999999999999" customHeight="1">
      <c r="A15" s="543">
        <v>11</v>
      </c>
      <c r="B15" s="540"/>
      <c r="C15" s="541" t="s">
        <v>1466</v>
      </c>
      <c r="D15" s="540"/>
      <c r="E15" s="540" t="s">
        <v>96</v>
      </c>
      <c r="F15" s="576">
        <v>1100</v>
      </c>
      <c r="G15" s="582"/>
      <c r="H15" s="544">
        <v>33.293610499999993</v>
      </c>
      <c r="I15" s="583"/>
      <c r="J15" s="580">
        <f>SUM(H15:I15)</f>
        <v>33.293610499999993</v>
      </c>
      <c r="K15" s="59">
        <f t="shared" ref="K15:K20" si="7">G15-J15</f>
        <v>-33.293610499999993</v>
      </c>
      <c r="L15" s="59">
        <f>G15*F15</f>
        <v>0</v>
      </c>
      <c r="M15" s="59">
        <f>H15*F15</f>
        <v>36622.971549999995</v>
      </c>
      <c r="N15" s="59">
        <f>I15*F15</f>
        <v>0</v>
      </c>
      <c r="O15" s="59">
        <f>SUM(M15:N15)</f>
        <v>36622.971549999995</v>
      </c>
      <c r="P15" s="59">
        <f>L15-O15</f>
        <v>-36622.971549999995</v>
      </c>
      <c r="Q15" s="617"/>
    </row>
    <row r="16" spans="1:18" s="298" customFormat="1" ht="17.149999999999999" customHeight="1">
      <c r="A16" s="543">
        <v>12</v>
      </c>
      <c r="B16" s="540"/>
      <c r="C16" s="541" t="s">
        <v>1467</v>
      </c>
      <c r="D16" s="540"/>
      <c r="E16" s="540" t="s">
        <v>96</v>
      </c>
      <c r="F16" s="576">
        <v>1100</v>
      </c>
      <c r="G16" s="582"/>
      <c r="H16" s="544">
        <v>102.68939999999999</v>
      </c>
      <c r="I16" s="583"/>
      <c r="J16" s="580">
        <f t="shared" ref="J16:J20" si="8">SUM(H16:I16)</f>
        <v>102.68939999999999</v>
      </c>
      <c r="K16" s="59">
        <f t="shared" si="7"/>
        <v>-102.68939999999999</v>
      </c>
      <c r="L16" s="59">
        <f t="shared" ref="L16:L20" si="9">G16*F16</f>
        <v>0</v>
      </c>
      <c r="M16" s="59">
        <f t="shared" ref="M16:M20" si="10">H16*F16</f>
        <v>112958.34</v>
      </c>
      <c r="N16" s="59">
        <f t="shared" ref="N16:N20" si="11">I16*F16</f>
        <v>0</v>
      </c>
      <c r="O16" s="59">
        <f t="shared" ref="O16:O20" si="12">SUM(M16:N16)</f>
        <v>112958.34</v>
      </c>
      <c r="P16" s="59">
        <f t="shared" ref="P16:P20" si="13">L16-O16</f>
        <v>-112958.34</v>
      </c>
      <c r="Q16" s="617"/>
    </row>
    <row r="17" spans="1:17" s="298" customFormat="1" ht="17.149999999999999" customHeight="1">
      <c r="A17" s="543">
        <v>13</v>
      </c>
      <c r="B17" s="540"/>
      <c r="C17" s="541" t="s">
        <v>1548</v>
      </c>
      <c r="D17" s="540"/>
      <c r="E17" s="540" t="s">
        <v>96</v>
      </c>
      <c r="F17" s="576">
        <v>1100</v>
      </c>
      <c r="G17" s="582"/>
      <c r="H17" s="544">
        <v>857.96900000000005</v>
      </c>
      <c r="I17" s="583"/>
      <c r="J17" s="580">
        <f t="shared" si="8"/>
        <v>857.96900000000005</v>
      </c>
      <c r="K17" s="59">
        <f t="shared" si="7"/>
        <v>-857.96900000000005</v>
      </c>
      <c r="L17" s="59">
        <f t="shared" si="9"/>
        <v>0</v>
      </c>
      <c r="M17" s="59">
        <f t="shared" si="10"/>
        <v>943765.9</v>
      </c>
      <c r="N17" s="59">
        <f t="shared" si="11"/>
        <v>0</v>
      </c>
      <c r="O17" s="59">
        <f t="shared" si="12"/>
        <v>943765.9</v>
      </c>
      <c r="P17" s="59">
        <f t="shared" si="13"/>
        <v>-943765.9</v>
      </c>
      <c r="Q17" s="617"/>
    </row>
    <row r="18" spans="1:17" s="298" customFormat="1" ht="17.149999999999999" customHeight="1">
      <c r="A18" s="543">
        <v>14</v>
      </c>
      <c r="B18" s="540"/>
      <c r="C18" s="541" t="s">
        <v>1501</v>
      </c>
      <c r="D18" s="540"/>
      <c r="E18" s="540" t="s">
        <v>96</v>
      </c>
      <c r="F18" s="576">
        <v>1100</v>
      </c>
      <c r="G18" s="582"/>
      <c r="H18" s="544">
        <v>1708.1550000000002</v>
      </c>
      <c r="I18" s="583"/>
      <c r="J18" s="580">
        <f t="shared" si="8"/>
        <v>1708.1550000000002</v>
      </c>
      <c r="K18" s="59">
        <f t="shared" si="7"/>
        <v>-1708.1550000000002</v>
      </c>
      <c r="L18" s="59">
        <f t="shared" si="9"/>
        <v>0</v>
      </c>
      <c r="M18" s="59">
        <f t="shared" si="10"/>
        <v>1878970.5000000002</v>
      </c>
      <c r="N18" s="59">
        <f t="shared" si="11"/>
        <v>0</v>
      </c>
      <c r="O18" s="59">
        <f t="shared" si="12"/>
        <v>1878970.5000000002</v>
      </c>
      <c r="P18" s="59">
        <f t="shared" si="13"/>
        <v>-1878970.5000000002</v>
      </c>
      <c r="Q18" s="617"/>
    </row>
    <row r="19" spans="1:17" s="298" customFormat="1" ht="17.149999999999999" customHeight="1">
      <c r="A19" s="543">
        <v>15</v>
      </c>
      <c r="B19" s="540"/>
      <c r="C19" s="541" t="s">
        <v>1468</v>
      </c>
      <c r="D19" s="540"/>
      <c r="E19" s="540" t="s">
        <v>1154</v>
      </c>
      <c r="F19" s="576">
        <v>2200</v>
      </c>
      <c r="G19" s="582"/>
      <c r="H19" s="544">
        <v>14</v>
      </c>
      <c r="I19" s="583"/>
      <c r="J19" s="580">
        <f t="shared" si="8"/>
        <v>14</v>
      </c>
      <c r="K19" s="59">
        <f t="shared" si="7"/>
        <v>-14</v>
      </c>
      <c r="L19" s="59">
        <f t="shared" si="9"/>
        <v>0</v>
      </c>
      <c r="M19" s="59">
        <f t="shared" si="10"/>
        <v>30800</v>
      </c>
      <c r="N19" s="59">
        <f t="shared" si="11"/>
        <v>0</v>
      </c>
      <c r="O19" s="59">
        <f t="shared" si="12"/>
        <v>30800</v>
      </c>
      <c r="P19" s="59">
        <f t="shared" si="13"/>
        <v>-30800</v>
      </c>
      <c r="Q19" s="617"/>
    </row>
    <row r="20" spans="1:17" s="298" customFormat="1" ht="17.149999999999999" customHeight="1">
      <c r="A20" s="543">
        <v>16</v>
      </c>
      <c r="B20" s="540"/>
      <c r="C20" s="541" t="s">
        <v>1469</v>
      </c>
      <c r="D20" s="540"/>
      <c r="E20" s="540" t="s">
        <v>1154</v>
      </c>
      <c r="F20" s="576">
        <v>1100</v>
      </c>
      <c r="G20" s="582"/>
      <c r="H20" s="544">
        <v>249</v>
      </c>
      <c r="I20" s="583"/>
      <c r="J20" s="580">
        <f t="shared" si="8"/>
        <v>249</v>
      </c>
      <c r="K20" s="59">
        <f t="shared" si="7"/>
        <v>-249</v>
      </c>
      <c r="L20" s="59">
        <f t="shared" si="9"/>
        <v>0</v>
      </c>
      <c r="M20" s="59">
        <f t="shared" si="10"/>
        <v>273900</v>
      </c>
      <c r="N20" s="59">
        <f t="shared" si="11"/>
        <v>0</v>
      </c>
      <c r="O20" s="59">
        <f t="shared" si="12"/>
        <v>273900</v>
      </c>
      <c r="P20" s="59">
        <f t="shared" si="13"/>
        <v>-273900</v>
      </c>
      <c r="Q20" s="617"/>
    </row>
    <row r="21" spans="1:17" s="298" customFormat="1" ht="17.149999999999999" customHeight="1">
      <c r="A21" s="543">
        <v>17</v>
      </c>
      <c r="B21" s="540"/>
      <c r="C21" s="541" t="s">
        <v>1502</v>
      </c>
      <c r="D21" s="540"/>
      <c r="E21" s="540" t="s">
        <v>1126</v>
      </c>
      <c r="F21" s="576">
        <v>220</v>
      </c>
      <c r="G21" s="582"/>
      <c r="H21" s="544">
        <v>880</v>
      </c>
      <c r="I21" s="583"/>
      <c r="J21" s="580">
        <f>SUM(H21:I21)</f>
        <v>880</v>
      </c>
      <c r="K21" s="59">
        <f>G21-J21</f>
        <v>-880</v>
      </c>
      <c r="L21" s="59">
        <f>G21*F21</f>
        <v>0</v>
      </c>
      <c r="M21" s="59">
        <f>H21*F21</f>
        <v>193600</v>
      </c>
      <c r="N21" s="59">
        <f>I21*F21</f>
        <v>0</v>
      </c>
      <c r="O21" s="59">
        <f>SUM(M21:N21)</f>
        <v>193600</v>
      </c>
      <c r="P21" s="59">
        <f>L21-O21</f>
        <v>-193600</v>
      </c>
      <c r="Q21" s="617"/>
    </row>
    <row r="22" spans="1:17" s="298" customFormat="1" ht="17.149999999999999" customHeight="1">
      <c r="A22" s="543">
        <v>18</v>
      </c>
      <c r="B22" s="540"/>
      <c r="C22" s="541" t="s">
        <v>1503</v>
      </c>
      <c r="D22" s="540"/>
      <c r="E22" s="540" t="s">
        <v>847</v>
      </c>
      <c r="F22" s="576">
        <v>770.00000000000011</v>
      </c>
      <c r="G22" s="582"/>
      <c r="H22" s="544">
        <v>148.26759999999999</v>
      </c>
      <c r="I22" s="583"/>
      <c r="J22" s="580">
        <f>SUM(H22:I22)</f>
        <v>148.26759999999999</v>
      </c>
      <c r="K22" s="59">
        <f t="shared" ref="K22" si="14">G22-J22</f>
        <v>-148.26759999999999</v>
      </c>
      <c r="L22" s="59">
        <f>G22*F22</f>
        <v>0</v>
      </c>
      <c r="M22" s="59">
        <f>H22*F22</f>
        <v>114166.05200000001</v>
      </c>
      <c r="N22" s="59">
        <f>I22*F22</f>
        <v>0</v>
      </c>
      <c r="O22" s="59">
        <f>SUM(M22:N22)</f>
        <v>114166.05200000001</v>
      </c>
      <c r="P22" s="59">
        <f>L22-O22</f>
        <v>-114166.05200000001</v>
      </c>
      <c r="Q22" s="617"/>
    </row>
    <row r="23" spans="1:17" s="298" customFormat="1" ht="17.149999999999999" customHeight="1">
      <c r="A23" s="543">
        <v>19</v>
      </c>
      <c r="B23" s="540"/>
      <c r="C23" s="541" t="s">
        <v>1506</v>
      </c>
      <c r="D23" s="540"/>
      <c r="E23" s="540" t="s">
        <v>96</v>
      </c>
      <c r="F23" s="576">
        <v>440</v>
      </c>
      <c r="G23" s="582"/>
      <c r="H23" s="544">
        <v>211.7</v>
      </c>
      <c r="I23" s="583"/>
      <c r="J23" s="580">
        <f>SUM(H23:I23)</f>
        <v>211.7</v>
      </c>
      <c r="K23" s="59">
        <f t="shared" ref="K23:K24" si="15">G23-J23</f>
        <v>-211.7</v>
      </c>
      <c r="L23" s="59">
        <f>G23*F23</f>
        <v>0</v>
      </c>
      <c r="M23" s="59">
        <f>H23*F23</f>
        <v>93148</v>
      </c>
      <c r="N23" s="59">
        <f>I23*F23</f>
        <v>0</v>
      </c>
      <c r="O23" s="59">
        <f>SUM(M23:N23)</f>
        <v>93148</v>
      </c>
      <c r="P23" s="59">
        <f>L23-O23</f>
        <v>-93148</v>
      </c>
      <c r="Q23" s="617"/>
    </row>
    <row r="24" spans="1:17" s="298" customFormat="1" ht="17.149999999999999" customHeight="1">
      <c r="A24" s="543">
        <v>20</v>
      </c>
      <c r="B24" s="540"/>
      <c r="C24" s="541" t="s">
        <v>1470</v>
      </c>
      <c r="D24" s="540"/>
      <c r="E24" s="540" t="s">
        <v>1471</v>
      </c>
      <c r="F24" s="576">
        <v>3300</v>
      </c>
      <c r="G24" s="582"/>
      <c r="H24" s="544">
        <v>505</v>
      </c>
      <c r="I24" s="583"/>
      <c r="J24" s="580">
        <f t="shared" si="6"/>
        <v>505</v>
      </c>
      <c r="K24" s="59">
        <f t="shared" si="15"/>
        <v>-505</v>
      </c>
      <c r="L24" s="59">
        <f t="shared" si="1"/>
        <v>0</v>
      </c>
      <c r="M24" s="59">
        <f t="shared" si="2"/>
        <v>1666500</v>
      </c>
      <c r="N24" s="59">
        <f t="shared" si="3"/>
        <v>0</v>
      </c>
      <c r="O24" s="59">
        <f t="shared" si="4"/>
        <v>1666500</v>
      </c>
      <c r="P24" s="59">
        <f t="shared" si="5"/>
        <v>-1666500</v>
      </c>
      <c r="Q24" s="617"/>
    </row>
    <row r="25" spans="1:17" s="298" customFormat="1" ht="17.5" customHeight="1">
      <c r="A25" s="543"/>
      <c r="B25" s="540"/>
      <c r="C25" s="541"/>
      <c r="D25" s="299"/>
      <c r="E25" s="540"/>
      <c r="F25" s="576"/>
      <c r="G25" s="582"/>
      <c r="H25" s="544">
        <v>0</v>
      </c>
      <c r="I25" s="583"/>
      <c r="J25" s="580">
        <f t="shared" si="6"/>
        <v>0</v>
      </c>
      <c r="K25" s="59">
        <f t="shared" si="0"/>
        <v>0</v>
      </c>
      <c r="L25" s="59">
        <f t="shared" si="1"/>
        <v>0</v>
      </c>
      <c r="M25" s="59">
        <f t="shared" si="2"/>
        <v>0</v>
      </c>
      <c r="N25" s="59">
        <f t="shared" si="3"/>
        <v>0</v>
      </c>
      <c r="O25" s="59">
        <f t="shared" si="4"/>
        <v>0</v>
      </c>
      <c r="P25" s="59">
        <f t="shared" si="5"/>
        <v>0</v>
      </c>
      <c r="Q25" s="617"/>
    </row>
    <row r="26" spans="1:17" s="298" customFormat="1" ht="17.5" customHeight="1">
      <c r="A26" s="543"/>
      <c r="B26" s="540" t="s">
        <v>1551</v>
      </c>
      <c r="C26" s="541"/>
      <c r="D26" s="299"/>
      <c r="E26" s="540"/>
      <c r="F26" s="576"/>
      <c r="G26" s="582"/>
      <c r="H26" s="544">
        <v>0</v>
      </c>
      <c r="I26" s="583"/>
      <c r="J26" s="580">
        <f t="shared" si="6"/>
        <v>0</v>
      </c>
      <c r="K26" s="59">
        <f t="shared" si="0"/>
        <v>0</v>
      </c>
      <c r="L26" s="59">
        <f t="shared" si="1"/>
        <v>0</v>
      </c>
      <c r="M26" s="59">
        <f t="shared" si="2"/>
        <v>0</v>
      </c>
      <c r="N26" s="59">
        <f t="shared" si="3"/>
        <v>0</v>
      </c>
      <c r="O26" s="59">
        <f t="shared" si="4"/>
        <v>0</v>
      </c>
      <c r="P26" s="59">
        <f t="shared" si="5"/>
        <v>0</v>
      </c>
      <c r="Q26" s="617"/>
    </row>
    <row r="27" spans="1:17" s="298" customFormat="1" ht="17.5" customHeight="1">
      <c r="A27" s="543">
        <v>1</v>
      </c>
      <c r="B27" s="540"/>
      <c r="C27" s="541" t="s">
        <v>1473</v>
      </c>
      <c r="D27" s="299"/>
      <c r="E27" s="540" t="s">
        <v>1478</v>
      </c>
      <c r="F27" s="576">
        <v>12100.000000000002</v>
      </c>
      <c r="G27" s="582"/>
      <c r="H27" s="544">
        <v>9.099400919999999</v>
      </c>
      <c r="I27" s="583"/>
      <c r="J27" s="580">
        <f t="shared" si="6"/>
        <v>9.099400919999999</v>
      </c>
      <c r="K27" s="59">
        <f t="shared" si="0"/>
        <v>-9.099400919999999</v>
      </c>
      <c r="L27" s="59">
        <f t="shared" si="1"/>
        <v>0</v>
      </c>
      <c r="M27" s="59">
        <f t="shared" si="2"/>
        <v>110102.751132</v>
      </c>
      <c r="N27" s="59">
        <f t="shared" si="3"/>
        <v>0</v>
      </c>
      <c r="O27" s="59">
        <f t="shared" si="4"/>
        <v>110102.751132</v>
      </c>
      <c r="P27" s="59">
        <f t="shared" si="5"/>
        <v>-110102.751132</v>
      </c>
      <c r="Q27" s="617"/>
    </row>
    <row r="28" spans="1:17" s="298" customFormat="1" ht="17.5" customHeight="1">
      <c r="A28" s="543">
        <v>2</v>
      </c>
      <c r="B28" s="540"/>
      <c r="C28" s="541" t="s">
        <v>1542</v>
      </c>
      <c r="D28" s="299"/>
      <c r="E28" s="540" t="s">
        <v>1478</v>
      </c>
      <c r="F28" s="576">
        <v>12100.000000000002</v>
      </c>
      <c r="G28" s="582"/>
      <c r="H28" s="544">
        <v>38.064814792</v>
      </c>
      <c r="I28" s="583"/>
      <c r="J28" s="580">
        <f t="shared" si="6"/>
        <v>38.064814792</v>
      </c>
      <c r="K28" s="59">
        <f t="shared" si="0"/>
        <v>-38.064814792</v>
      </c>
      <c r="L28" s="59">
        <f t="shared" si="1"/>
        <v>0</v>
      </c>
      <c r="M28" s="59">
        <f t="shared" si="2"/>
        <v>460584.25898320007</v>
      </c>
      <c r="N28" s="59">
        <f t="shared" si="3"/>
        <v>0</v>
      </c>
      <c r="O28" s="59">
        <f t="shared" si="4"/>
        <v>460584.25898320007</v>
      </c>
      <c r="P28" s="59">
        <f t="shared" si="5"/>
        <v>-460584.25898320007</v>
      </c>
      <c r="Q28" s="617"/>
    </row>
    <row r="29" spans="1:17" s="298" customFormat="1" ht="17.5" customHeight="1">
      <c r="A29" s="543">
        <v>3</v>
      </c>
      <c r="B29" s="540"/>
      <c r="C29" s="541" t="s">
        <v>1474</v>
      </c>
      <c r="D29" s="299"/>
      <c r="E29" s="540" t="s">
        <v>1478</v>
      </c>
      <c r="F29" s="576">
        <v>12100.000000000002</v>
      </c>
      <c r="G29" s="582"/>
      <c r="H29" s="544">
        <v>315.00998227500008</v>
      </c>
      <c r="I29" s="583"/>
      <c r="J29" s="580">
        <f t="shared" ref="J29:J31" si="16">SUM(H29:I29)</f>
        <v>315.00998227500008</v>
      </c>
      <c r="K29" s="59">
        <f t="shared" ref="K29:K31" si="17">G29-J29</f>
        <v>-315.00998227500008</v>
      </c>
      <c r="L29" s="59">
        <f t="shared" ref="L29:L31" si="18">G29*F29</f>
        <v>0</v>
      </c>
      <c r="M29" s="59">
        <f t="shared" ref="M29:M31" si="19">H29*F29</f>
        <v>3811620.7855275017</v>
      </c>
      <c r="N29" s="59">
        <f t="shared" ref="N29:N31" si="20">I29*F29</f>
        <v>0</v>
      </c>
      <c r="O29" s="59">
        <f t="shared" ref="O29:O31" si="21">SUM(M29:N29)</f>
        <v>3811620.7855275017</v>
      </c>
      <c r="P29" s="59">
        <f t="shared" ref="P29:P31" si="22">L29-O29</f>
        <v>-3811620.7855275017</v>
      </c>
      <c r="Q29" s="617"/>
    </row>
    <row r="30" spans="1:17" s="298" customFormat="1" ht="17.5" customHeight="1">
      <c r="A30" s="543">
        <v>4</v>
      </c>
      <c r="B30" s="540"/>
      <c r="C30" s="541" t="s">
        <v>1504</v>
      </c>
      <c r="D30" s="299"/>
      <c r="E30" s="540" t="s">
        <v>1478</v>
      </c>
      <c r="F30" s="576">
        <v>12100.000000000002</v>
      </c>
      <c r="G30" s="582"/>
      <c r="H30" s="544">
        <v>73.506930399999973</v>
      </c>
      <c r="I30" s="583"/>
      <c r="J30" s="580">
        <f t="shared" si="16"/>
        <v>73.506930399999973</v>
      </c>
      <c r="K30" s="59">
        <f t="shared" si="17"/>
        <v>-73.506930399999973</v>
      </c>
      <c r="L30" s="59">
        <f t="shared" si="18"/>
        <v>0</v>
      </c>
      <c r="M30" s="59">
        <f t="shared" si="19"/>
        <v>889433.85783999984</v>
      </c>
      <c r="N30" s="59">
        <f t="shared" si="20"/>
        <v>0</v>
      </c>
      <c r="O30" s="59">
        <f t="shared" si="21"/>
        <v>889433.85783999984</v>
      </c>
      <c r="P30" s="59">
        <f t="shared" si="22"/>
        <v>-889433.85783999984</v>
      </c>
      <c r="Q30" s="617"/>
    </row>
    <row r="31" spans="1:17" s="298" customFormat="1" ht="17.5" customHeight="1">
      <c r="A31" s="543">
        <v>5</v>
      </c>
      <c r="B31" s="540"/>
      <c r="C31" s="541" t="s">
        <v>1536</v>
      </c>
      <c r="D31" s="299"/>
      <c r="E31" s="540" t="s">
        <v>1478</v>
      </c>
      <c r="F31" s="576">
        <v>12100.000000000002</v>
      </c>
      <c r="G31" s="582"/>
      <c r="H31" s="544">
        <v>26.121716048000003</v>
      </c>
      <c r="I31" s="583"/>
      <c r="J31" s="580">
        <f t="shared" si="16"/>
        <v>26.121716048000003</v>
      </c>
      <c r="K31" s="59">
        <f t="shared" si="17"/>
        <v>-26.121716048000003</v>
      </c>
      <c r="L31" s="59">
        <f t="shared" si="18"/>
        <v>0</v>
      </c>
      <c r="M31" s="59">
        <f t="shared" si="19"/>
        <v>316072.76418080006</v>
      </c>
      <c r="N31" s="59">
        <f t="shared" si="20"/>
        <v>0</v>
      </c>
      <c r="O31" s="59">
        <f t="shared" si="21"/>
        <v>316072.76418080006</v>
      </c>
      <c r="P31" s="59">
        <f t="shared" si="22"/>
        <v>-316072.76418080006</v>
      </c>
      <c r="Q31" s="617"/>
    </row>
    <row r="32" spans="1:17" s="298" customFormat="1" ht="17.5" customHeight="1">
      <c r="A32" s="543">
        <v>6</v>
      </c>
      <c r="B32" s="540"/>
      <c r="C32" s="541" t="s">
        <v>1475</v>
      </c>
      <c r="D32" s="299"/>
      <c r="E32" s="540" t="s">
        <v>1478</v>
      </c>
      <c r="F32" s="576">
        <v>8800</v>
      </c>
      <c r="G32" s="582"/>
      <c r="H32" s="544">
        <v>9.099400919999999</v>
      </c>
      <c r="I32" s="583"/>
      <c r="J32" s="580">
        <f>SUM(H32:I32)</f>
        <v>9.099400919999999</v>
      </c>
      <c r="K32" s="59">
        <f>G32-J32</f>
        <v>-9.099400919999999</v>
      </c>
      <c r="L32" s="59">
        <f>G32*F32</f>
        <v>0</v>
      </c>
      <c r="M32" s="59">
        <f>H32*F32</f>
        <v>80074.728095999992</v>
      </c>
      <c r="N32" s="59">
        <f>I32*F32</f>
        <v>0</v>
      </c>
      <c r="O32" s="59">
        <f>SUM(M32:N32)</f>
        <v>80074.728095999992</v>
      </c>
      <c r="P32" s="59">
        <f>L32-O32</f>
        <v>-80074.728095999992</v>
      </c>
      <c r="Q32" s="617"/>
    </row>
    <row r="33" spans="1:17" s="298" customFormat="1" ht="17.5" customHeight="1">
      <c r="A33" s="543">
        <v>7</v>
      </c>
      <c r="B33" s="540"/>
      <c r="C33" s="541" t="s">
        <v>1543</v>
      </c>
      <c r="D33" s="299"/>
      <c r="E33" s="540" t="s">
        <v>1478</v>
      </c>
      <c r="F33" s="576">
        <v>8800</v>
      </c>
      <c r="G33" s="582"/>
      <c r="H33" s="544">
        <v>38.064814792</v>
      </c>
      <c r="I33" s="583"/>
      <c r="J33" s="580">
        <f t="shared" ref="J33:J34" si="23">SUM(H33:I33)</f>
        <v>38.064814792</v>
      </c>
      <c r="K33" s="59">
        <f t="shared" ref="K33:K34" si="24">G33-J33</f>
        <v>-38.064814792</v>
      </c>
      <c r="L33" s="59">
        <f t="shared" ref="L33:L34" si="25">G33*F33</f>
        <v>0</v>
      </c>
      <c r="M33" s="59">
        <f t="shared" ref="M33:M34" si="26">H33*F33</f>
        <v>334970.37016960001</v>
      </c>
      <c r="N33" s="59">
        <f t="shared" ref="N33:N34" si="27">I33*F33</f>
        <v>0</v>
      </c>
      <c r="O33" s="59">
        <f t="shared" ref="O33:O34" si="28">SUM(M33:N33)</f>
        <v>334970.37016960001</v>
      </c>
      <c r="P33" s="59">
        <f t="shared" ref="P33:P34" si="29">L33-O33</f>
        <v>-334970.37016960001</v>
      </c>
      <c r="Q33" s="617"/>
    </row>
    <row r="34" spans="1:17" s="298" customFormat="1" ht="17.5" customHeight="1">
      <c r="A34" s="543">
        <v>8</v>
      </c>
      <c r="B34" s="540"/>
      <c r="C34" s="541" t="s">
        <v>1476</v>
      </c>
      <c r="D34" s="299"/>
      <c r="E34" s="540" t="s">
        <v>1478</v>
      </c>
      <c r="F34" s="576">
        <v>8800</v>
      </c>
      <c r="G34" s="582"/>
      <c r="H34" s="544">
        <v>278.31320831999994</v>
      </c>
      <c r="I34" s="583"/>
      <c r="J34" s="580">
        <f t="shared" si="23"/>
        <v>278.31320831999994</v>
      </c>
      <c r="K34" s="59">
        <f t="shared" si="24"/>
        <v>-278.31320831999994</v>
      </c>
      <c r="L34" s="59">
        <f t="shared" si="25"/>
        <v>0</v>
      </c>
      <c r="M34" s="59">
        <f t="shared" si="26"/>
        <v>2449156.2332159993</v>
      </c>
      <c r="N34" s="59">
        <f t="shared" si="27"/>
        <v>0</v>
      </c>
      <c r="O34" s="59">
        <f t="shared" si="28"/>
        <v>2449156.2332159993</v>
      </c>
      <c r="P34" s="59">
        <f t="shared" si="29"/>
        <v>-2449156.2332159993</v>
      </c>
      <c r="Q34" s="617"/>
    </row>
    <row r="35" spans="1:17" s="298" customFormat="1" ht="17.5" customHeight="1">
      <c r="A35" s="543">
        <v>9</v>
      </c>
      <c r="B35" s="540"/>
      <c r="C35" s="541" t="s">
        <v>1505</v>
      </c>
      <c r="D35" s="299"/>
      <c r="E35" s="540" t="s">
        <v>1478</v>
      </c>
      <c r="F35" s="576">
        <v>8800</v>
      </c>
      <c r="G35" s="582"/>
      <c r="H35" s="544">
        <v>70.165647999999976</v>
      </c>
      <c r="I35" s="583"/>
      <c r="J35" s="580">
        <f t="shared" si="6"/>
        <v>70.165647999999976</v>
      </c>
      <c r="K35" s="59">
        <f t="shared" si="0"/>
        <v>-70.165647999999976</v>
      </c>
      <c r="L35" s="59">
        <f t="shared" si="1"/>
        <v>0</v>
      </c>
      <c r="M35" s="59">
        <f t="shared" si="2"/>
        <v>617457.70239999983</v>
      </c>
      <c r="N35" s="59">
        <f t="shared" si="3"/>
        <v>0</v>
      </c>
      <c r="O35" s="59">
        <f t="shared" si="4"/>
        <v>617457.70239999983</v>
      </c>
      <c r="P35" s="59">
        <f t="shared" si="5"/>
        <v>-617457.70239999983</v>
      </c>
      <c r="Q35" s="617"/>
    </row>
    <row r="36" spans="1:17" s="298" customFormat="1" ht="17.5" customHeight="1">
      <c r="A36" s="543">
        <v>10</v>
      </c>
      <c r="B36" s="540"/>
      <c r="C36" s="541" t="s">
        <v>1537</v>
      </c>
      <c r="D36" s="299"/>
      <c r="E36" s="540" t="s">
        <v>1478</v>
      </c>
      <c r="F36" s="576">
        <v>8800</v>
      </c>
      <c r="G36" s="582"/>
      <c r="H36" s="544">
        <v>26.121716048000003</v>
      </c>
      <c r="I36" s="583"/>
      <c r="J36" s="580">
        <f t="shared" ref="J36:J37" si="30">SUM(H36:I36)</f>
        <v>26.121716048000003</v>
      </c>
      <c r="K36" s="59">
        <f t="shared" ref="K36:K37" si="31">G36-J36</f>
        <v>-26.121716048000003</v>
      </c>
      <c r="L36" s="59">
        <f t="shared" ref="L36:L37" si="32">G36*F36</f>
        <v>0</v>
      </c>
      <c r="M36" s="59">
        <f t="shared" ref="M36:M37" si="33">H36*F36</f>
        <v>229871.10122240003</v>
      </c>
      <c r="N36" s="59">
        <f t="shared" ref="N36:N37" si="34">I36*F36</f>
        <v>0</v>
      </c>
      <c r="O36" s="59">
        <f t="shared" ref="O36:O37" si="35">SUM(M36:N36)</f>
        <v>229871.10122240003</v>
      </c>
      <c r="P36" s="59">
        <f t="shared" ref="P36:P37" si="36">L36-O36</f>
        <v>-229871.10122240003</v>
      </c>
      <c r="Q36" s="617"/>
    </row>
    <row r="37" spans="1:17" s="298" customFormat="1" ht="17.5" customHeight="1">
      <c r="A37" s="543">
        <v>11</v>
      </c>
      <c r="B37" s="540"/>
      <c r="C37" s="541" t="s">
        <v>1477</v>
      </c>
      <c r="D37" s="299"/>
      <c r="E37" s="540" t="s">
        <v>1478</v>
      </c>
      <c r="F37" s="576">
        <v>1100</v>
      </c>
      <c r="G37" s="582"/>
      <c r="H37" s="544">
        <v>251</v>
      </c>
      <c r="I37" s="583"/>
      <c r="J37" s="580">
        <f t="shared" si="30"/>
        <v>251</v>
      </c>
      <c r="K37" s="59">
        <f t="shared" si="31"/>
        <v>-251</v>
      </c>
      <c r="L37" s="59">
        <f t="shared" si="32"/>
        <v>0</v>
      </c>
      <c r="M37" s="59">
        <f t="shared" si="33"/>
        <v>276100</v>
      </c>
      <c r="N37" s="59">
        <f t="shared" si="34"/>
        <v>0</v>
      </c>
      <c r="O37" s="59">
        <f t="shared" si="35"/>
        <v>276100</v>
      </c>
      <c r="P37" s="59">
        <f t="shared" si="36"/>
        <v>-276100</v>
      </c>
      <c r="Q37" s="617"/>
    </row>
    <row r="38" spans="1:17" s="298" customFormat="1" ht="17.5" customHeight="1">
      <c r="A38" s="543">
        <v>12</v>
      </c>
      <c r="B38" s="540"/>
      <c r="C38" s="541" t="s">
        <v>1470</v>
      </c>
      <c r="D38" s="299"/>
      <c r="E38" s="540" t="s">
        <v>1471</v>
      </c>
      <c r="F38" s="576">
        <v>3300.0000000000005</v>
      </c>
      <c r="G38" s="582"/>
      <c r="H38" s="544">
        <v>63.5</v>
      </c>
      <c r="I38" s="583"/>
      <c r="J38" s="580">
        <f t="shared" si="6"/>
        <v>63.5</v>
      </c>
      <c r="K38" s="59">
        <f t="shared" si="0"/>
        <v>-63.5</v>
      </c>
      <c r="L38" s="59">
        <f t="shared" si="1"/>
        <v>0</v>
      </c>
      <c r="M38" s="59">
        <f t="shared" si="2"/>
        <v>209550.00000000003</v>
      </c>
      <c r="N38" s="59">
        <f t="shared" si="3"/>
        <v>0</v>
      </c>
      <c r="O38" s="59">
        <f t="shared" si="4"/>
        <v>209550.00000000003</v>
      </c>
      <c r="P38" s="59">
        <f t="shared" si="5"/>
        <v>-209550.00000000003</v>
      </c>
      <c r="Q38" s="617"/>
    </row>
    <row r="39" spans="1:17" s="298" customFormat="1" ht="17.5" customHeight="1">
      <c r="A39" s="543"/>
      <c r="B39" s="540"/>
      <c r="C39" s="541"/>
      <c r="D39" s="299"/>
      <c r="E39" s="540"/>
      <c r="F39" s="576"/>
      <c r="G39" s="582"/>
      <c r="H39" s="544"/>
      <c r="I39" s="583"/>
      <c r="J39" s="580"/>
      <c r="K39" s="59"/>
      <c r="L39" s="59"/>
      <c r="M39" s="59"/>
      <c r="N39" s="59"/>
      <c r="O39" s="59"/>
      <c r="P39" s="59"/>
      <c r="Q39" s="617"/>
    </row>
    <row r="40" spans="1:17" s="298" customFormat="1" ht="17.5" customHeight="1">
      <c r="A40" s="543"/>
      <c r="B40" s="540" t="s">
        <v>1479</v>
      </c>
      <c r="C40" s="541"/>
      <c r="D40" s="299"/>
      <c r="E40" s="540"/>
      <c r="F40" s="576"/>
      <c r="G40" s="582"/>
      <c r="H40" s="544">
        <v>0</v>
      </c>
      <c r="I40" s="583"/>
      <c r="J40" s="580">
        <f t="shared" si="6"/>
        <v>0</v>
      </c>
      <c r="K40" s="59">
        <f t="shared" si="0"/>
        <v>0</v>
      </c>
      <c r="L40" s="59">
        <f t="shared" si="1"/>
        <v>0</v>
      </c>
      <c r="M40" s="59">
        <f t="shared" si="2"/>
        <v>0</v>
      </c>
      <c r="N40" s="59">
        <f t="shared" si="3"/>
        <v>0</v>
      </c>
      <c r="O40" s="59">
        <f t="shared" si="4"/>
        <v>0</v>
      </c>
      <c r="P40" s="59">
        <f t="shared" si="5"/>
        <v>0</v>
      </c>
      <c r="Q40" s="617"/>
    </row>
    <row r="41" spans="1:17" s="298" customFormat="1" ht="17.5" customHeight="1">
      <c r="A41" s="543">
        <v>1</v>
      </c>
      <c r="B41" s="540"/>
      <c r="C41" s="541" t="s">
        <v>1480</v>
      </c>
      <c r="D41" s="299"/>
      <c r="E41" s="540" t="s">
        <v>96</v>
      </c>
      <c r="F41" s="576">
        <v>1</v>
      </c>
      <c r="G41" s="582"/>
      <c r="H41" s="576">
        <v>90000</v>
      </c>
      <c r="I41" s="583"/>
      <c r="J41" s="580">
        <f t="shared" si="6"/>
        <v>90000</v>
      </c>
      <c r="K41" s="59">
        <f t="shared" si="0"/>
        <v>-90000</v>
      </c>
      <c r="L41" s="59">
        <f t="shared" si="1"/>
        <v>0</v>
      </c>
      <c r="M41" s="59">
        <f t="shared" si="2"/>
        <v>90000</v>
      </c>
      <c r="N41" s="59">
        <f t="shared" si="3"/>
        <v>0</v>
      </c>
      <c r="O41" s="59">
        <f t="shared" si="4"/>
        <v>90000</v>
      </c>
      <c r="P41" s="59">
        <f t="shared" si="5"/>
        <v>-90000</v>
      </c>
      <c r="Q41" s="617"/>
    </row>
    <row r="42" spans="1:17" s="298" customFormat="1" ht="17.5" customHeight="1">
      <c r="A42" s="543">
        <v>2</v>
      </c>
      <c r="B42" s="540"/>
      <c r="C42" s="541" t="s">
        <v>1481</v>
      </c>
      <c r="D42" s="581"/>
      <c r="E42" s="540" t="s">
        <v>96</v>
      </c>
      <c r="F42" s="576">
        <v>1</v>
      </c>
      <c r="G42" s="582"/>
      <c r="H42" s="576">
        <v>15000</v>
      </c>
      <c r="I42" s="583"/>
      <c r="J42" s="580">
        <f t="shared" si="6"/>
        <v>15000</v>
      </c>
      <c r="K42" s="59">
        <f t="shared" si="0"/>
        <v>-15000</v>
      </c>
      <c r="L42" s="59">
        <f t="shared" si="1"/>
        <v>0</v>
      </c>
      <c r="M42" s="59">
        <f t="shared" si="2"/>
        <v>15000</v>
      </c>
      <c r="N42" s="59">
        <f t="shared" si="3"/>
        <v>0</v>
      </c>
      <c r="O42" s="59">
        <f t="shared" si="4"/>
        <v>15000</v>
      </c>
      <c r="P42" s="59">
        <f t="shared" si="5"/>
        <v>-15000</v>
      </c>
      <c r="Q42" s="617"/>
    </row>
    <row r="43" spans="1:17" s="298" customFormat="1" ht="17.5" customHeight="1">
      <c r="A43" s="543">
        <v>3</v>
      </c>
      <c r="B43" s="540"/>
      <c r="C43" s="541" t="s">
        <v>1482</v>
      </c>
      <c r="D43" s="581"/>
      <c r="E43" s="540" t="s">
        <v>847</v>
      </c>
      <c r="F43" s="576">
        <v>1</v>
      </c>
      <c r="G43" s="582"/>
      <c r="H43" s="576">
        <v>59965.5</v>
      </c>
      <c r="I43" s="583"/>
      <c r="J43" s="580">
        <f t="shared" si="6"/>
        <v>59965.5</v>
      </c>
      <c r="K43" s="59">
        <f t="shared" si="0"/>
        <v>-59965.5</v>
      </c>
      <c r="L43" s="59">
        <f t="shared" si="1"/>
        <v>0</v>
      </c>
      <c r="M43" s="59">
        <f t="shared" si="2"/>
        <v>59965.5</v>
      </c>
      <c r="N43" s="59">
        <f t="shared" si="3"/>
        <v>0</v>
      </c>
      <c r="O43" s="59">
        <f t="shared" si="4"/>
        <v>59965.5</v>
      </c>
      <c r="P43" s="59">
        <f t="shared" si="5"/>
        <v>-59965.5</v>
      </c>
      <c r="Q43" s="617"/>
    </row>
    <row r="44" spans="1:17" s="298" customFormat="1" ht="17.5" customHeight="1">
      <c r="A44" s="543">
        <v>4</v>
      </c>
      <c r="B44" s="540"/>
      <c r="C44" s="541" t="s">
        <v>1483</v>
      </c>
      <c r="D44" s="581"/>
      <c r="E44" s="540" t="s">
        <v>847</v>
      </c>
      <c r="F44" s="576">
        <v>1</v>
      </c>
      <c r="G44" s="582"/>
      <c r="H44" s="576">
        <v>23186.100000000002</v>
      </c>
      <c r="I44" s="583"/>
      <c r="J44" s="580">
        <f t="shared" ref="J44:J51" si="37">SUM(H44:I44)</f>
        <v>23186.100000000002</v>
      </c>
      <c r="K44" s="59">
        <f t="shared" ref="K44:K51" si="38">G44-J44</f>
        <v>-23186.100000000002</v>
      </c>
      <c r="L44" s="59">
        <f t="shared" ref="L44:L51" si="39">G44*F44</f>
        <v>0</v>
      </c>
      <c r="M44" s="59">
        <f t="shared" ref="M44:M51" si="40">H44*F44</f>
        <v>23186.100000000002</v>
      </c>
      <c r="N44" s="59">
        <f t="shared" ref="N44:N51" si="41">I44*F44</f>
        <v>0</v>
      </c>
      <c r="O44" s="59">
        <f t="shared" ref="O44:O51" si="42">SUM(M44:N44)</f>
        <v>23186.100000000002</v>
      </c>
      <c r="P44" s="59">
        <f t="shared" ref="P44:P51" si="43">L44-O44</f>
        <v>-23186.100000000002</v>
      </c>
      <c r="Q44" s="617"/>
    </row>
    <row r="45" spans="1:17" s="298" customFormat="1" ht="17.5" customHeight="1">
      <c r="A45" s="543">
        <v>5</v>
      </c>
      <c r="B45" s="540"/>
      <c r="C45" s="541" t="s">
        <v>1484</v>
      </c>
      <c r="D45" s="581"/>
      <c r="E45" s="540" t="s">
        <v>847</v>
      </c>
      <c r="F45" s="576">
        <v>1</v>
      </c>
      <c r="G45" s="582"/>
      <c r="H45" s="576">
        <v>84829.780000000028</v>
      </c>
      <c r="I45" s="583"/>
      <c r="J45" s="580">
        <f t="shared" si="37"/>
        <v>84829.780000000028</v>
      </c>
      <c r="K45" s="59">
        <f t="shared" si="38"/>
        <v>-84829.780000000028</v>
      </c>
      <c r="L45" s="59">
        <f t="shared" si="39"/>
        <v>0</v>
      </c>
      <c r="M45" s="59">
        <f t="shared" si="40"/>
        <v>84829.780000000028</v>
      </c>
      <c r="N45" s="59">
        <f t="shared" si="41"/>
        <v>0</v>
      </c>
      <c r="O45" s="59">
        <f t="shared" si="42"/>
        <v>84829.780000000028</v>
      </c>
      <c r="P45" s="59">
        <f t="shared" si="43"/>
        <v>-84829.780000000028</v>
      </c>
      <c r="Q45" s="617"/>
    </row>
    <row r="46" spans="1:17" s="298" customFormat="1" ht="17.5" customHeight="1">
      <c r="A46" s="543"/>
      <c r="B46" s="540"/>
      <c r="C46" s="541"/>
      <c r="D46" s="581"/>
      <c r="E46" s="540"/>
      <c r="F46" s="576"/>
      <c r="G46" s="582"/>
      <c r="H46" s="544">
        <v>0</v>
      </c>
      <c r="I46" s="583"/>
      <c r="J46" s="580">
        <f t="shared" si="37"/>
        <v>0</v>
      </c>
      <c r="K46" s="59">
        <f t="shared" si="38"/>
        <v>0</v>
      </c>
      <c r="L46" s="59">
        <f t="shared" si="39"/>
        <v>0</v>
      </c>
      <c r="M46" s="59">
        <f t="shared" si="40"/>
        <v>0</v>
      </c>
      <c r="N46" s="59">
        <f t="shared" si="41"/>
        <v>0</v>
      </c>
      <c r="O46" s="59">
        <f t="shared" si="42"/>
        <v>0</v>
      </c>
      <c r="P46" s="59">
        <f t="shared" si="43"/>
        <v>0</v>
      </c>
      <c r="Q46" s="617"/>
    </row>
    <row r="47" spans="1:17" s="298" customFormat="1" ht="17.5" customHeight="1">
      <c r="A47" s="543"/>
      <c r="B47" s="540" t="s">
        <v>1507</v>
      </c>
      <c r="C47" s="541"/>
      <c r="D47" s="581"/>
      <c r="E47" s="540"/>
      <c r="F47" s="576"/>
      <c r="G47" s="582"/>
      <c r="H47" s="544">
        <v>0</v>
      </c>
      <c r="I47" s="583"/>
      <c r="J47" s="580">
        <f t="shared" si="37"/>
        <v>0</v>
      </c>
      <c r="K47" s="59">
        <f t="shared" si="38"/>
        <v>0</v>
      </c>
      <c r="L47" s="59">
        <f t="shared" si="39"/>
        <v>0</v>
      </c>
      <c r="M47" s="59">
        <f t="shared" si="40"/>
        <v>0</v>
      </c>
      <c r="N47" s="59">
        <f t="shared" si="41"/>
        <v>0</v>
      </c>
      <c r="O47" s="59">
        <f t="shared" si="42"/>
        <v>0</v>
      </c>
      <c r="P47" s="59">
        <f t="shared" si="43"/>
        <v>0</v>
      </c>
      <c r="Q47" s="617"/>
    </row>
    <row r="48" spans="1:17" s="298" customFormat="1" ht="17.5" customHeight="1">
      <c r="A48" s="543">
        <v>1</v>
      </c>
      <c r="B48" s="540"/>
      <c r="C48" s="541" t="s">
        <v>1506</v>
      </c>
      <c r="D48" s="581"/>
      <c r="E48" s="540" t="s">
        <v>1508</v>
      </c>
      <c r="F48" s="576">
        <v>440.00000000000006</v>
      </c>
      <c r="G48" s="582"/>
      <c r="H48" s="544">
        <v>1439.5</v>
      </c>
      <c r="I48" s="583"/>
      <c r="J48" s="580">
        <f t="shared" si="37"/>
        <v>1439.5</v>
      </c>
      <c r="K48" s="59">
        <f t="shared" si="38"/>
        <v>-1439.5</v>
      </c>
      <c r="L48" s="59">
        <f t="shared" si="39"/>
        <v>0</v>
      </c>
      <c r="M48" s="59">
        <f t="shared" si="40"/>
        <v>633380.00000000012</v>
      </c>
      <c r="N48" s="59">
        <f t="shared" si="41"/>
        <v>0</v>
      </c>
      <c r="O48" s="59">
        <f t="shared" si="42"/>
        <v>633380.00000000012</v>
      </c>
      <c r="P48" s="59">
        <f t="shared" si="43"/>
        <v>-633380.00000000012</v>
      </c>
      <c r="Q48" s="617"/>
    </row>
    <row r="49" spans="1:17" s="298" customFormat="1" ht="17.5" customHeight="1">
      <c r="A49" s="543">
        <v>2</v>
      </c>
      <c r="B49" s="540"/>
      <c r="C49" s="541" t="s">
        <v>1470</v>
      </c>
      <c r="D49" s="581"/>
      <c r="E49" s="540" t="s">
        <v>1471</v>
      </c>
      <c r="F49" s="576">
        <v>3300.0000000000005</v>
      </c>
      <c r="G49" s="582"/>
      <c r="H49" s="544">
        <v>123</v>
      </c>
      <c r="I49" s="583"/>
      <c r="J49" s="580">
        <f t="shared" ref="J49" si="44">SUM(H49:I49)</f>
        <v>123</v>
      </c>
      <c r="K49" s="59">
        <f t="shared" ref="K49" si="45">G49-J49</f>
        <v>-123</v>
      </c>
      <c r="L49" s="59">
        <f t="shared" ref="L49" si="46">G49*F49</f>
        <v>0</v>
      </c>
      <c r="M49" s="59">
        <f t="shared" ref="M49" si="47">H49*F49</f>
        <v>405900.00000000006</v>
      </c>
      <c r="N49" s="59">
        <f t="shared" ref="N49" si="48">I49*F49</f>
        <v>0</v>
      </c>
      <c r="O49" s="59">
        <f t="shared" ref="O49" si="49">SUM(M49:N49)</f>
        <v>405900.00000000006</v>
      </c>
      <c r="P49" s="59">
        <f t="shared" ref="P49" si="50">L49-O49</f>
        <v>-405900.00000000006</v>
      </c>
      <c r="Q49" s="617"/>
    </row>
    <row r="50" spans="1:17" s="298" customFormat="1" ht="17.5" customHeight="1">
      <c r="A50" s="543"/>
      <c r="B50" s="540"/>
      <c r="C50" s="541"/>
      <c r="D50" s="581"/>
      <c r="E50" s="540"/>
      <c r="F50" s="576"/>
      <c r="G50" s="582"/>
      <c r="H50" s="544">
        <v>0</v>
      </c>
      <c r="I50" s="583"/>
      <c r="J50" s="580">
        <f t="shared" si="37"/>
        <v>0</v>
      </c>
      <c r="K50" s="59">
        <f t="shared" si="38"/>
        <v>0</v>
      </c>
      <c r="L50" s="59">
        <f t="shared" si="39"/>
        <v>0</v>
      </c>
      <c r="M50" s="59">
        <f t="shared" si="40"/>
        <v>0</v>
      </c>
      <c r="N50" s="59">
        <f t="shared" si="41"/>
        <v>0</v>
      </c>
      <c r="O50" s="59">
        <f t="shared" si="42"/>
        <v>0</v>
      </c>
      <c r="P50" s="59">
        <f t="shared" si="43"/>
        <v>0</v>
      </c>
      <c r="Q50" s="617"/>
    </row>
    <row r="51" spans="1:17" s="298" customFormat="1" ht="17.5" customHeight="1">
      <c r="A51" s="543"/>
      <c r="B51" s="540" t="s">
        <v>1509</v>
      </c>
      <c r="C51" s="541"/>
      <c r="D51" s="299"/>
      <c r="E51" s="540"/>
      <c r="F51" s="576"/>
      <c r="G51" s="582"/>
      <c r="H51" s="544">
        <v>0</v>
      </c>
      <c r="I51" s="583"/>
      <c r="J51" s="580">
        <f t="shared" si="37"/>
        <v>0</v>
      </c>
      <c r="K51" s="59">
        <f t="shared" si="38"/>
        <v>0</v>
      </c>
      <c r="L51" s="59">
        <f t="shared" si="39"/>
        <v>0</v>
      </c>
      <c r="M51" s="59">
        <f t="shared" si="40"/>
        <v>0</v>
      </c>
      <c r="N51" s="59">
        <f t="shared" si="41"/>
        <v>0</v>
      </c>
      <c r="O51" s="59">
        <f t="shared" si="42"/>
        <v>0</v>
      </c>
      <c r="P51" s="59">
        <f t="shared" si="43"/>
        <v>0</v>
      </c>
      <c r="Q51" s="617"/>
    </row>
    <row r="52" spans="1:17" s="298" customFormat="1" ht="17.5" customHeight="1">
      <c r="A52" s="543">
        <v>1</v>
      </c>
      <c r="B52" s="540"/>
      <c r="C52" s="541" t="s">
        <v>1510</v>
      </c>
      <c r="D52" s="299"/>
      <c r="E52" s="540" t="s">
        <v>1154</v>
      </c>
      <c r="F52" s="576">
        <v>143</v>
      </c>
      <c r="G52" s="582"/>
      <c r="H52" s="544">
        <v>6678</v>
      </c>
      <c r="I52" s="582"/>
      <c r="J52" s="580">
        <f t="shared" ref="J52:J88" si="51">SUM(H52:I52)</f>
        <v>6678</v>
      </c>
      <c r="K52" s="59"/>
      <c r="L52" s="59"/>
      <c r="M52" s="59">
        <f t="shared" ref="M52:M88" si="52">H52*F52</f>
        <v>954954</v>
      </c>
      <c r="N52" s="59">
        <f t="shared" ref="N52:N88" si="53">I52*F52</f>
        <v>0</v>
      </c>
      <c r="O52" s="59">
        <f t="shared" ref="O52:O88" si="54">SUM(M52:N52)</f>
        <v>954954</v>
      </c>
      <c r="P52" s="59">
        <f t="shared" ref="P52:P88" si="55">L52-O52</f>
        <v>-954954</v>
      </c>
      <c r="Q52" s="617"/>
    </row>
    <row r="53" spans="1:17" s="298" customFormat="1" ht="17.5" customHeight="1">
      <c r="A53" s="543">
        <v>2</v>
      </c>
      <c r="B53" s="540"/>
      <c r="C53" s="541" t="s">
        <v>1511</v>
      </c>
      <c r="D53" s="299"/>
      <c r="E53" s="540" t="s">
        <v>1154</v>
      </c>
      <c r="F53" s="576">
        <v>5.5</v>
      </c>
      <c r="G53" s="582"/>
      <c r="H53" s="544">
        <v>28907</v>
      </c>
      <c r="I53" s="582"/>
      <c r="J53" s="580">
        <f t="shared" ref="J53:J54" si="56">SUM(H53:I53)</f>
        <v>28907</v>
      </c>
      <c r="K53" s="59"/>
      <c r="L53" s="59"/>
      <c r="M53" s="59">
        <f t="shared" ref="M53:M54" si="57">H53*F53</f>
        <v>158988.5</v>
      </c>
      <c r="N53" s="59">
        <f t="shared" ref="N53:N54" si="58">I53*F53</f>
        <v>0</v>
      </c>
      <c r="O53" s="59">
        <f t="shared" ref="O53:O54" si="59">SUM(M53:N53)</f>
        <v>158988.5</v>
      </c>
      <c r="P53" s="59">
        <f t="shared" ref="P53:P54" si="60">L53-O53</f>
        <v>-158988.5</v>
      </c>
      <c r="Q53" s="617"/>
    </row>
    <row r="54" spans="1:17" s="298" customFormat="1" ht="17.5" customHeight="1">
      <c r="A54" s="543">
        <v>3</v>
      </c>
      <c r="B54" s="540"/>
      <c r="C54" s="541" t="s">
        <v>1506</v>
      </c>
      <c r="D54" s="299"/>
      <c r="E54" s="540" t="s">
        <v>1508</v>
      </c>
      <c r="F54" s="576">
        <v>440.00000000000006</v>
      </c>
      <c r="G54" s="582"/>
      <c r="H54" s="544">
        <v>1842.1</v>
      </c>
      <c r="I54" s="582"/>
      <c r="J54" s="580">
        <f t="shared" si="56"/>
        <v>1842.1</v>
      </c>
      <c r="K54" s="59">
        <f t="shared" ref="K54" si="61">G54-J54</f>
        <v>-1842.1</v>
      </c>
      <c r="L54" s="59">
        <f>+I54*F54</f>
        <v>0</v>
      </c>
      <c r="M54" s="59">
        <f t="shared" si="57"/>
        <v>810524.00000000012</v>
      </c>
      <c r="N54" s="59">
        <f t="shared" si="58"/>
        <v>0</v>
      </c>
      <c r="O54" s="59">
        <f t="shared" si="59"/>
        <v>810524.00000000012</v>
      </c>
      <c r="P54" s="59">
        <f t="shared" si="60"/>
        <v>-810524.00000000012</v>
      </c>
      <c r="Q54" s="617"/>
    </row>
    <row r="55" spans="1:17" s="298" customFormat="1" ht="17.5" customHeight="1">
      <c r="A55" s="543">
        <v>4</v>
      </c>
      <c r="B55" s="540"/>
      <c r="C55" s="541" t="s">
        <v>1470</v>
      </c>
      <c r="D55" s="299"/>
      <c r="E55" s="540" t="s">
        <v>1471</v>
      </c>
      <c r="F55" s="576">
        <v>3300.0000000000005</v>
      </c>
      <c r="G55" s="582"/>
      <c r="H55" s="544">
        <v>124</v>
      </c>
      <c r="I55" s="582"/>
      <c r="J55" s="580">
        <f t="shared" si="51"/>
        <v>124</v>
      </c>
      <c r="K55" s="59"/>
      <c r="L55" s="59"/>
      <c r="M55" s="59">
        <f t="shared" si="52"/>
        <v>409200.00000000006</v>
      </c>
      <c r="N55" s="59">
        <f t="shared" si="53"/>
        <v>0</v>
      </c>
      <c r="O55" s="59">
        <f t="shared" si="54"/>
        <v>409200.00000000006</v>
      </c>
      <c r="P55" s="59">
        <f t="shared" si="55"/>
        <v>-409200.00000000006</v>
      </c>
      <c r="Q55" s="617"/>
    </row>
    <row r="56" spans="1:17" s="298" customFormat="1" ht="17.5" customHeight="1">
      <c r="A56" s="543"/>
      <c r="B56" s="540"/>
      <c r="C56" s="541"/>
      <c r="D56" s="299"/>
      <c r="E56" s="540"/>
      <c r="F56" s="576"/>
      <c r="G56" s="582"/>
      <c r="H56" s="544">
        <v>0</v>
      </c>
      <c r="I56" s="583"/>
      <c r="J56" s="580">
        <f t="shared" si="51"/>
        <v>0</v>
      </c>
      <c r="K56" s="59">
        <f t="shared" ref="K56:K61" si="62">G56-J56</f>
        <v>0</v>
      </c>
      <c r="L56" s="59">
        <f t="shared" ref="L56:L57" si="63">+I56*F56</f>
        <v>0</v>
      </c>
      <c r="M56" s="59">
        <f t="shared" ref="M56:M61" si="64">H56*F56</f>
        <v>0</v>
      </c>
      <c r="N56" s="59">
        <f t="shared" ref="N56:N61" si="65">I56*F56</f>
        <v>0</v>
      </c>
      <c r="O56" s="59">
        <f t="shared" si="54"/>
        <v>0</v>
      </c>
      <c r="P56" s="59">
        <f t="shared" si="55"/>
        <v>0</v>
      </c>
      <c r="Q56" s="617"/>
    </row>
    <row r="57" spans="1:17" s="298" customFormat="1" ht="17.5" customHeight="1">
      <c r="A57" s="543"/>
      <c r="B57" s="540" t="s">
        <v>1512</v>
      </c>
      <c r="C57" s="541"/>
      <c r="D57" s="299"/>
      <c r="E57" s="540"/>
      <c r="F57" s="576"/>
      <c r="G57" s="582"/>
      <c r="H57" s="544">
        <v>0</v>
      </c>
      <c r="I57" s="583"/>
      <c r="J57" s="580">
        <f t="shared" si="51"/>
        <v>0</v>
      </c>
      <c r="K57" s="59">
        <f t="shared" si="62"/>
        <v>0</v>
      </c>
      <c r="L57" s="59">
        <f t="shared" si="63"/>
        <v>0</v>
      </c>
      <c r="M57" s="59">
        <f t="shared" si="64"/>
        <v>0</v>
      </c>
      <c r="N57" s="59">
        <f t="shared" si="65"/>
        <v>0</v>
      </c>
      <c r="O57" s="59">
        <f>SUM(M57:N57)</f>
        <v>0</v>
      </c>
      <c r="P57" s="59">
        <f>L57-O57</f>
        <v>0</v>
      </c>
      <c r="Q57" s="617"/>
    </row>
    <row r="58" spans="1:17" s="298" customFormat="1" ht="17.5" customHeight="1">
      <c r="A58" s="543">
        <v>1</v>
      </c>
      <c r="B58" s="540"/>
      <c r="C58" s="541" t="s">
        <v>1459</v>
      </c>
      <c r="D58" s="299"/>
      <c r="E58" s="540" t="s">
        <v>847</v>
      </c>
      <c r="F58" s="576">
        <v>825</v>
      </c>
      <c r="G58" s="582"/>
      <c r="H58" s="544">
        <v>23.472299999999997</v>
      </c>
      <c r="I58" s="583"/>
      <c r="J58" s="580">
        <f t="shared" si="51"/>
        <v>23.472299999999997</v>
      </c>
      <c r="K58" s="59">
        <f t="shared" si="62"/>
        <v>-23.472299999999997</v>
      </c>
      <c r="L58" s="59">
        <f>G58*F58</f>
        <v>0</v>
      </c>
      <c r="M58" s="59">
        <f t="shared" si="64"/>
        <v>19364.647499999999</v>
      </c>
      <c r="N58" s="59">
        <f t="shared" si="65"/>
        <v>0</v>
      </c>
      <c r="O58" s="59">
        <f>SUM(M58:N58)</f>
        <v>19364.647499999999</v>
      </c>
      <c r="P58" s="59">
        <f>L58-O58</f>
        <v>-19364.647499999999</v>
      </c>
      <c r="Q58" s="617"/>
    </row>
    <row r="59" spans="1:17" s="298" customFormat="1" ht="17.5" customHeight="1">
      <c r="A59" s="543">
        <v>2</v>
      </c>
      <c r="B59" s="540"/>
      <c r="C59" s="541" t="s">
        <v>1506</v>
      </c>
      <c r="D59" s="299"/>
      <c r="E59" s="540" t="s">
        <v>96</v>
      </c>
      <c r="F59" s="576">
        <v>440</v>
      </c>
      <c r="G59" s="582"/>
      <c r="H59" s="544">
        <v>7</v>
      </c>
      <c r="I59" s="583"/>
      <c r="J59" s="580">
        <f t="shared" si="51"/>
        <v>7</v>
      </c>
      <c r="K59" s="59">
        <f t="shared" si="62"/>
        <v>-7</v>
      </c>
      <c r="L59" s="59">
        <f>G59*F59</f>
        <v>0</v>
      </c>
      <c r="M59" s="59">
        <f t="shared" si="64"/>
        <v>3080</v>
      </c>
      <c r="N59" s="59">
        <f t="shared" si="65"/>
        <v>0</v>
      </c>
      <c r="O59" s="59">
        <f>SUM(M59:N59)</f>
        <v>3080</v>
      </c>
      <c r="P59" s="59">
        <f>L59-O59</f>
        <v>-3080</v>
      </c>
      <c r="Q59" s="617"/>
    </row>
    <row r="60" spans="1:17" s="298" customFormat="1" ht="17.5" customHeight="1">
      <c r="A60" s="543">
        <v>3</v>
      </c>
      <c r="B60" s="540"/>
      <c r="C60" s="541" t="s">
        <v>1538</v>
      </c>
      <c r="D60" s="299"/>
      <c r="E60" s="540" t="s">
        <v>847</v>
      </c>
      <c r="F60" s="576">
        <v>825.00000000000011</v>
      </c>
      <c r="G60" s="582"/>
      <c r="H60" s="544">
        <v>734.40000000000009</v>
      </c>
      <c r="I60" s="583"/>
      <c r="J60" s="580">
        <f t="shared" ref="J60" si="66">SUM(H60:I60)</f>
        <v>734.40000000000009</v>
      </c>
      <c r="K60" s="59">
        <f t="shared" si="62"/>
        <v>-734.40000000000009</v>
      </c>
      <c r="L60" s="59">
        <f>G60*F60</f>
        <v>0</v>
      </c>
      <c r="M60" s="59">
        <f t="shared" si="64"/>
        <v>605880.00000000012</v>
      </c>
      <c r="N60" s="59">
        <f t="shared" si="65"/>
        <v>0</v>
      </c>
      <c r="O60" s="59">
        <f>SUM(M60:N60)</f>
        <v>605880.00000000012</v>
      </c>
      <c r="P60" s="59">
        <f>L60-O60</f>
        <v>-605880.00000000012</v>
      </c>
      <c r="Q60" s="617"/>
    </row>
    <row r="61" spans="1:17" s="298" customFormat="1" ht="17.5" customHeight="1">
      <c r="A61" s="543">
        <v>4</v>
      </c>
      <c r="B61" s="540"/>
      <c r="C61" s="541" t="s">
        <v>1539</v>
      </c>
      <c r="D61" s="299"/>
      <c r="E61" s="540" t="s">
        <v>847</v>
      </c>
      <c r="F61" s="576">
        <v>825.00000000000011</v>
      </c>
      <c r="G61" s="582"/>
      <c r="H61" s="544">
        <v>1358.4</v>
      </c>
      <c r="I61" s="583"/>
      <c r="J61" s="580">
        <f>SUM(H61:I61)</f>
        <v>1358.4</v>
      </c>
      <c r="K61" s="59">
        <f t="shared" si="62"/>
        <v>-1358.4</v>
      </c>
      <c r="L61" s="59">
        <f>G61*F61</f>
        <v>0</v>
      </c>
      <c r="M61" s="59">
        <f t="shared" si="64"/>
        <v>1120680.0000000002</v>
      </c>
      <c r="N61" s="59">
        <f t="shared" si="65"/>
        <v>0</v>
      </c>
      <c r="O61" s="59">
        <f>SUM(M61:N61)</f>
        <v>1120680.0000000002</v>
      </c>
      <c r="P61" s="59">
        <f>L61-O61</f>
        <v>-1120680.0000000002</v>
      </c>
      <c r="Q61" s="617"/>
    </row>
    <row r="62" spans="1:17" s="298" customFormat="1" ht="17.5" customHeight="1">
      <c r="A62" s="543">
        <v>5</v>
      </c>
      <c r="B62" s="540"/>
      <c r="C62" s="541" t="s">
        <v>1461</v>
      </c>
      <c r="D62" s="299"/>
      <c r="E62" s="540" t="s">
        <v>847</v>
      </c>
      <c r="F62" s="576">
        <v>357.50000000000006</v>
      </c>
      <c r="G62" s="582"/>
      <c r="H62" s="544">
        <v>2116.2723000000001</v>
      </c>
      <c r="I62" s="583"/>
      <c r="J62" s="580">
        <f t="shared" si="51"/>
        <v>2116.2723000000001</v>
      </c>
      <c r="K62" s="59">
        <f t="shared" ref="K62:K88" si="67">G62-J62</f>
        <v>-2116.2723000000001</v>
      </c>
      <c r="L62" s="59">
        <f t="shared" ref="L62:L88" si="68">G62*F62</f>
        <v>0</v>
      </c>
      <c r="M62" s="59">
        <f t="shared" si="52"/>
        <v>756567.34725000011</v>
      </c>
      <c r="N62" s="59">
        <f t="shared" si="53"/>
        <v>0</v>
      </c>
      <c r="O62" s="59">
        <f t="shared" si="54"/>
        <v>756567.34725000011</v>
      </c>
      <c r="P62" s="59">
        <f t="shared" si="55"/>
        <v>-756567.34725000011</v>
      </c>
      <c r="Q62" s="617"/>
    </row>
    <row r="63" spans="1:17" s="298" customFormat="1" ht="17.5" customHeight="1">
      <c r="A63" s="543">
        <v>6</v>
      </c>
      <c r="B63" s="540"/>
      <c r="C63" s="541" t="s">
        <v>1467</v>
      </c>
      <c r="D63" s="299"/>
      <c r="E63" s="540" t="s">
        <v>96</v>
      </c>
      <c r="F63" s="576">
        <v>1100</v>
      </c>
      <c r="G63" s="582"/>
      <c r="H63" s="544">
        <v>2.5818599999999998</v>
      </c>
      <c r="I63" s="583"/>
      <c r="J63" s="580">
        <f t="shared" si="51"/>
        <v>2.5818599999999998</v>
      </c>
      <c r="K63" s="59">
        <f t="shared" si="67"/>
        <v>-2.5818599999999998</v>
      </c>
      <c r="L63" s="59">
        <f t="shared" si="68"/>
        <v>0</v>
      </c>
      <c r="M63" s="59">
        <f t="shared" si="52"/>
        <v>2840.0459999999998</v>
      </c>
      <c r="N63" s="59">
        <f t="shared" si="53"/>
        <v>0</v>
      </c>
      <c r="O63" s="59">
        <f t="shared" si="54"/>
        <v>2840.0459999999998</v>
      </c>
      <c r="P63" s="59">
        <f t="shared" si="55"/>
        <v>-2840.0459999999998</v>
      </c>
      <c r="Q63" s="617"/>
    </row>
    <row r="64" spans="1:17" s="298" customFormat="1" ht="17.5" customHeight="1">
      <c r="A64" s="543">
        <v>7</v>
      </c>
      <c r="B64" s="540"/>
      <c r="C64" s="541" t="s">
        <v>1540</v>
      </c>
      <c r="D64" s="299"/>
      <c r="E64" s="540" t="s">
        <v>96</v>
      </c>
      <c r="F64" s="576">
        <v>1100</v>
      </c>
      <c r="G64" s="582"/>
      <c r="H64" s="544">
        <v>691.10400000000004</v>
      </c>
      <c r="I64" s="583"/>
      <c r="J64" s="580">
        <f>SUM(H64:I64)</f>
        <v>691.10400000000004</v>
      </c>
      <c r="K64" s="59">
        <f t="shared" si="67"/>
        <v>-691.10400000000004</v>
      </c>
      <c r="L64" s="59">
        <f t="shared" si="68"/>
        <v>0</v>
      </c>
      <c r="M64" s="59">
        <f>H64*F64</f>
        <v>760214.4</v>
      </c>
      <c r="N64" s="59">
        <f>I64*F64</f>
        <v>0</v>
      </c>
      <c r="O64" s="59">
        <f t="shared" si="54"/>
        <v>760214.4</v>
      </c>
      <c r="P64" s="59">
        <f t="shared" si="55"/>
        <v>-760214.4</v>
      </c>
      <c r="Q64" s="617"/>
    </row>
    <row r="65" spans="1:17" s="298" customFormat="1" ht="17.5" customHeight="1">
      <c r="A65" s="543">
        <v>8</v>
      </c>
      <c r="B65" s="540"/>
      <c r="C65" s="541" t="s">
        <v>1541</v>
      </c>
      <c r="D65" s="299"/>
      <c r="E65" s="540" t="s">
        <v>96</v>
      </c>
      <c r="F65" s="576">
        <v>1100</v>
      </c>
      <c r="G65" s="582"/>
      <c r="H65" s="544">
        <v>398.83199999999999</v>
      </c>
      <c r="I65" s="583"/>
      <c r="J65" s="580">
        <f>SUM(H65:I65)</f>
        <v>398.83199999999999</v>
      </c>
      <c r="K65" s="59">
        <f t="shared" si="67"/>
        <v>-398.83199999999999</v>
      </c>
      <c r="L65" s="59">
        <f t="shared" si="68"/>
        <v>0</v>
      </c>
      <c r="M65" s="59">
        <f>H65*F65</f>
        <v>438715.2</v>
      </c>
      <c r="N65" s="59">
        <f>I65*F65</f>
        <v>0</v>
      </c>
      <c r="O65" s="59">
        <f t="shared" si="54"/>
        <v>438715.2</v>
      </c>
      <c r="P65" s="59">
        <f t="shared" si="55"/>
        <v>-438715.2</v>
      </c>
      <c r="Q65" s="617"/>
    </row>
    <row r="66" spans="1:17" s="298" customFormat="1" ht="17.5" customHeight="1">
      <c r="A66" s="543">
        <v>9</v>
      </c>
      <c r="B66" s="540"/>
      <c r="C66" s="541" t="s">
        <v>1544</v>
      </c>
      <c r="D66" s="299"/>
      <c r="E66" s="540" t="s">
        <v>1154</v>
      </c>
      <c r="F66" s="576">
        <v>5000</v>
      </c>
      <c r="G66" s="582"/>
      <c r="H66" s="544">
        <v>282</v>
      </c>
      <c r="I66" s="583"/>
      <c r="J66" s="580">
        <f>SUM(H66:I66)</f>
        <v>282</v>
      </c>
      <c r="K66" s="59">
        <f t="shared" si="67"/>
        <v>-282</v>
      </c>
      <c r="L66" s="59">
        <f t="shared" si="68"/>
        <v>0</v>
      </c>
      <c r="M66" s="59">
        <f>H66*F66</f>
        <v>1410000</v>
      </c>
      <c r="N66" s="59">
        <f>I66*F66</f>
        <v>0</v>
      </c>
      <c r="O66" s="59">
        <f t="shared" si="54"/>
        <v>1410000</v>
      </c>
      <c r="P66" s="59">
        <f t="shared" si="55"/>
        <v>-1410000</v>
      </c>
      <c r="Q66" s="617"/>
    </row>
    <row r="67" spans="1:17" s="298" customFormat="1" ht="18" customHeight="1">
      <c r="A67" s="543">
        <v>10</v>
      </c>
      <c r="B67" s="540"/>
      <c r="C67" s="541" t="s">
        <v>1513</v>
      </c>
      <c r="D67" s="299"/>
      <c r="E67" s="540" t="s">
        <v>1154</v>
      </c>
      <c r="F67" s="576">
        <v>2500</v>
      </c>
      <c r="G67" s="582"/>
      <c r="H67" s="544">
        <v>6</v>
      </c>
      <c r="I67" s="583"/>
      <c r="J67" s="580">
        <f>SUM(H67:I67)</f>
        <v>6</v>
      </c>
      <c r="K67" s="59">
        <f t="shared" si="67"/>
        <v>-6</v>
      </c>
      <c r="L67" s="59">
        <f t="shared" si="68"/>
        <v>0</v>
      </c>
      <c r="M67" s="59">
        <f>H67*F67</f>
        <v>15000</v>
      </c>
      <c r="N67" s="59">
        <f>I67*F67</f>
        <v>0</v>
      </c>
      <c r="O67" s="59">
        <f t="shared" si="54"/>
        <v>15000</v>
      </c>
      <c r="P67" s="59">
        <f t="shared" si="55"/>
        <v>-15000</v>
      </c>
      <c r="Q67" s="617"/>
    </row>
    <row r="68" spans="1:17" s="298" customFormat="1" ht="18" customHeight="1">
      <c r="A68" s="543">
        <v>11</v>
      </c>
      <c r="B68" s="540"/>
      <c r="C68" s="541" t="s">
        <v>1514</v>
      </c>
      <c r="D68" s="299"/>
      <c r="E68" s="540" t="s">
        <v>1154</v>
      </c>
      <c r="F68" s="576">
        <v>4500</v>
      </c>
      <c r="G68" s="582"/>
      <c r="H68" s="544">
        <v>2</v>
      </c>
      <c r="I68" s="583"/>
      <c r="J68" s="580">
        <f t="shared" ref="J68" si="69">SUM(H68:I68)</f>
        <v>2</v>
      </c>
      <c r="K68" s="59">
        <f t="shared" ref="K68" si="70">G68-J68</f>
        <v>-2</v>
      </c>
      <c r="L68" s="59">
        <f t="shared" ref="L68" si="71">G68*F68</f>
        <v>0</v>
      </c>
      <c r="M68" s="59">
        <f t="shared" ref="M68" si="72">H68*F68</f>
        <v>9000</v>
      </c>
      <c r="N68" s="59">
        <f t="shared" ref="N68" si="73">I68*F68</f>
        <v>0</v>
      </c>
      <c r="O68" s="59">
        <f t="shared" ref="O68" si="74">SUM(M68:N68)</f>
        <v>9000</v>
      </c>
      <c r="P68" s="59">
        <f t="shared" ref="P68" si="75">L68-O68</f>
        <v>-9000</v>
      </c>
      <c r="Q68" s="617"/>
    </row>
    <row r="69" spans="1:17" s="298" customFormat="1" ht="18" customHeight="1">
      <c r="A69" s="543">
        <v>12</v>
      </c>
      <c r="B69" s="540"/>
      <c r="C69" s="541" t="s">
        <v>1470</v>
      </c>
      <c r="D69" s="299"/>
      <c r="E69" s="540" t="s">
        <v>1471</v>
      </c>
      <c r="F69" s="576">
        <v>3300.0000000000005</v>
      </c>
      <c r="G69" s="582"/>
      <c r="H69" s="544">
        <v>229</v>
      </c>
      <c r="I69" s="583"/>
      <c r="J69" s="580">
        <f t="shared" si="51"/>
        <v>229</v>
      </c>
      <c r="K69" s="59">
        <f t="shared" si="67"/>
        <v>-229</v>
      </c>
      <c r="L69" s="59">
        <f t="shared" si="68"/>
        <v>0</v>
      </c>
      <c r="M69" s="59">
        <f t="shared" si="52"/>
        <v>755700.00000000012</v>
      </c>
      <c r="N69" s="59">
        <f t="shared" si="53"/>
        <v>0</v>
      </c>
      <c r="O69" s="59">
        <f t="shared" si="54"/>
        <v>755700.00000000012</v>
      </c>
      <c r="P69" s="59">
        <f t="shared" si="55"/>
        <v>-755700.00000000012</v>
      </c>
      <c r="Q69" s="617"/>
    </row>
    <row r="70" spans="1:17" s="298" customFormat="1" ht="18" customHeight="1">
      <c r="A70" s="543"/>
      <c r="B70" s="540"/>
      <c r="C70" s="541"/>
      <c r="D70" s="299"/>
      <c r="E70" s="540"/>
      <c r="F70" s="576"/>
      <c r="G70" s="582"/>
      <c r="H70" s="544">
        <v>0</v>
      </c>
      <c r="I70" s="583"/>
      <c r="J70" s="580">
        <f t="shared" si="51"/>
        <v>0</v>
      </c>
      <c r="K70" s="59">
        <f t="shared" si="67"/>
        <v>0</v>
      </c>
      <c r="L70" s="59">
        <f t="shared" si="68"/>
        <v>0</v>
      </c>
      <c r="M70" s="59">
        <f t="shared" si="52"/>
        <v>0</v>
      </c>
      <c r="N70" s="59">
        <f t="shared" si="53"/>
        <v>0</v>
      </c>
      <c r="O70" s="59">
        <f t="shared" si="54"/>
        <v>0</v>
      </c>
      <c r="P70" s="59">
        <f t="shared" si="55"/>
        <v>0</v>
      </c>
      <c r="Q70" s="617"/>
    </row>
    <row r="71" spans="1:17" s="298" customFormat="1" ht="17.5" customHeight="1">
      <c r="A71" s="543"/>
      <c r="B71" s="540" t="s">
        <v>1556</v>
      </c>
      <c r="C71" s="541"/>
      <c r="D71" s="299"/>
      <c r="E71" s="540"/>
      <c r="F71" s="576"/>
      <c r="G71" s="582"/>
      <c r="H71" s="544">
        <v>0</v>
      </c>
      <c r="I71" s="583"/>
      <c r="J71" s="580">
        <f t="shared" si="51"/>
        <v>0</v>
      </c>
      <c r="K71" s="59">
        <f t="shared" si="67"/>
        <v>0</v>
      </c>
      <c r="L71" s="59">
        <f t="shared" si="68"/>
        <v>0</v>
      </c>
      <c r="M71" s="59">
        <f t="shared" si="52"/>
        <v>0</v>
      </c>
      <c r="N71" s="59">
        <f t="shared" si="53"/>
        <v>0</v>
      </c>
      <c r="O71" s="59">
        <f t="shared" si="54"/>
        <v>0</v>
      </c>
      <c r="P71" s="59">
        <f t="shared" si="55"/>
        <v>0</v>
      </c>
      <c r="Q71" s="617"/>
    </row>
    <row r="72" spans="1:17" s="298" customFormat="1" ht="17.5" customHeight="1">
      <c r="A72" s="543">
        <v>1</v>
      </c>
      <c r="B72" s="540"/>
      <c r="C72" s="541" t="s">
        <v>1510</v>
      </c>
      <c r="D72" s="299"/>
      <c r="E72" s="540" t="s">
        <v>1154</v>
      </c>
      <c r="F72" s="576">
        <v>143</v>
      </c>
      <c r="G72" s="582"/>
      <c r="H72" s="544">
        <v>2075</v>
      </c>
      <c r="I72" s="582"/>
      <c r="J72" s="580">
        <f t="shared" ref="J72:J75" si="76">SUM(H72:I72)</f>
        <v>2075</v>
      </c>
      <c r="K72" s="59"/>
      <c r="L72" s="59"/>
      <c r="M72" s="59">
        <f t="shared" ref="M72:M75" si="77">H72*F72</f>
        <v>296725</v>
      </c>
      <c r="N72" s="59">
        <f t="shared" ref="N72:N75" si="78">I72*F72</f>
        <v>0</v>
      </c>
      <c r="O72" s="59">
        <f t="shared" ref="O72:O75" si="79">SUM(M72:N72)</f>
        <v>296725</v>
      </c>
      <c r="P72" s="59">
        <f t="shared" ref="P72:P75" si="80">L72-O72</f>
        <v>-296725</v>
      </c>
      <c r="Q72" s="617"/>
    </row>
    <row r="73" spans="1:17" s="298" customFormat="1" ht="17.5" customHeight="1">
      <c r="A73" s="543">
        <v>2</v>
      </c>
      <c r="B73" s="540"/>
      <c r="C73" s="541" t="s">
        <v>1511</v>
      </c>
      <c r="D73" s="299"/>
      <c r="E73" s="540" t="s">
        <v>1154</v>
      </c>
      <c r="F73" s="576">
        <v>5.5</v>
      </c>
      <c r="G73" s="582"/>
      <c r="H73" s="544">
        <v>0</v>
      </c>
      <c r="I73" s="582"/>
      <c r="J73" s="580">
        <f t="shared" si="76"/>
        <v>0</v>
      </c>
      <c r="K73" s="59"/>
      <c r="L73" s="59"/>
      <c r="M73" s="59">
        <f t="shared" si="77"/>
        <v>0</v>
      </c>
      <c r="N73" s="59">
        <f t="shared" si="78"/>
        <v>0</v>
      </c>
      <c r="O73" s="59">
        <f t="shared" si="79"/>
        <v>0</v>
      </c>
      <c r="P73" s="59">
        <f t="shared" si="80"/>
        <v>0</v>
      </c>
      <c r="Q73" s="617"/>
    </row>
    <row r="74" spans="1:17" s="298" customFormat="1" ht="17.5" customHeight="1">
      <c r="A74" s="543">
        <v>3</v>
      </c>
      <c r="B74" s="540"/>
      <c r="C74" s="541" t="s">
        <v>1506</v>
      </c>
      <c r="D74" s="299"/>
      <c r="E74" s="540" t="s">
        <v>1508</v>
      </c>
      <c r="F74" s="576">
        <v>440.00000000000006</v>
      </c>
      <c r="G74" s="582"/>
      <c r="H74" s="544">
        <v>518</v>
      </c>
      <c r="I74" s="582"/>
      <c r="J74" s="580">
        <f t="shared" si="76"/>
        <v>518</v>
      </c>
      <c r="K74" s="59">
        <f t="shared" ref="K74" si="81">G74-J74</f>
        <v>-518</v>
      </c>
      <c r="L74" s="59">
        <f>+I74*F74</f>
        <v>0</v>
      </c>
      <c r="M74" s="59">
        <f t="shared" si="77"/>
        <v>227920.00000000003</v>
      </c>
      <c r="N74" s="59">
        <f t="shared" si="78"/>
        <v>0</v>
      </c>
      <c r="O74" s="59">
        <f t="shared" si="79"/>
        <v>227920.00000000003</v>
      </c>
      <c r="P74" s="59">
        <f t="shared" si="80"/>
        <v>-227920.00000000003</v>
      </c>
      <c r="Q74" s="617"/>
    </row>
    <row r="75" spans="1:17" s="298" customFormat="1" ht="17.5" customHeight="1">
      <c r="A75" s="543">
        <v>4</v>
      </c>
      <c r="B75" s="540"/>
      <c r="C75" s="541" t="s">
        <v>1536</v>
      </c>
      <c r="D75" s="299"/>
      <c r="E75" s="540" t="s">
        <v>1478</v>
      </c>
      <c r="F75" s="576">
        <v>12100.000000000002</v>
      </c>
      <c r="G75" s="582"/>
      <c r="H75" s="544">
        <v>15.012698567999999</v>
      </c>
      <c r="I75" s="582"/>
      <c r="J75" s="580">
        <f t="shared" si="76"/>
        <v>15.012698567999999</v>
      </c>
      <c r="K75" s="59"/>
      <c r="L75" s="59"/>
      <c r="M75" s="59">
        <f t="shared" si="77"/>
        <v>181653.65267280003</v>
      </c>
      <c r="N75" s="59">
        <f t="shared" si="78"/>
        <v>0</v>
      </c>
      <c r="O75" s="59">
        <f t="shared" si="79"/>
        <v>181653.65267280003</v>
      </c>
      <c r="P75" s="59">
        <f t="shared" si="80"/>
        <v>-181653.65267280003</v>
      </c>
      <c r="Q75" s="617"/>
    </row>
    <row r="76" spans="1:17" s="298" customFormat="1" ht="18" customHeight="1">
      <c r="A76" s="543"/>
      <c r="B76" s="540"/>
      <c r="C76" s="541" t="s">
        <v>1537</v>
      </c>
      <c r="D76" s="299"/>
      <c r="E76" s="540" t="s">
        <v>1478</v>
      </c>
      <c r="F76" s="576">
        <v>8800</v>
      </c>
      <c r="G76" s="582"/>
      <c r="H76" s="544">
        <v>11.351456568</v>
      </c>
      <c r="I76" s="583"/>
      <c r="J76" s="580">
        <f t="shared" si="51"/>
        <v>11.351456568</v>
      </c>
      <c r="K76" s="59">
        <f t="shared" si="67"/>
        <v>-11.351456568</v>
      </c>
      <c r="L76" s="59">
        <f t="shared" si="68"/>
        <v>0</v>
      </c>
      <c r="M76" s="59">
        <f t="shared" si="52"/>
        <v>99892.817798399992</v>
      </c>
      <c r="N76" s="59">
        <f t="shared" si="53"/>
        <v>0</v>
      </c>
      <c r="O76" s="59">
        <f t="shared" si="54"/>
        <v>99892.817798399992</v>
      </c>
      <c r="P76" s="59">
        <f t="shared" si="55"/>
        <v>-99892.817798399992</v>
      </c>
      <c r="Q76" s="617"/>
    </row>
    <row r="77" spans="1:17" s="298" customFormat="1" ht="18" customHeight="1">
      <c r="A77" s="543"/>
      <c r="B77" s="540"/>
      <c r="C77" s="541" t="s">
        <v>1470</v>
      </c>
      <c r="D77" s="299"/>
      <c r="E77" s="540" t="s">
        <v>1471</v>
      </c>
      <c r="F77" s="576">
        <v>3300.0000000000005</v>
      </c>
      <c r="G77" s="582"/>
      <c r="H77" s="544">
        <v>85</v>
      </c>
      <c r="I77" s="583"/>
      <c r="J77" s="580">
        <f t="shared" si="51"/>
        <v>85</v>
      </c>
      <c r="K77" s="59">
        <f t="shared" si="67"/>
        <v>-85</v>
      </c>
      <c r="L77" s="59">
        <f t="shared" si="68"/>
        <v>0</v>
      </c>
      <c r="M77" s="59">
        <f t="shared" si="52"/>
        <v>280500.00000000006</v>
      </c>
      <c r="N77" s="59">
        <f t="shared" si="53"/>
        <v>0</v>
      </c>
      <c r="O77" s="59">
        <f t="shared" si="54"/>
        <v>280500.00000000006</v>
      </c>
      <c r="P77" s="59">
        <f t="shared" si="55"/>
        <v>-280500.00000000006</v>
      </c>
      <c r="Q77" s="617"/>
    </row>
    <row r="78" spans="1:17" s="298" customFormat="1" ht="18" customHeight="1">
      <c r="A78" s="543"/>
      <c r="B78" s="540"/>
      <c r="C78" s="541"/>
      <c r="D78" s="299"/>
      <c r="E78" s="540"/>
      <c r="F78" s="576"/>
      <c r="G78" s="582"/>
      <c r="H78" s="544"/>
      <c r="I78" s="583"/>
      <c r="J78" s="580">
        <f t="shared" si="51"/>
        <v>0</v>
      </c>
      <c r="K78" s="59">
        <f t="shared" si="67"/>
        <v>0</v>
      </c>
      <c r="L78" s="59">
        <f t="shared" si="68"/>
        <v>0</v>
      </c>
      <c r="M78" s="59">
        <f t="shared" si="52"/>
        <v>0</v>
      </c>
      <c r="N78" s="59">
        <f t="shared" si="53"/>
        <v>0</v>
      </c>
      <c r="O78" s="59">
        <f t="shared" si="54"/>
        <v>0</v>
      </c>
      <c r="P78" s="59">
        <f t="shared" si="55"/>
        <v>0</v>
      </c>
      <c r="Q78" s="617"/>
    </row>
    <row r="79" spans="1:17" s="298" customFormat="1" ht="18" customHeight="1">
      <c r="A79" s="543"/>
      <c r="B79" s="540"/>
      <c r="C79" s="541"/>
      <c r="D79" s="299"/>
      <c r="E79" s="540"/>
      <c r="F79" s="576"/>
      <c r="G79" s="582"/>
      <c r="H79" s="544"/>
      <c r="I79" s="583"/>
      <c r="J79" s="580">
        <f t="shared" si="51"/>
        <v>0</v>
      </c>
      <c r="K79" s="59">
        <f t="shared" si="67"/>
        <v>0</v>
      </c>
      <c r="L79" s="59">
        <f t="shared" si="68"/>
        <v>0</v>
      </c>
      <c r="M79" s="59">
        <f t="shared" si="52"/>
        <v>0</v>
      </c>
      <c r="N79" s="59">
        <f t="shared" si="53"/>
        <v>0</v>
      </c>
      <c r="O79" s="59">
        <f t="shared" si="54"/>
        <v>0</v>
      </c>
      <c r="P79" s="59">
        <f t="shared" si="55"/>
        <v>0</v>
      </c>
      <c r="Q79" s="617"/>
    </row>
    <row r="80" spans="1:17" s="298" customFormat="1" ht="18" customHeight="1">
      <c r="A80" s="543"/>
      <c r="B80" s="540"/>
      <c r="C80" s="541"/>
      <c r="D80" s="299"/>
      <c r="E80" s="540"/>
      <c r="F80" s="576"/>
      <c r="G80" s="582"/>
      <c r="H80" s="544"/>
      <c r="I80" s="583"/>
      <c r="J80" s="580">
        <f t="shared" si="51"/>
        <v>0</v>
      </c>
      <c r="K80" s="59">
        <f t="shared" si="67"/>
        <v>0</v>
      </c>
      <c r="L80" s="59">
        <f t="shared" si="68"/>
        <v>0</v>
      </c>
      <c r="M80" s="59">
        <f t="shared" si="52"/>
        <v>0</v>
      </c>
      <c r="N80" s="59">
        <f t="shared" si="53"/>
        <v>0</v>
      </c>
      <c r="O80" s="59">
        <f t="shared" si="54"/>
        <v>0</v>
      </c>
      <c r="P80" s="59">
        <f t="shared" si="55"/>
        <v>0</v>
      </c>
      <c r="Q80" s="617"/>
    </row>
    <row r="81" spans="1:17" s="298" customFormat="1" ht="18" customHeight="1">
      <c r="A81" s="543"/>
      <c r="B81" s="540"/>
      <c r="C81" s="541"/>
      <c r="D81" s="299"/>
      <c r="E81" s="540"/>
      <c r="F81" s="576"/>
      <c r="G81" s="582"/>
      <c r="H81" s="544"/>
      <c r="I81" s="583"/>
      <c r="J81" s="580">
        <f t="shared" si="51"/>
        <v>0</v>
      </c>
      <c r="K81" s="59">
        <f t="shared" si="67"/>
        <v>0</v>
      </c>
      <c r="L81" s="59">
        <f t="shared" si="68"/>
        <v>0</v>
      </c>
      <c r="M81" s="59">
        <f t="shared" si="52"/>
        <v>0</v>
      </c>
      <c r="N81" s="59">
        <f t="shared" si="53"/>
        <v>0</v>
      </c>
      <c r="O81" s="59">
        <f t="shared" si="54"/>
        <v>0</v>
      </c>
      <c r="P81" s="59">
        <f t="shared" si="55"/>
        <v>0</v>
      </c>
      <c r="Q81" s="617"/>
    </row>
    <row r="82" spans="1:17" s="298" customFormat="1" ht="27.75" customHeight="1">
      <c r="A82" s="543"/>
      <c r="B82" s="540"/>
      <c r="C82" s="541"/>
      <c r="D82" s="299"/>
      <c r="E82" s="540"/>
      <c r="F82" s="576"/>
      <c r="G82" s="582"/>
      <c r="H82" s="544"/>
      <c r="I82" s="583"/>
      <c r="J82" s="580">
        <f t="shared" si="51"/>
        <v>0</v>
      </c>
      <c r="K82" s="59">
        <f t="shared" si="67"/>
        <v>0</v>
      </c>
      <c r="L82" s="59">
        <f t="shared" si="68"/>
        <v>0</v>
      </c>
      <c r="M82" s="59">
        <f t="shared" si="52"/>
        <v>0</v>
      </c>
      <c r="N82" s="59">
        <f t="shared" si="53"/>
        <v>0</v>
      </c>
      <c r="O82" s="59">
        <f t="shared" si="54"/>
        <v>0</v>
      </c>
      <c r="P82" s="59">
        <f t="shared" si="55"/>
        <v>0</v>
      </c>
      <c r="Q82" s="617"/>
    </row>
    <row r="83" spans="1:17" s="298" customFormat="1" ht="26.25" customHeight="1">
      <c r="A83" s="543"/>
      <c r="B83" s="540"/>
      <c r="C83" s="541"/>
      <c r="D83" s="299"/>
      <c r="E83" s="540"/>
      <c r="F83" s="576"/>
      <c r="G83" s="582"/>
      <c r="H83" s="544"/>
      <c r="I83" s="583"/>
      <c r="J83" s="580">
        <f t="shared" si="51"/>
        <v>0</v>
      </c>
      <c r="K83" s="59">
        <f t="shared" si="67"/>
        <v>0</v>
      </c>
      <c r="L83" s="59">
        <f t="shared" si="68"/>
        <v>0</v>
      </c>
      <c r="M83" s="59">
        <f t="shared" si="52"/>
        <v>0</v>
      </c>
      <c r="N83" s="59">
        <f t="shared" si="53"/>
        <v>0</v>
      </c>
      <c r="O83" s="59">
        <f t="shared" si="54"/>
        <v>0</v>
      </c>
      <c r="P83" s="59">
        <f t="shared" si="55"/>
        <v>0</v>
      </c>
      <c r="Q83" s="617"/>
    </row>
    <row r="84" spans="1:17" s="298" customFormat="1" ht="27.75" customHeight="1">
      <c r="A84" s="543"/>
      <c r="B84" s="540"/>
      <c r="C84" s="541"/>
      <c r="D84" s="299"/>
      <c r="E84" s="540"/>
      <c r="F84" s="576"/>
      <c r="G84" s="582"/>
      <c r="H84" s="544"/>
      <c r="I84" s="583"/>
      <c r="J84" s="580">
        <f t="shared" si="51"/>
        <v>0</v>
      </c>
      <c r="K84" s="59">
        <f t="shared" si="67"/>
        <v>0</v>
      </c>
      <c r="L84" s="59">
        <f t="shared" si="68"/>
        <v>0</v>
      </c>
      <c r="M84" s="59">
        <f t="shared" si="52"/>
        <v>0</v>
      </c>
      <c r="N84" s="59">
        <f t="shared" si="53"/>
        <v>0</v>
      </c>
      <c r="O84" s="59">
        <f t="shared" si="54"/>
        <v>0</v>
      </c>
      <c r="P84" s="59">
        <f t="shared" si="55"/>
        <v>0</v>
      </c>
      <c r="Q84" s="617"/>
    </row>
    <row r="85" spans="1:17" s="298" customFormat="1" ht="18" customHeight="1">
      <c r="A85" s="543"/>
      <c r="B85" s="540"/>
      <c r="C85" s="541"/>
      <c r="D85" s="299"/>
      <c r="E85" s="540"/>
      <c r="F85" s="576"/>
      <c r="G85" s="582"/>
      <c r="H85" s="544"/>
      <c r="I85" s="583"/>
      <c r="J85" s="580">
        <f t="shared" si="51"/>
        <v>0</v>
      </c>
      <c r="K85" s="59">
        <f t="shared" si="67"/>
        <v>0</v>
      </c>
      <c r="L85" s="59">
        <f t="shared" si="68"/>
        <v>0</v>
      </c>
      <c r="M85" s="59">
        <f t="shared" si="52"/>
        <v>0</v>
      </c>
      <c r="N85" s="59">
        <f t="shared" si="53"/>
        <v>0</v>
      </c>
      <c r="O85" s="59">
        <f t="shared" si="54"/>
        <v>0</v>
      </c>
      <c r="P85" s="59">
        <f t="shared" si="55"/>
        <v>0</v>
      </c>
      <c r="Q85" s="617"/>
    </row>
    <row r="86" spans="1:17" s="298" customFormat="1" ht="18" customHeight="1">
      <c r="A86" s="543"/>
      <c r="B86" s="540"/>
      <c r="C86" s="541"/>
      <c r="D86" s="299"/>
      <c r="E86" s="540"/>
      <c r="F86" s="576"/>
      <c r="G86" s="582"/>
      <c r="H86" s="544"/>
      <c r="I86" s="583"/>
      <c r="J86" s="580">
        <f t="shared" si="51"/>
        <v>0</v>
      </c>
      <c r="K86" s="59">
        <f t="shared" si="67"/>
        <v>0</v>
      </c>
      <c r="L86" s="59">
        <f t="shared" si="68"/>
        <v>0</v>
      </c>
      <c r="M86" s="59">
        <f t="shared" si="52"/>
        <v>0</v>
      </c>
      <c r="N86" s="59">
        <f t="shared" si="53"/>
        <v>0</v>
      </c>
      <c r="O86" s="59">
        <f t="shared" si="54"/>
        <v>0</v>
      </c>
      <c r="P86" s="59">
        <f t="shared" si="55"/>
        <v>0</v>
      </c>
      <c r="Q86" s="617"/>
    </row>
    <row r="87" spans="1:17" s="298" customFormat="1" ht="18" customHeight="1">
      <c r="A87" s="543"/>
      <c r="B87" s="540"/>
      <c r="C87" s="541"/>
      <c r="D87" s="299"/>
      <c r="E87" s="540"/>
      <c r="F87" s="576"/>
      <c r="G87" s="582"/>
      <c r="H87" s="544"/>
      <c r="I87" s="583"/>
      <c r="J87" s="580">
        <f t="shared" si="51"/>
        <v>0</v>
      </c>
      <c r="K87" s="59">
        <f t="shared" si="67"/>
        <v>0</v>
      </c>
      <c r="L87" s="59">
        <f t="shared" si="68"/>
        <v>0</v>
      </c>
      <c r="M87" s="59">
        <f t="shared" si="52"/>
        <v>0</v>
      </c>
      <c r="N87" s="59">
        <f t="shared" si="53"/>
        <v>0</v>
      </c>
      <c r="O87" s="59">
        <f t="shared" si="54"/>
        <v>0</v>
      </c>
      <c r="P87" s="59">
        <f t="shared" si="55"/>
        <v>0</v>
      </c>
      <c r="Q87" s="617"/>
    </row>
    <row r="88" spans="1:17" s="298" customFormat="1" ht="18" customHeight="1">
      <c r="A88" s="543"/>
      <c r="B88" s="540"/>
      <c r="C88" s="541"/>
      <c r="D88" s="299"/>
      <c r="E88" s="540"/>
      <c r="F88" s="576"/>
      <c r="G88" s="582"/>
      <c r="H88" s="544"/>
      <c r="I88" s="583"/>
      <c r="J88" s="580">
        <f t="shared" si="51"/>
        <v>0</v>
      </c>
      <c r="K88" s="59">
        <f t="shared" si="67"/>
        <v>0</v>
      </c>
      <c r="L88" s="59">
        <f t="shared" si="68"/>
        <v>0</v>
      </c>
      <c r="M88" s="59">
        <f t="shared" si="52"/>
        <v>0</v>
      </c>
      <c r="N88" s="59">
        <f t="shared" si="53"/>
        <v>0</v>
      </c>
      <c r="O88" s="59">
        <f t="shared" si="54"/>
        <v>0</v>
      </c>
      <c r="P88" s="59">
        <f t="shared" si="55"/>
        <v>0</v>
      </c>
      <c r="Q88" s="617"/>
    </row>
    <row r="89" spans="1:17" s="298" customFormat="1" ht="18" customHeight="1">
      <c r="A89" s="543"/>
      <c r="B89" s="540"/>
      <c r="C89" s="541"/>
      <c r="D89" s="581"/>
      <c r="E89" s="540"/>
      <c r="F89" s="576"/>
      <c r="G89" s="582"/>
      <c r="H89" s="544"/>
      <c r="I89" s="583"/>
      <c r="J89" s="580">
        <f t="shared" ref="J89:J93" si="82">SUM(H89:I89)</f>
        <v>0</v>
      </c>
      <c r="K89" s="59">
        <f t="shared" ref="K89:K93" si="83">G89-J89</f>
        <v>0</v>
      </c>
      <c r="L89" s="59">
        <f t="shared" ref="L89:L93" si="84">G89*F89</f>
        <v>0</v>
      </c>
      <c r="M89" s="59">
        <f t="shared" ref="M89:M93" si="85">H89*F89</f>
        <v>0</v>
      </c>
      <c r="N89" s="59">
        <f t="shared" ref="N89:N93" si="86">I89*F89</f>
        <v>0</v>
      </c>
      <c r="O89" s="59">
        <f t="shared" ref="O89:O93" si="87">SUM(M89:N89)</f>
        <v>0</v>
      </c>
      <c r="P89" s="59">
        <f t="shared" ref="P89:P93" si="88">L89-O89</f>
        <v>0</v>
      </c>
      <c r="Q89" s="617"/>
    </row>
    <row r="90" spans="1:17" s="298" customFormat="1" ht="18" customHeight="1">
      <c r="A90" s="543"/>
      <c r="B90" s="540"/>
      <c r="C90" s="541"/>
      <c r="D90" s="581"/>
      <c r="E90" s="540"/>
      <c r="F90" s="576"/>
      <c r="G90" s="582"/>
      <c r="H90" s="544"/>
      <c r="I90" s="583"/>
      <c r="J90" s="580">
        <f t="shared" si="82"/>
        <v>0</v>
      </c>
      <c r="K90" s="59">
        <f t="shared" si="83"/>
        <v>0</v>
      </c>
      <c r="L90" s="59">
        <f t="shared" si="84"/>
        <v>0</v>
      </c>
      <c r="M90" s="59">
        <f t="shared" si="85"/>
        <v>0</v>
      </c>
      <c r="N90" s="59">
        <f t="shared" si="86"/>
        <v>0</v>
      </c>
      <c r="O90" s="59">
        <f t="shared" si="87"/>
        <v>0</v>
      </c>
      <c r="P90" s="59">
        <f t="shared" si="88"/>
        <v>0</v>
      </c>
      <c r="Q90" s="617"/>
    </row>
    <row r="91" spans="1:17" s="298" customFormat="1" ht="18" customHeight="1">
      <c r="A91" s="543"/>
      <c r="B91" s="540"/>
      <c r="C91" s="541"/>
      <c r="D91" s="299"/>
      <c r="E91" s="540"/>
      <c r="F91" s="576"/>
      <c r="G91" s="582"/>
      <c r="H91" s="544"/>
      <c r="I91" s="583"/>
      <c r="J91" s="580">
        <f t="shared" si="82"/>
        <v>0</v>
      </c>
      <c r="K91" s="59">
        <f t="shared" si="83"/>
        <v>0</v>
      </c>
      <c r="L91" s="59">
        <f t="shared" si="84"/>
        <v>0</v>
      </c>
      <c r="M91" s="59">
        <f t="shared" si="85"/>
        <v>0</v>
      </c>
      <c r="N91" s="59">
        <f t="shared" si="86"/>
        <v>0</v>
      </c>
      <c r="O91" s="59">
        <f t="shared" si="87"/>
        <v>0</v>
      </c>
      <c r="P91" s="59">
        <f t="shared" si="88"/>
        <v>0</v>
      </c>
      <c r="Q91" s="617"/>
    </row>
    <row r="92" spans="1:17" s="298" customFormat="1" ht="18" customHeight="1">
      <c r="A92" s="543"/>
      <c r="B92" s="540"/>
      <c r="C92" s="541"/>
      <c r="D92" s="299"/>
      <c r="E92" s="540"/>
      <c r="F92" s="576"/>
      <c r="G92" s="582"/>
      <c r="H92" s="544"/>
      <c r="I92" s="583"/>
      <c r="J92" s="580">
        <f t="shared" si="82"/>
        <v>0</v>
      </c>
      <c r="K92" s="59">
        <f t="shared" si="83"/>
        <v>0</v>
      </c>
      <c r="L92" s="59">
        <f t="shared" si="84"/>
        <v>0</v>
      </c>
      <c r="M92" s="59">
        <f t="shared" si="85"/>
        <v>0</v>
      </c>
      <c r="N92" s="59">
        <f t="shared" si="86"/>
        <v>0</v>
      </c>
      <c r="O92" s="59">
        <f t="shared" si="87"/>
        <v>0</v>
      </c>
      <c r="P92" s="59">
        <f t="shared" si="88"/>
        <v>0</v>
      </c>
      <c r="Q92" s="617"/>
    </row>
    <row r="93" spans="1:17" s="298" customFormat="1" ht="18" customHeight="1">
      <c r="A93" s="543"/>
      <c r="B93" s="540"/>
      <c r="C93" s="541"/>
      <c r="D93" s="581"/>
      <c r="E93" s="540"/>
      <c r="F93" s="576"/>
      <c r="G93" s="582"/>
      <c r="H93" s="544">
        <v>0</v>
      </c>
      <c r="I93" s="583"/>
      <c r="J93" s="580">
        <f t="shared" si="82"/>
        <v>0</v>
      </c>
      <c r="K93" s="59">
        <f t="shared" si="83"/>
        <v>0</v>
      </c>
      <c r="L93" s="59">
        <f t="shared" si="84"/>
        <v>0</v>
      </c>
      <c r="M93" s="59">
        <f t="shared" si="85"/>
        <v>0</v>
      </c>
      <c r="N93" s="59">
        <f t="shared" si="86"/>
        <v>0</v>
      </c>
      <c r="O93" s="59">
        <f t="shared" si="87"/>
        <v>0</v>
      </c>
      <c r="P93" s="59">
        <f t="shared" si="88"/>
        <v>0</v>
      </c>
      <c r="Q93" s="617"/>
    </row>
    <row r="94" spans="1:17" s="298" customFormat="1" ht="18" customHeight="1">
      <c r="A94" s="543"/>
      <c r="B94" s="540"/>
      <c r="C94" s="541"/>
      <c r="D94" s="581"/>
      <c r="E94" s="540"/>
      <c r="F94" s="576"/>
      <c r="G94" s="582"/>
      <c r="H94" s="544"/>
      <c r="I94" s="583"/>
      <c r="J94" s="580">
        <f t="shared" ref="J94:J99" si="89">SUM(H94:I94)</f>
        <v>0</v>
      </c>
      <c r="K94" s="59">
        <f t="shared" ref="K94:K99" si="90">G94-J94</f>
        <v>0</v>
      </c>
      <c r="L94" s="59">
        <f t="shared" ref="L94:L99" si="91">G94*F94</f>
        <v>0</v>
      </c>
      <c r="M94" s="59">
        <f t="shared" ref="M94:M99" si="92">H94*F94</f>
        <v>0</v>
      </c>
      <c r="N94" s="59">
        <f t="shared" ref="N94:N99" si="93">I94*F94</f>
        <v>0</v>
      </c>
      <c r="O94" s="59">
        <f t="shared" ref="O94:O99" si="94">SUM(M94:N94)</f>
        <v>0</v>
      </c>
      <c r="P94" s="59">
        <f t="shared" ref="P94:P99" si="95">L94-O94</f>
        <v>0</v>
      </c>
      <c r="Q94" s="617"/>
    </row>
    <row r="95" spans="1:17" s="298" customFormat="1" ht="18" customHeight="1">
      <c r="A95" s="543"/>
      <c r="B95" s="540"/>
      <c r="C95" s="541"/>
      <c r="D95" s="581"/>
      <c r="E95" s="540"/>
      <c r="F95" s="576"/>
      <c r="G95" s="582"/>
      <c r="H95" s="544"/>
      <c r="I95" s="583"/>
      <c r="J95" s="580">
        <f t="shared" si="89"/>
        <v>0</v>
      </c>
      <c r="K95" s="59">
        <f t="shared" si="90"/>
        <v>0</v>
      </c>
      <c r="L95" s="59">
        <f t="shared" si="91"/>
        <v>0</v>
      </c>
      <c r="M95" s="59">
        <f t="shared" si="92"/>
        <v>0</v>
      </c>
      <c r="N95" s="59">
        <f t="shared" si="93"/>
        <v>0</v>
      </c>
      <c r="O95" s="59">
        <f t="shared" si="94"/>
        <v>0</v>
      </c>
      <c r="P95" s="59">
        <f t="shared" si="95"/>
        <v>0</v>
      </c>
      <c r="Q95" s="617"/>
    </row>
    <row r="96" spans="1:17" s="298" customFormat="1" ht="18" customHeight="1">
      <c r="A96" s="543"/>
      <c r="B96" s="540"/>
      <c r="C96" s="541"/>
      <c r="D96" s="581"/>
      <c r="E96" s="540"/>
      <c r="F96" s="576"/>
      <c r="G96" s="582"/>
      <c r="H96" s="544"/>
      <c r="I96" s="583"/>
      <c r="J96" s="580">
        <f t="shared" si="89"/>
        <v>0</v>
      </c>
      <c r="K96" s="59">
        <f t="shared" si="90"/>
        <v>0</v>
      </c>
      <c r="L96" s="59">
        <f t="shared" si="91"/>
        <v>0</v>
      </c>
      <c r="M96" s="59">
        <f t="shared" si="92"/>
        <v>0</v>
      </c>
      <c r="N96" s="59">
        <f t="shared" si="93"/>
        <v>0</v>
      </c>
      <c r="O96" s="59">
        <f t="shared" si="94"/>
        <v>0</v>
      </c>
      <c r="P96" s="59">
        <f t="shared" si="95"/>
        <v>0</v>
      </c>
      <c r="Q96" s="617"/>
    </row>
    <row r="97" spans="1:17" s="298" customFormat="1" ht="18" customHeight="1">
      <c r="A97" s="545"/>
      <c r="B97" s="546"/>
      <c r="C97" s="541"/>
      <c r="D97" s="581"/>
      <c r="E97" s="540"/>
      <c r="F97" s="576"/>
      <c r="G97" s="582"/>
      <c r="H97" s="544"/>
      <c r="I97" s="583"/>
      <c r="J97" s="580">
        <f t="shared" si="89"/>
        <v>0</v>
      </c>
      <c r="K97" s="59">
        <f t="shared" si="90"/>
        <v>0</v>
      </c>
      <c r="L97" s="59">
        <f t="shared" si="91"/>
        <v>0</v>
      </c>
      <c r="M97" s="59">
        <f t="shared" si="92"/>
        <v>0</v>
      </c>
      <c r="N97" s="59">
        <f t="shared" si="93"/>
        <v>0</v>
      </c>
      <c r="O97" s="59">
        <f t="shared" si="94"/>
        <v>0</v>
      </c>
      <c r="P97" s="59">
        <f t="shared" si="95"/>
        <v>0</v>
      </c>
      <c r="Q97" s="617"/>
    </row>
    <row r="98" spans="1:17" ht="18" customHeight="1">
      <c r="A98" s="563"/>
      <c r="B98" s="564"/>
      <c r="C98" s="565"/>
      <c r="D98" s="584"/>
      <c r="E98" s="585"/>
      <c r="F98" s="576"/>
      <c r="G98" s="586"/>
      <c r="H98" s="587"/>
      <c r="I98" s="588"/>
      <c r="J98" s="580">
        <f t="shared" si="89"/>
        <v>0</v>
      </c>
      <c r="K98" s="59">
        <f t="shared" si="90"/>
        <v>0</v>
      </c>
      <c r="L98" s="59">
        <f t="shared" si="91"/>
        <v>0</v>
      </c>
      <c r="M98" s="59">
        <f t="shared" si="92"/>
        <v>0</v>
      </c>
      <c r="N98" s="59">
        <f t="shared" si="93"/>
        <v>0</v>
      </c>
      <c r="O98" s="59">
        <f t="shared" si="94"/>
        <v>0</v>
      </c>
      <c r="P98" s="59">
        <f t="shared" si="95"/>
        <v>0</v>
      </c>
      <c r="Q98" s="618"/>
    </row>
    <row r="99" spans="1:17" ht="18" customHeight="1">
      <c r="A99" s="547"/>
      <c r="B99" s="548"/>
      <c r="C99" s="549"/>
      <c r="D99" s="589"/>
      <c r="E99" s="589"/>
      <c r="F99" s="576"/>
      <c r="G99" s="590"/>
      <c r="H99" s="590"/>
      <c r="I99" s="590"/>
      <c r="J99" s="580">
        <f t="shared" si="89"/>
        <v>0</v>
      </c>
      <c r="K99" s="59">
        <f t="shared" si="90"/>
        <v>0</v>
      </c>
      <c r="L99" s="59">
        <f t="shared" si="91"/>
        <v>0</v>
      </c>
      <c r="M99" s="59">
        <f t="shared" si="92"/>
        <v>0</v>
      </c>
      <c r="N99" s="59">
        <f t="shared" si="93"/>
        <v>0</v>
      </c>
      <c r="O99" s="59">
        <f t="shared" si="94"/>
        <v>0</v>
      </c>
      <c r="P99" s="59">
        <f t="shared" si="95"/>
        <v>0</v>
      </c>
      <c r="Q99" s="618"/>
    </row>
    <row r="100" spans="1:17" ht="26.25" customHeight="1" thickBot="1">
      <c r="A100" s="52"/>
      <c r="B100" s="52"/>
      <c r="C100" s="53"/>
      <c r="D100" s="53"/>
      <c r="E100" s="54"/>
      <c r="F100" s="56"/>
      <c r="G100" s="55"/>
      <c r="H100" s="56"/>
      <c r="I100" s="53"/>
      <c r="J100" s="56"/>
      <c r="K100" s="57">
        <f t="shared" ref="K100:P100" si="96">SUM(K4:K99)</f>
        <v>-301565.23455958301</v>
      </c>
      <c r="L100" s="57">
        <f t="shared" si="96"/>
        <v>0</v>
      </c>
      <c r="M100" s="57">
        <f t="shared" si="96"/>
        <v>34045589.944038704</v>
      </c>
      <c r="N100" s="1086">
        <f t="shared" si="96"/>
        <v>0</v>
      </c>
      <c r="O100" s="57">
        <f>SUM(O4:O99)</f>
        <v>34045589.944038704</v>
      </c>
      <c r="P100" s="57">
        <f t="shared" si="96"/>
        <v>-34045589.944038704</v>
      </c>
      <c r="Q100" s="56"/>
    </row>
  </sheetData>
  <sheetProtection formatCells="0" formatRows="0" autoFilter="0"/>
  <autoFilter ref="A3:Q99" xr:uid="{00000000-0009-0000-0000-00000B000000}"/>
  <phoneticPr fontId="65" type="noConversion"/>
  <dataValidations disablePrompts="1" count="1">
    <dataValidation allowBlank="1" showInputMessage="1" showErrorMessage="1" promptTitle="Subcontractors" prompt="1. The item number, description, Unit of measure and BEME Qty should be included in columns A to D._x000a_2. The agreed rate should be inputted in column H._x000a_3. Each week the previous amount completed and the amount completed in that week should be updated._x000a_" sqref="R1" xr:uid="{00000000-0002-0000-0B00-000000000000}"/>
  </dataValidations>
  <printOptions horizontalCentered="1"/>
  <pageMargins left="0.20866141699999999" right="0.20866141699999999" top="0.24803149599999999" bottom="0.49803149600000002" header="6.4960630000000005E-2" footer="6.4960630000000005E-2"/>
  <pageSetup paperSize="9" scale="44" orientation="landscape" r:id="rId1"/>
  <headerFooter>
    <oddFooter>&amp;R&amp;A, &amp;F</oddFooter>
  </headerFooter>
  <rowBreaks count="1" manualBreakCount="1">
    <brk id="101" max="1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Q32"/>
  <sheetViews>
    <sheetView workbookViewId="0">
      <pane xSplit="2" ySplit="3" topLeftCell="C4" activePane="bottomRight" state="frozen"/>
      <selection pane="topRight" activeCell="C1" sqref="C1"/>
      <selection pane="bottomLeft" activeCell="A4" sqref="A4"/>
      <selection pane="bottomRight" activeCell="F8" sqref="F8"/>
    </sheetView>
  </sheetViews>
  <sheetFormatPr defaultColWidth="9.08984375" defaultRowHeight="14.5"/>
  <cols>
    <col min="1" max="1" width="6" customWidth="1"/>
    <col min="2" max="2" width="43.54296875" bestFit="1" customWidth="1"/>
    <col min="3" max="3" width="21" bestFit="1" customWidth="1"/>
    <col min="4" max="7" width="13.6328125" customWidth="1"/>
    <col min="8" max="8" width="15.54296875" customWidth="1"/>
    <col min="9" max="9" width="14.54296875" customWidth="1"/>
    <col min="10" max="10" width="13.36328125" bestFit="1" customWidth="1"/>
    <col min="11" max="14" width="13.36328125" customWidth="1"/>
    <col min="16" max="16" width="30.6328125" customWidth="1"/>
  </cols>
  <sheetData>
    <row r="1" spans="1:17" ht="23.5">
      <c r="A1" s="61" t="s">
        <v>153</v>
      </c>
      <c r="B1" s="3"/>
      <c r="K1" s="30" t="s">
        <v>74</v>
      </c>
      <c r="L1" s="31">
        <f>'Weekly Summary'!E1</f>
        <v>45717</v>
      </c>
      <c r="N1" s="30" t="str">
        <f>'Weekly Summary'!F1</f>
        <v>Week No:</v>
      </c>
      <c r="O1" s="63">
        <f>'Weekly Summary'!G1</f>
        <v>9</v>
      </c>
      <c r="Q1" s="50"/>
    </row>
    <row r="2" spans="1:17" ht="25.5" customHeight="1" thickBot="1">
      <c r="A2" s="24" t="e">
        <f>#REF!</f>
        <v>#REF!</v>
      </c>
      <c r="B2" s="9"/>
      <c r="C2" s="4"/>
      <c r="D2" s="32"/>
      <c r="E2" s="32"/>
      <c r="F2" s="92"/>
      <c r="G2" s="92"/>
      <c r="H2" s="92"/>
      <c r="I2" s="92"/>
      <c r="J2" s="92"/>
      <c r="K2" s="92"/>
      <c r="L2" s="92"/>
      <c r="M2" s="64"/>
      <c r="N2" s="64"/>
      <c r="O2" s="14"/>
      <c r="P2" s="14"/>
    </row>
    <row r="3" spans="1:17" ht="29">
      <c r="A3" s="125" t="s">
        <v>16</v>
      </c>
      <c r="B3" s="126" t="s">
        <v>133</v>
      </c>
      <c r="C3" s="125" t="s">
        <v>158</v>
      </c>
      <c r="D3" s="125" t="s">
        <v>123</v>
      </c>
      <c r="E3" s="127" t="s">
        <v>161</v>
      </c>
      <c r="F3" s="128" t="s">
        <v>168</v>
      </c>
      <c r="G3" s="128" t="s">
        <v>162</v>
      </c>
      <c r="H3" s="128" t="s">
        <v>163</v>
      </c>
      <c r="I3" s="129" t="s">
        <v>164</v>
      </c>
      <c r="J3" s="128" t="s">
        <v>165</v>
      </c>
      <c r="K3" s="128" t="s">
        <v>166</v>
      </c>
      <c r="L3" s="128" t="s">
        <v>169</v>
      </c>
      <c r="M3" s="130" t="s">
        <v>167</v>
      </c>
      <c r="N3" s="131" t="s">
        <v>155</v>
      </c>
      <c r="O3" s="131" t="s">
        <v>160</v>
      </c>
      <c r="P3" s="131" t="s">
        <v>94</v>
      </c>
    </row>
    <row r="4" spans="1:17" ht="20" customHeight="1">
      <c r="A4" s="34">
        <v>1</v>
      </c>
      <c r="B4" s="35" t="s">
        <v>1486</v>
      </c>
      <c r="C4" s="35"/>
      <c r="D4" s="34"/>
      <c r="E4" s="36"/>
      <c r="F4" s="37">
        <v>0</v>
      </c>
      <c r="G4" s="38"/>
      <c r="H4" s="104">
        <f>SUM(F4:G4)</f>
        <v>0</v>
      </c>
      <c r="I4" s="94">
        <f>E4-H4</f>
        <v>0</v>
      </c>
      <c r="J4" s="37">
        <v>0</v>
      </c>
      <c r="K4" s="37">
        <v>0</v>
      </c>
      <c r="L4" s="93">
        <f>SUM(J4:K4)</f>
        <v>0</v>
      </c>
      <c r="M4" s="95">
        <f>H4-L4</f>
        <v>0</v>
      </c>
      <c r="N4" s="38">
        <v>0</v>
      </c>
      <c r="O4" s="96">
        <f>M4-N4</f>
        <v>0</v>
      </c>
      <c r="P4" s="60"/>
    </row>
    <row r="5" spans="1:17" ht="20" customHeight="1">
      <c r="A5" s="34">
        <v>2</v>
      </c>
      <c r="B5" s="35" t="s">
        <v>1487</v>
      </c>
      <c r="C5" s="35"/>
      <c r="D5" s="34"/>
      <c r="E5" s="36"/>
      <c r="F5" s="37"/>
      <c r="G5" s="38">
        <v>0</v>
      </c>
      <c r="H5" s="104">
        <f t="shared" ref="H5:H30" si="0">SUM(F5:G5)</f>
        <v>0</v>
      </c>
      <c r="I5" s="94">
        <f t="shared" ref="I5:I30" si="1">E5-H5</f>
        <v>0</v>
      </c>
      <c r="J5" s="37">
        <f t="shared" ref="J5:J30" si="2">H5+I5</f>
        <v>0</v>
      </c>
      <c r="K5" s="38"/>
      <c r="L5" s="93">
        <f t="shared" ref="L5:L30" si="3">SUM(J5:K5)</f>
        <v>0</v>
      </c>
      <c r="M5" s="95">
        <f t="shared" ref="M5:M30" si="4">H5-L5</f>
        <v>0</v>
      </c>
      <c r="N5" s="38"/>
      <c r="O5" s="96">
        <f t="shared" ref="O5:O30" si="5">M5-N5</f>
        <v>0</v>
      </c>
      <c r="P5" s="60"/>
    </row>
    <row r="6" spans="1:17" ht="20" customHeight="1">
      <c r="A6" s="34">
        <v>3</v>
      </c>
      <c r="B6" s="35"/>
      <c r="C6" s="35"/>
      <c r="D6" s="34"/>
      <c r="E6" s="36"/>
      <c r="F6" s="37"/>
      <c r="G6" s="38"/>
      <c r="H6" s="104">
        <f t="shared" si="0"/>
        <v>0</v>
      </c>
      <c r="I6" s="94">
        <f t="shared" si="1"/>
        <v>0</v>
      </c>
      <c r="J6" s="37">
        <f t="shared" si="2"/>
        <v>0</v>
      </c>
      <c r="K6" s="38"/>
      <c r="L6" s="93">
        <f t="shared" si="3"/>
        <v>0</v>
      </c>
      <c r="M6" s="95">
        <f t="shared" si="4"/>
        <v>0</v>
      </c>
      <c r="N6" s="38"/>
      <c r="O6" s="96">
        <f t="shared" si="5"/>
        <v>0</v>
      </c>
      <c r="P6" s="60"/>
    </row>
    <row r="7" spans="1:17" ht="20" customHeight="1">
      <c r="A7" s="34">
        <v>4</v>
      </c>
      <c r="B7" s="35"/>
      <c r="C7" s="35"/>
      <c r="D7" s="34"/>
      <c r="E7" s="36"/>
      <c r="F7" s="37"/>
      <c r="G7" s="38"/>
      <c r="H7" s="104">
        <f t="shared" si="0"/>
        <v>0</v>
      </c>
      <c r="I7" s="94">
        <f t="shared" si="1"/>
        <v>0</v>
      </c>
      <c r="J7" s="37">
        <f t="shared" si="2"/>
        <v>0</v>
      </c>
      <c r="K7" s="38"/>
      <c r="L7" s="93">
        <f t="shared" si="3"/>
        <v>0</v>
      </c>
      <c r="M7" s="95">
        <f t="shared" si="4"/>
        <v>0</v>
      </c>
      <c r="N7" s="38"/>
      <c r="O7" s="96">
        <f t="shared" si="5"/>
        <v>0</v>
      </c>
      <c r="P7" s="60"/>
    </row>
    <row r="8" spans="1:17" ht="20" customHeight="1">
      <c r="A8" s="34">
        <v>5</v>
      </c>
      <c r="B8" s="35"/>
      <c r="C8" s="35"/>
      <c r="D8" s="34"/>
      <c r="E8" s="36"/>
      <c r="F8" s="37"/>
      <c r="G8" s="38"/>
      <c r="H8" s="104">
        <f t="shared" si="0"/>
        <v>0</v>
      </c>
      <c r="I8" s="94">
        <f t="shared" si="1"/>
        <v>0</v>
      </c>
      <c r="J8" s="37">
        <f t="shared" si="2"/>
        <v>0</v>
      </c>
      <c r="K8" s="38"/>
      <c r="L8" s="93">
        <f t="shared" si="3"/>
        <v>0</v>
      </c>
      <c r="M8" s="95">
        <f t="shared" si="4"/>
        <v>0</v>
      </c>
      <c r="N8" s="38"/>
      <c r="O8" s="96">
        <f t="shared" si="5"/>
        <v>0</v>
      </c>
      <c r="P8" s="60"/>
    </row>
    <row r="9" spans="1:17" ht="20" customHeight="1">
      <c r="A9" s="34">
        <v>6</v>
      </c>
      <c r="B9" s="35"/>
      <c r="C9" s="35"/>
      <c r="D9" s="34"/>
      <c r="E9" s="36"/>
      <c r="F9" s="37"/>
      <c r="G9" s="38"/>
      <c r="H9" s="104">
        <f t="shared" si="0"/>
        <v>0</v>
      </c>
      <c r="I9" s="94">
        <f t="shared" si="1"/>
        <v>0</v>
      </c>
      <c r="J9" s="37">
        <f t="shared" si="2"/>
        <v>0</v>
      </c>
      <c r="K9" s="38"/>
      <c r="L9" s="93">
        <f t="shared" si="3"/>
        <v>0</v>
      </c>
      <c r="M9" s="95">
        <f t="shared" si="4"/>
        <v>0</v>
      </c>
      <c r="N9" s="38"/>
      <c r="O9" s="96">
        <f t="shared" si="5"/>
        <v>0</v>
      </c>
      <c r="P9" s="60"/>
    </row>
    <row r="10" spans="1:17" ht="20" customHeight="1">
      <c r="A10" s="34">
        <v>7</v>
      </c>
      <c r="B10" s="35"/>
      <c r="C10" s="35"/>
      <c r="D10" s="34"/>
      <c r="E10" s="36"/>
      <c r="F10" s="37"/>
      <c r="G10" s="38"/>
      <c r="H10" s="104">
        <f t="shared" si="0"/>
        <v>0</v>
      </c>
      <c r="I10" s="94">
        <f t="shared" si="1"/>
        <v>0</v>
      </c>
      <c r="J10" s="37">
        <f t="shared" si="2"/>
        <v>0</v>
      </c>
      <c r="K10" s="38"/>
      <c r="L10" s="93">
        <f t="shared" si="3"/>
        <v>0</v>
      </c>
      <c r="M10" s="95">
        <f t="shared" si="4"/>
        <v>0</v>
      </c>
      <c r="N10" s="38"/>
      <c r="O10" s="96">
        <f t="shared" si="5"/>
        <v>0</v>
      </c>
      <c r="P10" s="60"/>
    </row>
    <row r="11" spans="1:17" ht="20" customHeight="1">
      <c r="A11" s="34">
        <v>8</v>
      </c>
      <c r="B11" s="35"/>
      <c r="C11" s="35"/>
      <c r="D11" s="34"/>
      <c r="E11" s="36"/>
      <c r="F11" s="37"/>
      <c r="G11" s="38"/>
      <c r="H11" s="104">
        <f t="shared" si="0"/>
        <v>0</v>
      </c>
      <c r="I11" s="94">
        <f t="shared" si="1"/>
        <v>0</v>
      </c>
      <c r="J11" s="37">
        <f t="shared" si="2"/>
        <v>0</v>
      </c>
      <c r="K11" s="38"/>
      <c r="L11" s="93">
        <f t="shared" si="3"/>
        <v>0</v>
      </c>
      <c r="M11" s="95">
        <f t="shared" si="4"/>
        <v>0</v>
      </c>
      <c r="N11" s="38"/>
      <c r="O11" s="96">
        <f t="shared" si="5"/>
        <v>0</v>
      </c>
      <c r="P11" s="60"/>
    </row>
    <row r="12" spans="1:17" ht="20" customHeight="1">
      <c r="A12" s="34">
        <v>9</v>
      </c>
      <c r="B12" s="35"/>
      <c r="C12" s="35"/>
      <c r="D12" s="34"/>
      <c r="E12" s="36"/>
      <c r="F12" s="37"/>
      <c r="G12" s="38"/>
      <c r="H12" s="104">
        <f t="shared" si="0"/>
        <v>0</v>
      </c>
      <c r="I12" s="94">
        <f t="shared" si="1"/>
        <v>0</v>
      </c>
      <c r="J12" s="37">
        <f t="shared" si="2"/>
        <v>0</v>
      </c>
      <c r="K12" s="38"/>
      <c r="L12" s="93">
        <f t="shared" si="3"/>
        <v>0</v>
      </c>
      <c r="M12" s="95">
        <f t="shared" si="4"/>
        <v>0</v>
      </c>
      <c r="N12" s="38"/>
      <c r="O12" s="96">
        <f t="shared" si="5"/>
        <v>0</v>
      </c>
      <c r="P12" s="60"/>
    </row>
    <row r="13" spans="1:17" ht="20" customHeight="1">
      <c r="A13" s="34">
        <v>10</v>
      </c>
      <c r="B13" s="35"/>
      <c r="C13" s="35"/>
      <c r="D13" s="34"/>
      <c r="E13" s="36"/>
      <c r="F13" s="37"/>
      <c r="G13" s="38"/>
      <c r="H13" s="104">
        <f t="shared" si="0"/>
        <v>0</v>
      </c>
      <c r="I13" s="94">
        <f t="shared" si="1"/>
        <v>0</v>
      </c>
      <c r="J13" s="37">
        <f t="shared" si="2"/>
        <v>0</v>
      </c>
      <c r="K13" s="38"/>
      <c r="L13" s="93">
        <f t="shared" si="3"/>
        <v>0</v>
      </c>
      <c r="M13" s="95">
        <f t="shared" si="4"/>
        <v>0</v>
      </c>
      <c r="N13" s="38"/>
      <c r="O13" s="96">
        <f t="shared" si="5"/>
        <v>0</v>
      </c>
      <c r="P13" s="60"/>
    </row>
    <row r="14" spans="1:17" ht="20" customHeight="1">
      <c r="A14" s="34">
        <v>11</v>
      </c>
      <c r="B14" s="35"/>
      <c r="C14" s="35"/>
      <c r="D14" s="34"/>
      <c r="E14" s="36"/>
      <c r="F14" s="37"/>
      <c r="G14" s="38"/>
      <c r="H14" s="104">
        <f t="shared" si="0"/>
        <v>0</v>
      </c>
      <c r="I14" s="94">
        <f t="shared" si="1"/>
        <v>0</v>
      </c>
      <c r="J14" s="37">
        <f t="shared" si="2"/>
        <v>0</v>
      </c>
      <c r="K14" s="38"/>
      <c r="L14" s="93">
        <f t="shared" si="3"/>
        <v>0</v>
      </c>
      <c r="M14" s="95">
        <f t="shared" si="4"/>
        <v>0</v>
      </c>
      <c r="N14" s="38"/>
      <c r="O14" s="96">
        <f t="shared" si="5"/>
        <v>0</v>
      </c>
      <c r="P14" s="60"/>
    </row>
    <row r="15" spans="1:17" ht="20" customHeight="1">
      <c r="A15" s="34">
        <v>12</v>
      </c>
      <c r="B15" s="35"/>
      <c r="C15" s="35"/>
      <c r="D15" s="34"/>
      <c r="E15" s="36"/>
      <c r="F15" s="37"/>
      <c r="G15" s="38"/>
      <c r="H15" s="104">
        <f t="shared" si="0"/>
        <v>0</v>
      </c>
      <c r="I15" s="94">
        <f t="shared" si="1"/>
        <v>0</v>
      </c>
      <c r="J15" s="37">
        <f t="shared" si="2"/>
        <v>0</v>
      </c>
      <c r="K15" s="38"/>
      <c r="L15" s="93">
        <f t="shared" si="3"/>
        <v>0</v>
      </c>
      <c r="M15" s="95">
        <f t="shared" si="4"/>
        <v>0</v>
      </c>
      <c r="N15" s="38"/>
      <c r="O15" s="96">
        <f t="shared" si="5"/>
        <v>0</v>
      </c>
      <c r="P15" s="60"/>
    </row>
    <row r="16" spans="1:17" ht="20" customHeight="1">
      <c r="A16" s="34">
        <v>13</v>
      </c>
      <c r="B16" s="35"/>
      <c r="C16" s="35"/>
      <c r="D16" s="34"/>
      <c r="E16" s="36"/>
      <c r="F16" s="37"/>
      <c r="G16" s="38"/>
      <c r="H16" s="104">
        <f t="shared" si="0"/>
        <v>0</v>
      </c>
      <c r="I16" s="94">
        <f t="shared" si="1"/>
        <v>0</v>
      </c>
      <c r="J16" s="37">
        <f t="shared" si="2"/>
        <v>0</v>
      </c>
      <c r="K16" s="38"/>
      <c r="L16" s="93">
        <f t="shared" si="3"/>
        <v>0</v>
      </c>
      <c r="M16" s="95">
        <f t="shared" si="4"/>
        <v>0</v>
      </c>
      <c r="N16" s="38"/>
      <c r="O16" s="96">
        <f t="shared" si="5"/>
        <v>0</v>
      </c>
      <c r="P16" s="60"/>
    </row>
    <row r="17" spans="1:16" ht="20" customHeight="1">
      <c r="A17" s="34">
        <v>14</v>
      </c>
      <c r="B17" s="35"/>
      <c r="C17" s="35"/>
      <c r="D17" s="34"/>
      <c r="E17" s="36"/>
      <c r="F17" s="37"/>
      <c r="G17" s="38"/>
      <c r="H17" s="104">
        <f t="shared" si="0"/>
        <v>0</v>
      </c>
      <c r="I17" s="94">
        <f t="shared" si="1"/>
        <v>0</v>
      </c>
      <c r="J17" s="37">
        <f t="shared" si="2"/>
        <v>0</v>
      </c>
      <c r="K17" s="38"/>
      <c r="L17" s="93">
        <f t="shared" si="3"/>
        <v>0</v>
      </c>
      <c r="M17" s="95">
        <f t="shared" si="4"/>
        <v>0</v>
      </c>
      <c r="N17" s="38"/>
      <c r="O17" s="96">
        <f t="shared" si="5"/>
        <v>0</v>
      </c>
      <c r="P17" s="200"/>
    </row>
    <row r="18" spans="1:16" ht="20" customHeight="1">
      <c r="A18" s="34">
        <v>15</v>
      </c>
      <c r="B18" s="35"/>
      <c r="C18" s="35"/>
      <c r="D18" s="34"/>
      <c r="E18" s="36"/>
      <c r="F18" s="37"/>
      <c r="G18" s="38"/>
      <c r="H18" s="104">
        <f t="shared" si="0"/>
        <v>0</v>
      </c>
      <c r="I18" s="94">
        <f t="shared" si="1"/>
        <v>0</v>
      </c>
      <c r="J18" s="37">
        <f t="shared" si="2"/>
        <v>0</v>
      </c>
      <c r="K18" s="38"/>
      <c r="L18" s="93">
        <f t="shared" si="3"/>
        <v>0</v>
      </c>
      <c r="M18" s="95">
        <f t="shared" si="4"/>
        <v>0</v>
      </c>
      <c r="N18" s="38"/>
      <c r="O18" s="96">
        <f t="shared" si="5"/>
        <v>0</v>
      </c>
      <c r="P18" s="200"/>
    </row>
    <row r="19" spans="1:16" ht="20" customHeight="1">
      <c r="A19" s="34">
        <v>16</v>
      </c>
      <c r="B19" s="35"/>
      <c r="C19" s="35"/>
      <c r="D19" s="34"/>
      <c r="E19" s="36"/>
      <c r="F19" s="37"/>
      <c r="G19" s="38"/>
      <c r="H19" s="104">
        <f t="shared" si="0"/>
        <v>0</v>
      </c>
      <c r="I19" s="94">
        <f t="shared" si="1"/>
        <v>0</v>
      </c>
      <c r="J19" s="37">
        <f t="shared" si="2"/>
        <v>0</v>
      </c>
      <c r="K19" s="38"/>
      <c r="L19" s="93">
        <f t="shared" si="3"/>
        <v>0</v>
      </c>
      <c r="M19" s="95">
        <f t="shared" si="4"/>
        <v>0</v>
      </c>
      <c r="N19" s="38"/>
      <c r="O19" s="96">
        <f t="shared" si="5"/>
        <v>0</v>
      </c>
      <c r="P19" s="200"/>
    </row>
    <row r="20" spans="1:16" ht="20" customHeight="1">
      <c r="A20" s="34">
        <v>17</v>
      </c>
      <c r="B20" s="35"/>
      <c r="C20" s="35"/>
      <c r="D20" s="34"/>
      <c r="E20" s="36"/>
      <c r="F20" s="37"/>
      <c r="G20" s="38"/>
      <c r="H20" s="104">
        <f t="shared" si="0"/>
        <v>0</v>
      </c>
      <c r="I20" s="94">
        <f t="shared" si="1"/>
        <v>0</v>
      </c>
      <c r="J20" s="37">
        <f t="shared" si="2"/>
        <v>0</v>
      </c>
      <c r="K20" s="38"/>
      <c r="L20" s="93">
        <f t="shared" si="3"/>
        <v>0</v>
      </c>
      <c r="M20" s="95">
        <f t="shared" si="4"/>
        <v>0</v>
      </c>
      <c r="N20" s="38"/>
      <c r="O20" s="96">
        <f t="shared" si="5"/>
        <v>0</v>
      </c>
      <c r="P20" s="200"/>
    </row>
    <row r="21" spans="1:16" ht="20" customHeight="1">
      <c r="A21" s="34">
        <v>18</v>
      </c>
      <c r="B21" s="35"/>
      <c r="C21" s="35"/>
      <c r="D21" s="34"/>
      <c r="E21" s="36"/>
      <c r="F21" s="37"/>
      <c r="G21" s="38"/>
      <c r="H21" s="104">
        <f t="shared" si="0"/>
        <v>0</v>
      </c>
      <c r="I21" s="94">
        <f t="shared" si="1"/>
        <v>0</v>
      </c>
      <c r="J21" s="37">
        <f t="shared" si="2"/>
        <v>0</v>
      </c>
      <c r="K21" s="38"/>
      <c r="L21" s="93">
        <f t="shared" si="3"/>
        <v>0</v>
      </c>
      <c r="M21" s="95">
        <f t="shared" si="4"/>
        <v>0</v>
      </c>
      <c r="N21" s="38"/>
      <c r="O21" s="96">
        <f t="shared" si="5"/>
        <v>0</v>
      </c>
      <c r="P21" s="60"/>
    </row>
    <row r="22" spans="1:16" ht="20" customHeight="1">
      <c r="A22" s="34">
        <f t="shared" ref="A22:A27" si="6">A21+1</f>
        <v>19</v>
      </c>
      <c r="B22" s="35"/>
      <c r="C22" s="35"/>
      <c r="D22" s="34"/>
      <c r="E22" s="36"/>
      <c r="F22" s="37"/>
      <c r="G22" s="38"/>
      <c r="H22" s="104">
        <f t="shared" si="0"/>
        <v>0</v>
      </c>
      <c r="I22" s="94">
        <f t="shared" si="1"/>
        <v>0</v>
      </c>
      <c r="J22" s="37">
        <f t="shared" si="2"/>
        <v>0</v>
      </c>
      <c r="K22" s="38"/>
      <c r="L22" s="93">
        <f t="shared" si="3"/>
        <v>0</v>
      </c>
      <c r="M22" s="95">
        <f t="shared" si="4"/>
        <v>0</v>
      </c>
      <c r="N22" s="38"/>
      <c r="O22" s="96">
        <f t="shared" si="5"/>
        <v>0</v>
      </c>
      <c r="P22" s="60"/>
    </row>
    <row r="23" spans="1:16" ht="20" customHeight="1">
      <c r="A23" s="34">
        <f t="shared" si="6"/>
        <v>20</v>
      </c>
      <c r="B23" s="35"/>
      <c r="C23" s="35"/>
      <c r="D23" s="34"/>
      <c r="E23" s="36"/>
      <c r="F23" s="37"/>
      <c r="G23" s="38"/>
      <c r="H23" s="104">
        <f t="shared" si="0"/>
        <v>0</v>
      </c>
      <c r="I23" s="94">
        <f t="shared" si="1"/>
        <v>0</v>
      </c>
      <c r="J23" s="37">
        <f t="shared" si="2"/>
        <v>0</v>
      </c>
      <c r="K23" s="38"/>
      <c r="L23" s="93">
        <f t="shared" si="3"/>
        <v>0</v>
      </c>
      <c r="M23" s="95">
        <f t="shared" si="4"/>
        <v>0</v>
      </c>
      <c r="N23" s="38"/>
      <c r="O23" s="96">
        <f t="shared" si="5"/>
        <v>0</v>
      </c>
      <c r="P23" s="60"/>
    </row>
    <row r="24" spans="1:16" ht="20" customHeight="1">
      <c r="A24" s="34">
        <f t="shared" si="6"/>
        <v>21</v>
      </c>
      <c r="B24" s="35"/>
      <c r="C24" s="35"/>
      <c r="D24" s="34"/>
      <c r="E24" s="36"/>
      <c r="F24" s="37"/>
      <c r="G24" s="38"/>
      <c r="H24" s="104">
        <f t="shared" si="0"/>
        <v>0</v>
      </c>
      <c r="I24" s="94">
        <f t="shared" si="1"/>
        <v>0</v>
      </c>
      <c r="J24" s="37">
        <f t="shared" si="2"/>
        <v>0</v>
      </c>
      <c r="K24" s="38"/>
      <c r="L24" s="93">
        <f t="shared" si="3"/>
        <v>0</v>
      </c>
      <c r="M24" s="95">
        <f t="shared" si="4"/>
        <v>0</v>
      </c>
      <c r="N24" s="38"/>
      <c r="O24" s="96">
        <f t="shared" si="5"/>
        <v>0</v>
      </c>
      <c r="P24" s="60"/>
    </row>
    <row r="25" spans="1:16" ht="20" customHeight="1">
      <c r="A25" s="34">
        <f t="shared" si="6"/>
        <v>22</v>
      </c>
      <c r="B25" s="35"/>
      <c r="C25" s="35"/>
      <c r="D25" s="34"/>
      <c r="E25" s="36"/>
      <c r="F25" s="37"/>
      <c r="G25" s="38"/>
      <c r="H25" s="104">
        <f t="shared" si="0"/>
        <v>0</v>
      </c>
      <c r="I25" s="94">
        <f t="shared" si="1"/>
        <v>0</v>
      </c>
      <c r="J25" s="37">
        <f t="shared" si="2"/>
        <v>0</v>
      </c>
      <c r="K25" s="38"/>
      <c r="L25" s="93">
        <f t="shared" si="3"/>
        <v>0</v>
      </c>
      <c r="M25" s="95">
        <f t="shared" si="4"/>
        <v>0</v>
      </c>
      <c r="N25" s="38"/>
      <c r="O25" s="96">
        <f t="shared" si="5"/>
        <v>0</v>
      </c>
      <c r="P25" s="60"/>
    </row>
    <row r="26" spans="1:16" ht="20" customHeight="1">
      <c r="A26" s="34">
        <f t="shared" si="6"/>
        <v>23</v>
      </c>
      <c r="B26" s="35"/>
      <c r="C26" s="35"/>
      <c r="D26" s="34"/>
      <c r="E26" s="36"/>
      <c r="F26" s="37"/>
      <c r="G26" s="38"/>
      <c r="H26" s="104">
        <f t="shared" si="0"/>
        <v>0</v>
      </c>
      <c r="I26" s="94">
        <f t="shared" si="1"/>
        <v>0</v>
      </c>
      <c r="J26" s="37">
        <f t="shared" si="2"/>
        <v>0</v>
      </c>
      <c r="K26" s="38"/>
      <c r="L26" s="93">
        <f t="shared" si="3"/>
        <v>0</v>
      </c>
      <c r="M26" s="95">
        <f t="shared" si="4"/>
        <v>0</v>
      </c>
      <c r="N26" s="38"/>
      <c r="O26" s="96">
        <f t="shared" si="5"/>
        <v>0</v>
      </c>
      <c r="P26" s="60"/>
    </row>
    <row r="27" spans="1:16" ht="20" customHeight="1">
      <c r="A27" s="34">
        <f t="shared" si="6"/>
        <v>24</v>
      </c>
      <c r="B27" s="35"/>
      <c r="C27" s="35"/>
      <c r="D27" s="34"/>
      <c r="E27" s="36"/>
      <c r="F27" s="37"/>
      <c r="G27" s="38"/>
      <c r="H27" s="104">
        <f t="shared" si="0"/>
        <v>0</v>
      </c>
      <c r="I27" s="94">
        <f t="shared" si="1"/>
        <v>0</v>
      </c>
      <c r="J27" s="37">
        <f t="shared" si="2"/>
        <v>0</v>
      </c>
      <c r="K27" s="38"/>
      <c r="L27" s="93">
        <f t="shared" si="3"/>
        <v>0</v>
      </c>
      <c r="M27" s="95">
        <f t="shared" si="4"/>
        <v>0</v>
      </c>
      <c r="N27" s="38"/>
      <c r="O27" s="96">
        <f t="shared" si="5"/>
        <v>0</v>
      </c>
      <c r="P27" s="60"/>
    </row>
    <row r="28" spans="1:16" ht="20" customHeight="1">
      <c r="A28" s="34"/>
      <c r="B28" s="35"/>
      <c r="C28" s="35"/>
      <c r="D28" s="34"/>
      <c r="E28" s="39"/>
      <c r="F28" s="40"/>
      <c r="G28" s="38"/>
      <c r="H28" s="104">
        <f t="shared" si="0"/>
        <v>0</v>
      </c>
      <c r="I28" s="94">
        <f t="shared" si="1"/>
        <v>0</v>
      </c>
      <c r="J28" s="37">
        <f t="shared" si="2"/>
        <v>0</v>
      </c>
      <c r="K28" s="38"/>
      <c r="L28" s="93">
        <f t="shared" si="3"/>
        <v>0</v>
      </c>
      <c r="M28" s="95">
        <f t="shared" si="4"/>
        <v>0</v>
      </c>
      <c r="N28" s="38"/>
      <c r="O28" s="96">
        <f t="shared" si="5"/>
        <v>0</v>
      </c>
      <c r="P28" s="60"/>
    </row>
    <row r="29" spans="1:16" ht="20" customHeight="1">
      <c r="A29" s="35"/>
      <c r="B29" s="35"/>
      <c r="C29" s="35"/>
      <c r="D29" s="35"/>
      <c r="E29" s="41"/>
      <c r="F29" s="42"/>
      <c r="G29" s="38"/>
      <c r="H29" s="104">
        <f t="shared" si="0"/>
        <v>0</v>
      </c>
      <c r="I29" s="94">
        <f t="shared" si="1"/>
        <v>0</v>
      </c>
      <c r="J29" s="37">
        <f t="shared" si="2"/>
        <v>0</v>
      </c>
      <c r="K29" s="38"/>
      <c r="L29" s="93">
        <f t="shared" si="3"/>
        <v>0</v>
      </c>
      <c r="M29" s="95">
        <f t="shared" si="4"/>
        <v>0</v>
      </c>
      <c r="N29" s="38"/>
      <c r="O29" s="96">
        <f t="shared" si="5"/>
        <v>0</v>
      </c>
      <c r="P29" s="60"/>
    </row>
    <row r="30" spans="1:16" ht="20" customHeight="1">
      <c r="A30" s="43"/>
      <c r="B30" s="43"/>
      <c r="C30" s="43"/>
      <c r="D30" s="43"/>
      <c r="E30" s="44"/>
      <c r="F30" s="45"/>
      <c r="G30" s="46"/>
      <c r="H30" s="105">
        <f t="shared" si="0"/>
        <v>0</v>
      </c>
      <c r="I30" s="98">
        <f t="shared" si="1"/>
        <v>0</v>
      </c>
      <c r="J30" s="47">
        <f t="shared" si="2"/>
        <v>0</v>
      </c>
      <c r="K30" s="46"/>
      <c r="L30" s="97">
        <f t="shared" si="3"/>
        <v>0</v>
      </c>
      <c r="M30" s="95">
        <f t="shared" si="4"/>
        <v>0</v>
      </c>
      <c r="N30" s="48"/>
      <c r="O30" s="96">
        <f t="shared" si="5"/>
        <v>0</v>
      </c>
      <c r="P30" s="49"/>
    </row>
    <row r="31" spans="1:16" ht="30" customHeight="1" thickBot="1">
      <c r="A31" s="99"/>
      <c r="B31" s="99"/>
      <c r="C31" s="99"/>
      <c r="D31" s="99"/>
      <c r="E31" s="99"/>
      <c r="F31" s="99"/>
      <c r="G31" s="99"/>
      <c r="H31" s="99"/>
      <c r="I31" s="99"/>
      <c r="J31" s="100"/>
      <c r="K31" s="100"/>
      <c r="L31" s="100"/>
      <c r="M31" s="100"/>
      <c r="N31" s="100"/>
      <c r="O31" s="101">
        <f>SUM(O4:O30)</f>
        <v>0</v>
      </c>
      <c r="P31" s="102"/>
    </row>
    <row r="32" spans="1:16">
      <c r="P32" s="103"/>
    </row>
  </sheetData>
  <dataValidations disablePrompts="1" count="1">
    <dataValidation allowBlank="1" showErrorMessage="1" prompt="_x000a_" sqref="Q1" xr:uid="{00000000-0002-0000-0C00-000000000000}"/>
  </dataValidations>
  <printOptions horizontalCentered="1"/>
  <pageMargins left="0.2" right="0.2" top="0.25" bottom="0.5" header="0.3" footer="0.3"/>
  <pageSetup scale="51" orientation="landscape" horizontalDpi="4294967293" verticalDpi="4294967293" r:id="rId1"/>
  <headerFooter>
    <oddFooter>&amp;R&amp;A, &amp;F</oddFooter>
  </headerFooter>
  <ignoredErrors>
    <ignoredError sqref="H4:H30" unlockedFormula="1"/>
  </ignoredErrors>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N52"/>
  <sheetViews>
    <sheetView workbookViewId="0">
      <pane xSplit="2" ySplit="3" topLeftCell="C4" activePane="bottomRight" state="frozen"/>
      <selection activeCell="B3" sqref="B3:K3"/>
      <selection pane="topRight" activeCell="B3" sqref="B3:K3"/>
      <selection pane="bottomLeft" activeCell="B3" sqref="B3:K3"/>
      <selection pane="bottomRight" activeCell="R9" sqref="R9"/>
    </sheetView>
  </sheetViews>
  <sheetFormatPr defaultColWidth="9.08984375" defaultRowHeight="14.5"/>
  <cols>
    <col min="1" max="1" width="11.36328125" customWidth="1"/>
    <col min="2" max="2" width="45.54296875" customWidth="1"/>
    <col min="3" max="4" width="16.08984375" customWidth="1"/>
    <col min="5" max="5" width="1.453125" customWidth="1"/>
    <col min="6" max="6" width="16.08984375" customWidth="1"/>
    <col min="7" max="7" width="1.6328125" customWidth="1"/>
    <col min="8" max="8" width="16.36328125" customWidth="1"/>
    <col min="9" max="9" width="1.90625" customWidth="1"/>
    <col min="10" max="10" width="16.36328125" customWidth="1"/>
    <col min="11" max="11" width="1.6328125" customWidth="1"/>
    <col min="12" max="12" width="16.36328125" customWidth="1"/>
    <col min="13" max="13" width="1.6328125" customWidth="1"/>
    <col min="14" max="14" width="22.54296875" bestFit="1" customWidth="1"/>
    <col min="15" max="15" width="10.6328125" customWidth="1"/>
    <col min="16" max="17" width="15.36328125" bestFit="1" customWidth="1"/>
    <col min="18" max="18" width="16.90625" bestFit="1" customWidth="1"/>
    <col min="19" max="19" width="15.36328125" bestFit="1" customWidth="1"/>
    <col min="20" max="39" width="14.36328125" customWidth="1"/>
    <col min="40" max="40" width="16.90625" bestFit="1" customWidth="1"/>
  </cols>
  <sheetData>
    <row r="1" spans="1:40" ht="23.5">
      <c r="A1" s="61" t="s">
        <v>148</v>
      </c>
      <c r="B1" s="3"/>
      <c r="D1" s="62"/>
      <c r="E1" s="62"/>
      <c r="J1" s="30" t="s">
        <v>74</v>
      </c>
      <c r="L1" s="31">
        <f>'Weekly Summary'!E1</f>
        <v>45717</v>
      </c>
      <c r="N1" s="30" t="str">
        <f>'Weekly Summary'!F1</f>
        <v>Week No:</v>
      </c>
      <c r="O1" s="63">
        <f>'Weekly Summary'!G1</f>
        <v>9</v>
      </c>
      <c r="P1" s="50" t="s">
        <v>175</v>
      </c>
    </row>
    <row r="2" spans="1:40" ht="29.25" customHeight="1" thickBot="1">
      <c r="A2" s="24" t="e">
        <f>#REF!</f>
        <v>#REF!</v>
      </c>
      <c r="B2" s="9"/>
      <c r="C2" s="64"/>
      <c r="D2" s="62"/>
      <c r="E2" s="62"/>
      <c r="F2" s="62"/>
      <c r="G2" s="62"/>
      <c r="H2" s="62"/>
      <c r="N2" s="65" t="s">
        <v>149</v>
      </c>
      <c r="O2" s="479">
        <v>2.5000000000000001E-2</v>
      </c>
      <c r="Q2" s="66" t="s">
        <v>196</v>
      </c>
    </row>
    <row r="3" spans="1:40" ht="21.5" thickBot="1">
      <c r="A3" s="132" t="s">
        <v>152</v>
      </c>
      <c r="B3" s="133" t="s">
        <v>133</v>
      </c>
      <c r="C3" s="135" t="s">
        <v>221</v>
      </c>
      <c r="D3" s="134" t="s">
        <v>222</v>
      </c>
      <c r="E3" s="67"/>
      <c r="F3" s="134" t="s">
        <v>220</v>
      </c>
      <c r="G3" s="67"/>
      <c r="H3" s="134" t="str">
        <f>"CLAIMED IN CERTS (Net of "&amp;TEXT($O2,"0.00%")&amp;")"</f>
        <v>CLAIMED IN CERTS (Net of 2.50%)</v>
      </c>
      <c r="J3" s="134" t="str">
        <f>"PAID BY CLIENT (Net of "&amp;TEXT($O2,"0.00%")&amp;")"</f>
        <v>PAID BY CLIENT (Net of 2.50%)</v>
      </c>
      <c r="K3" s="67"/>
      <c r="L3" s="134" t="s">
        <v>1075</v>
      </c>
      <c r="M3" s="67"/>
      <c r="N3" s="159" t="s">
        <v>134</v>
      </c>
      <c r="O3" s="136" t="s">
        <v>151</v>
      </c>
      <c r="Q3" s="142" t="s">
        <v>135</v>
      </c>
      <c r="R3" s="143" t="s">
        <v>54</v>
      </c>
      <c r="S3" s="143" t="s">
        <v>57</v>
      </c>
      <c r="T3" s="143" t="s">
        <v>136</v>
      </c>
      <c r="U3" s="143" t="s">
        <v>137</v>
      </c>
      <c r="V3" s="143" t="s">
        <v>138</v>
      </c>
      <c r="W3" s="143" t="s">
        <v>139</v>
      </c>
      <c r="X3" s="143" t="s">
        <v>140</v>
      </c>
      <c r="Y3" s="143" t="s">
        <v>141</v>
      </c>
      <c r="Z3" s="143" t="s">
        <v>142</v>
      </c>
      <c r="AA3" s="143" t="s">
        <v>197</v>
      </c>
      <c r="AB3" s="143" t="s">
        <v>198</v>
      </c>
      <c r="AC3" s="143" t="s">
        <v>199</v>
      </c>
      <c r="AD3" s="143" t="s">
        <v>1081</v>
      </c>
      <c r="AE3" s="143" t="s">
        <v>1082</v>
      </c>
      <c r="AF3" s="143" t="s">
        <v>1083</v>
      </c>
      <c r="AG3" s="143" t="s">
        <v>1084</v>
      </c>
      <c r="AH3" s="143" t="s">
        <v>1085</v>
      </c>
      <c r="AI3" s="143" t="s">
        <v>1086</v>
      </c>
      <c r="AJ3" s="143" t="s">
        <v>1087</v>
      </c>
      <c r="AK3" s="143" t="s">
        <v>1088</v>
      </c>
      <c r="AL3" s="143" t="s">
        <v>1089</v>
      </c>
      <c r="AM3" s="143" t="s">
        <v>1090</v>
      </c>
      <c r="AN3" s="144" t="s">
        <v>4</v>
      </c>
    </row>
    <row r="4" spans="1:40">
      <c r="A4" s="627"/>
      <c r="B4" s="628"/>
      <c r="C4" s="629"/>
      <c r="D4" s="630"/>
      <c r="E4" s="68"/>
      <c r="F4" s="631"/>
      <c r="G4" s="69"/>
      <c r="H4" s="632"/>
      <c r="I4" s="155"/>
      <c r="J4" s="631"/>
      <c r="K4" s="70"/>
      <c r="L4" s="633"/>
      <c r="M4" s="70"/>
      <c r="N4" s="634"/>
      <c r="O4" s="635"/>
      <c r="P4" s="71" t="s">
        <v>195</v>
      </c>
      <c r="Q4" s="156"/>
      <c r="R4" s="157" t="s">
        <v>1150</v>
      </c>
      <c r="S4" s="158"/>
      <c r="T4" s="158"/>
      <c r="U4" s="158"/>
      <c r="V4" s="158"/>
      <c r="W4" s="158"/>
      <c r="X4" s="158"/>
      <c r="Y4" s="158"/>
      <c r="Z4" s="158"/>
      <c r="AA4" s="158"/>
      <c r="AB4" s="158"/>
      <c r="AC4" s="158"/>
      <c r="AD4" s="158"/>
      <c r="AE4" s="158"/>
      <c r="AF4" s="158"/>
      <c r="AG4" s="158"/>
      <c r="AH4" s="158"/>
      <c r="AI4" s="158"/>
      <c r="AJ4" s="158"/>
      <c r="AK4" s="158"/>
      <c r="AL4" s="158"/>
      <c r="AM4" s="158"/>
      <c r="AN4" s="636">
        <f>SUM(Q4:AM4)</f>
        <v>0</v>
      </c>
    </row>
    <row r="5" spans="1:40">
      <c r="A5" s="145"/>
      <c r="B5" s="146"/>
      <c r="C5" s="175"/>
      <c r="D5" s="152">
        <f>SUMIF('Bill 1 Payments'!$E$4:$E$76,'Bill 1 Summary'!B5,'Bill 1 Payments'!$F$4:$F$76)</f>
        <v>0</v>
      </c>
      <c r="E5" s="68"/>
      <c r="F5" s="154">
        <f t="shared" ref="F5:F12" si="0">C5-D5</f>
        <v>0</v>
      </c>
      <c r="G5" s="69"/>
      <c r="H5" s="150">
        <f t="shared" ref="H5:H48" si="1">AN5/(1+$O$2)</f>
        <v>0</v>
      </c>
      <c r="I5" s="155"/>
      <c r="J5" s="154">
        <f>SUMIF($Q$4:$AM$4,"Paid",$Q5:$AM5)/(1+$O$2)</f>
        <v>0</v>
      </c>
      <c r="K5" s="70"/>
      <c r="L5" s="150">
        <f>J5-D5</f>
        <v>0</v>
      </c>
      <c r="M5" s="70"/>
      <c r="N5" s="151"/>
      <c r="O5" s="147"/>
      <c r="Q5" s="553"/>
      <c r="R5" s="554"/>
      <c r="S5" s="554"/>
      <c r="T5" s="554"/>
      <c r="U5" s="551"/>
      <c r="V5" s="551"/>
      <c r="W5" s="551"/>
      <c r="X5" s="551"/>
      <c r="Y5" s="551"/>
      <c r="Z5" s="551"/>
      <c r="AA5" s="551"/>
      <c r="AB5" s="551"/>
      <c r="AC5" s="551"/>
      <c r="AD5" s="551"/>
      <c r="AE5" s="551"/>
      <c r="AF5" s="551"/>
      <c r="AG5" s="551"/>
      <c r="AH5" s="551"/>
      <c r="AI5" s="551"/>
      <c r="AJ5" s="551"/>
      <c r="AK5" s="551"/>
      <c r="AL5" s="551"/>
      <c r="AM5" s="551"/>
      <c r="AN5" s="552">
        <f t="shared" ref="AN5:AN23" si="2">SUM(Q5:AM5)</f>
        <v>0</v>
      </c>
    </row>
    <row r="6" spans="1:40">
      <c r="A6" s="145"/>
      <c r="B6" s="638"/>
      <c r="C6" s="175"/>
      <c r="D6" s="152">
        <f>SUMIF('Bill 1 Payments'!$E$4:$E$76,'Bill 1 Summary'!B6,'Bill 1 Payments'!$F$4:$F$76)</f>
        <v>0</v>
      </c>
      <c r="E6" s="68"/>
      <c r="F6" s="154">
        <f t="shared" si="0"/>
        <v>0</v>
      </c>
      <c r="G6" s="69"/>
      <c r="H6" s="150"/>
      <c r="I6" s="155"/>
      <c r="J6" s="154">
        <f>SUMIF($Q$4:$AM$4,"Paid",$Q6:$AM6)/(1+$O$2)</f>
        <v>0</v>
      </c>
      <c r="K6" s="70"/>
      <c r="L6" s="150">
        <f t="shared" ref="L6:L23" si="3">J6-D6</f>
        <v>0</v>
      </c>
      <c r="M6" s="70"/>
      <c r="N6" s="151"/>
      <c r="O6" s="147"/>
      <c r="Q6" s="553"/>
      <c r="R6" s="554">
        <v>0</v>
      </c>
      <c r="S6" s="554"/>
      <c r="T6" s="554"/>
      <c r="U6" s="554"/>
      <c r="V6" s="554"/>
      <c r="W6" s="554"/>
      <c r="X6" s="554"/>
      <c r="Y6" s="554"/>
      <c r="Z6" s="554"/>
      <c r="AA6" s="554"/>
      <c r="AB6" s="554"/>
      <c r="AC6" s="554"/>
      <c r="AD6" s="554"/>
      <c r="AE6" s="554"/>
      <c r="AF6" s="554"/>
      <c r="AG6" s="554"/>
      <c r="AH6" s="554"/>
      <c r="AI6" s="554"/>
      <c r="AJ6" s="554"/>
      <c r="AK6" s="554"/>
      <c r="AL6" s="554"/>
      <c r="AM6" s="554"/>
      <c r="AN6" s="555">
        <f t="shared" si="2"/>
        <v>0</v>
      </c>
    </row>
    <row r="7" spans="1:40">
      <c r="A7" s="145"/>
      <c r="B7" s="615"/>
      <c r="C7" s="175"/>
      <c r="D7" s="152">
        <f>SUMIF('Bill 1 Payments'!$E$4:$E$76,'Bill 1 Summary'!B7,'Bill 1 Payments'!$F$4:$F$76)</f>
        <v>0</v>
      </c>
      <c r="E7" s="68"/>
      <c r="F7" s="154">
        <f t="shared" si="0"/>
        <v>0</v>
      </c>
      <c r="G7" s="69"/>
      <c r="H7" s="150"/>
      <c r="I7" s="155"/>
      <c r="J7" s="154">
        <f t="shared" ref="J7:J48" si="4">SUMIF($Q$4:$AM$4,"Paid",$Q7:$AM7)/(1+$O$2)</f>
        <v>0</v>
      </c>
      <c r="K7" s="70"/>
      <c r="L7" s="150">
        <f t="shared" si="3"/>
        <v>0</v>
      </c>
      <c r="M7" s="70"/>
      <c r="N7" s="151"/>
      <c r="O7" s="147"/>
      <c r="P7" s="72"/>
      <c r="Q7" s="553"/>
      <c r="R7" s="554">
        <v>0</v>
      </c>
      <c r="S7" s="554"/>
      <c r="T7" s="554"/>
      <c r="U7" s="554"/>
      <c r="V7" s="554"/>
      <c r="W7" s="554"/>
      <c r="X7" s="554"/>
      <c r="Y7" s="554"/>
      <c r="Z7" s="554"/>
      <c r="AA7" s="554"/>
      <c r="AB7" s="554"/>
      <c r="AC7" s="554"/>
      <c r="AD7" s="554"/>
      <c r="AE7" s="554"/>
      <c r="AF7" s="554"/>
      <c r="AG7" s="554"/>
      <c r="AH7" s="554"/>
      <c r="AI7" s="554"/>
      <c r="AJ7" s="554"/>
      <c r="AK7" s="554"/>
      <c r="AL7" s="554"/>
      <c r="AM7" s="554"/>
      <c r="AN7" s="555">
        <f t="shared" si="2"/>
        <v>0</v>
      </c>
    </row>
    <row r="8" spans="1:40">
      <c r="A8" s="145"/>
      <c r="B8" s="638"/>
      <c r="C8" s="175"/>
      <c r="D8" s="152">
        <f>SUMIF('Bill 1 Payments'!$E$4:$E$76,'Bill 1 Summary'!B8,'Bill 1 Payments'!$F$4:$F$76)</f>
        <v>0</v>
      </c>
      <c r="E8" s="68"/>
      <c r="F8" s="154">
        <f t="shared" si="0"/>
        <v>0</v>
      </c>
      <c r="G8" s="69"/>
      <c r="H8" s="150"/>
      <c r="I8" s="155"/>
      <c r="J8" s="154">
        <f t="shared" si="4"/>
        <v>0</v>
      </c>
      <c r="K8" s="70"/>
      <c r="L8" s="150">
        <f t="shared" si="3"/>
        <v>0</v>
      </c>
      <c r="M8" s="70"/>
      <c r="N8" s="151"/>
      <c r="O8" s="147"/>
      <c r="Q8" s="553"/>
      <c r="R8" s="554">
        <v>0</v>
      </c>
      <c r="S8" s="554"/>
      <c r="T8" s="554"/>
      <c r="U8" s="554"/>
      <c r="V8" s="554"/>
      <c r="W8" s="554"/>
      <c r="X8" s="554"/>
      <c r="Y8" s="554"/>
      <c r="Z8" s="554"/>
      <c r="AA8" s="554"/>
      <c r="AB8" s="554"/>
      <c r="AC8" s="554"/>
      <c r="AD8" s="554"/>
      <c r="AE8" s="554"/>
      <c r="AF8" s="554"/>
      <c r="AG8" s="554"/>
      <c r="AH8" s="554"/>
      <c r="AI8" s="554"/>
      <c r="AJ8" s="554"/>
      <c r="AK8" s="554"/>
      <c r="AL8" s="554"/>
      <c r="AM8" s="554"/>
      <c r="AN8" s="555">
        <f t="shared" si="2"/>
        <v>0</v>
      </c>
    </row>
    <row r="9" spans="1:40">
      <c r="A9" s="145"/>
      <c r="B9" s="615"/>
      <c r="C9" s="175"/>
      <c r="D9" s="152">
        <f>SUMIF('Bill 1 Payments'!$E$4:$E$76,'Bill 1 Summary'!B9,'Bill 1 Payments'!$F$4:$F$76)</f>
        <v>0</v>
      </c>
      <c r="E9" s="68"/>
      <c r="F9" s="154">
        <f t="shared" si="0"/>
        <v>0</v>
      </c>
      <c r="G9" s="69"/>
      <c r="H9" s="150"/>
      <c r="I9" s="155"/>
      <c r="J9" s="154">
        <f t="shared" si="4"/>
        <v>0</v>
      </c>
      <c r="K9" s="70"/>
      <c r="L9" s="150">
        <f t="shared" si="3"/>
        <v>0</v>
      </c>
      <c r="M9" s="70"/>
      <c r="N9" s="151"/>
      <c r="O9" s="147"/>
      <c r="P9" s="72"/>
      <c r="Q9" s="553"/>
      <c r="R9" s="554">
        <v>0</v>
      </c>
      <c r="S9" s="554"/>
      <c r="T9" s="554"/>
      <c r="U9" s="554"/>
      <c r="V9" s="554"/>
      <c r="W9" s="554"/>
      <c r="X9" s="554"/>
      <c r="Y9" s="554"/>
      <c r="Z9" s="554"/>
      <c r="AA9" s="554"/>
      <c r="AB9" s="554"/>
      <c r="AC9" s="554"/>
      <c r="AD9" s="554"/>
      <c r="AE9" s="554"/>
      <c r="AF9" s="554"/>
      <c r="AG9" s="554"/>
      <c r="AH9" s="554"/>
      <c r="AI9" s="554"/>
      <c r="AJ9" s="554"/>
      <c r="AK9" s="554"/>
      <c r="AL9" s="554"/>
      <c r="AM9" s="554"/>
      <c r="AN9" s="555">
        <f t="shared" si="2"/>
        <v>0</v>
      </c>
    </row>
    <row r="10" spans="1:40">
      <c r="A10" s="145"/>
      <c r="B10" s="638"/>
      <c r="C10" s="175"/>
      <c r="D10" s="152">
        <f>SUMIF('Bill 1 Payments'!$E$4:$E$76,'Bill 1 Summary'!B10,'Bill 1 Payments'!$F$4:$F$76)</f>
        <v>0</v>
      </c>
      <c r="E10" s="68"/>
      <c r="F10" s="154">
        <f t="shared" si="0"/>
        <v>0</v>
      </c>
      <c r="G10" s="69"/>
      <c r="H10" s="150"/>
      <c r="I10" s="155"/>
      <c r="J10" s="154">
        <f t="shared" si="4"/>
        <v>0</v>
      </c>
      <c r="K10" s="70"/>
      <c r="L10" s="150">
        <f t="shared" si="3"/>
        <v>0</v>
      </c>
      <c r="M10" s="70"/>
      <c r="N10" s="151"/>
      <c r="O10" s="147"/>
      <c r="P10" s="72"/>
      <c r="Q10" s="553"/>
      <c r="R10" s="554">
        <v>0</v>
      </c>
      <c r="S10" s="554"/>
      <c r="T10" s="554"/>
      <c r="U10" s="554"/>
      <c r="V10" s="554"/>
      <c r="W10" s="554"/>
      <c r="X10" s="554"/>
      <c r="Y10" s="554"/>
      <c r="Z10" s="554"/>
      <c r="AA10" s="554"/>
      <c r="AB10" s="554"/>
      <c r="AC10" s="554"/>
      <c r="AD10" s="554"/>
      <c r="AE10" s="554"/>
      <c r="AF10" s="554"/>
      <c r="AG10" s="554"/>
      <c r="AH10" s="554"/>
      <c r="AI10" s="554"/>
      <c r="AJ10" s="554"/>
      <c r="AK10" s="554"/>
      <c r="AL10" s="554"/>
      <c r="AM10" s="554"/>
      <c r="AN10" s="555">
        <f t="shared" si="2"/>
        <v>0</v>
      </c>
    </row>
    <row r="11" spans="1:40">
      <c r="A11" s="145"/>
      <c r="B11" s="146"/>
      <c r="C11" s="175"/>
      <c r="D11" s="152">
        <f>SUMIF('Bill 1 Payments'!$E$4:$E$76,'Bill 1 Summary'!B11,'Bill 1 Payments'!$F$4:$F$76)</f>
        <v>0</v>
      </c>
      <c r="E11" s="68"/>
      <c r="F11" s="154">
        <f t="shared" si="0"/>
        <v>0</v>
      </c>
      <c r="G11" s="69"/>
      <c r="H11" s="150">
        <f t="shared" si="1"/>
        <v>0</v>
      </c>
      <c r="I11" s="155"/>
      <c r="J11" s="150">
        <f t="shared" si="4"/>
        <v>0</v>
      </c>
      <c r="K11" s="70"/>
      <c r="L11" s="150">
        <f t="shared" si="3"/>
        <v>0</v>
      </c>
      <c r="M11" s="70"/>
      <c r="N11" s="151"/>
      <c r="O11" s="147"/>
      <c r="P11" s="72"/>
      <c r="Q11" s="553"/>
      <c r="R11" s="554"/>
      <c r="S11" s="554"/>
      <c r="T11" s="554"/>
      <c r="U11" s="554"/>
      <c r="V11" s="554"/>
      <c r="W11" s="554"/>
      <c r="X11" s="554"/>
      <c r="Y11" s="554"/>
      <c r="Z11" s="554"/>
      <c r="AA11" s="554"/>
      <c r="AB11" s="554"/>
      <c r="AC11" s="554"/>
      <c r="AD11" s="554"/>
      <c r="AE11" s="554"/>
      <c r="AF11" s="554"/>
      <c r="AG11" s="554"/>
      <c r="AH11" s="554"/>
      <c r="AI11" s="554"/>
      <c r="AJ11" s="554"/>
      <c r="AK11" s="554"/>
      <c r="AL11" s="554"/>
      <c r="AM11" s="554"/>
      <c r="AN11" s="555">
        <f t="shared" si="2"/>
        <v>0</v>
      </c>
    </row>
    <row r="12" spans="1:40">
      <c r="A12" s="145"/>
      <c r="B12" s="146"/>
      <c r="C12" s="175"/>
      <c r="D12" s="152">
        <f>SUMIF('Bill 1 Payments'!$E$4:$E$76,'Bill 1 Summary'!B12,'Bill 1 Payments'!$F$4:$F$76)</f>
        <v>0</v>
      </c>
      <c r="E12" s="68"/>
      <c r="F12" s="154">
        <f t="shared" si="0"/>
        <v>0</v>
      </c>
      <c r="G12" s="69"/>
      <c r="H12" s="150">
        <f t="shared" si="1"/>
        <v>0</v>
      </c>
      <c r="I12" s="155"/>
      <c r="J12" s="150">
        <f t="shared" si="4"/>
        <v>0</v>
      </c>
      <c r="K12" s="70"/>
      <c r="L12" s="150">
        <f t="shared" si="3"/>
        <v>0</v>
      </c>
      <c r="M12" s="70"/>
      <c r="N12" s="151"/>
      <c r="O12" s="147"/>
      <c r="P12" s="72"/>
      <c r="Q12" s="553"/>
      <c r="R12" s="554"/>
      <c r="S12" s="554"/>
      <c r="T12" s="554"/>
      <c r="U12" s="554"/>
      <c r="V12" s="554"/>
      <c r="W12" s="554"/>
      <c r="X12" s="554"/>
      <c r="Y12" s="554"/>
      <c r="Z12" s="554"/>
      <c r="AA12" s="554"/>
      <c r="AB12" s="554"/>
      <c r="AC12" s="554"/>
      <c r="AD12" s="554"/>
      <c r="AE12" s="554"/>
      <c r="AF12" s="554"/>
      <c r="AG12" s="554"/>
      <c r="AH12" s="554"/>
      <c r="AI12" s="554"/>
      <c r="AJ12" s="554"/>
      <c r="AK12" s="554"/>
      <c r="AL12" s="554"/>
      <c r="AM12" s="554"/>
      <c r="AN12" s="555">
        <f t="shared" si="2"/>
        <v>0</v>
      </c>
    </row>
    <row r="13" spans="1:40">
      <c r="A13" s="145"/>
      <c r="B13" s="146"/>
      <c r="C13" s="175"/>
      <c r="D13" s="152">
        <f>SUMIF('Bill 1 Payments'!$E$4:$E$76,'Bill 1 Summary'!B13,'Bill 1 Payments'!$F$4:$F$76)</f>
        <v>0</v>
      </c>
      <c r="E13" s="68"/>
      <c r="F13" s="154">
        <f t="shared" ref="F13:F21" si="5">C13-D13</f>
        <v>0</v>
      </c>
      <c r="G13" s="69"/>
      <c r="H13" s="150">
        <f t="shared" si="1"/>
        <v>0</v>
      </c>
      <c r="I13" s="155"/>
      <c r="J13" s="150">
        <f t="shared" si="4"/>
        <v>0</v>
      </c>
      <c r="K13" s="70"/>
      <c r="L13" s="150">
        <f t="shared" si="3"/>
        <v>0</v>
      </c>
      <c r="M13" s="70"/>
      <c r="N13" s="151"/>
      <c r="O13" s="147"/>
      <c r="P13" s="72"/>
      <c r="Q13" s="553"/>
      <c r="R13" s="554"/>
      <c r="S13" s="554"/>
      <c r="T13" s="554"/>
      <c r="U13" s="554"/>
      <c r="V13" s="554"/>
      <c r="W13" s="554"/>
      <c r="X13" s="554"/>
      <c r="Y13" s="554"/>
      <c r="Z13" s="554"/>
      <c r="AA13" s="554"/>
      <c r="AB13" s="554"/>
      <c r="AC13" s="554"/>
      <c r="AD13" s="554"/>
      <c r="AE13" s="554"/>
      <c r="AF13" s="554"/>
      <c r="AG13" s="554"/>
      <c r="AH13" s="554"/>
      <c r="AI13" s="554"/>
      <c r="AJ13" s="554"/>
      <c r="AK13" s="554"/>
      <c r="AL13" s="554"/>
      <c r="AM13" s="554"/>
      <c r="AN13" s="555">
        <f t="shared" si="2"/>
        <v>0</v>
      </c>
    </row>
    <row r="14" spans="1:40">
      <c r="A14" s="145"/>
      <c r="B14" s="146"/>
      <c r="C14" s="175"/>
      <c r="D14" s="152">
        <f>SUMIF('Bill 1 Payments'!$E$4:$E$76,'Bill 1 Summary'!B14,'Bill 1 Payments'!$F$4:$F$76)</f>
        <v>0</v>
      </c>
      <c r="E14" s="68"/>
      <c r="F14" s="154">
        <f t="shared" si="5"/>
        <v>0</v>
      </c>
      <c r="G14" s="69"/>
      <c r="H14" s="150">
        <f t="shared" si="1"/>
        <v>0</v>
      </c>
      <c r="I14" s="155"/>
      <c r="J14" s="150">
        <f t="shared" si="4"/>
        <v>0</v>
      </c>
      <c r="K14" s="70"/>
      <c r="L14" s="150">
        <f t="shared" si="3"/>
        <v>0</v>
      </c>
      <c r="M14" s="70"/>
      <c r="N14" s="151"/>
      <c r="O14" s="147"/>
      <c r="P14" s="72"/>
      <c r="Q14" s="553"/>
      <c r="R14" s="554"/>
      <c r="S14" s="554"/>
      <c r="T14" s="554"/>
      <c r="U14" s="554"/>
      <c r="V14" s="554"/>
      <c r="W14" s="554"/>
      <c r="X14" s="554"/>
      <c r="Y14" s="554"/>
      <c r="Z14" s="554"/>
      <c r="AA14" s="554"/>
      <c r="AB14" s="554"/>
      <c r="AC14" s="554"/>
      <c r="AD14" s="554"/>
      <c r="AE14" s="554"/>
      <c r="AF14" s="554"/>
      <c r="AG14" s="554"/>
      <c r="AH14" s="554"/>
      <c r="AI14" s="554"/>
      <c r="AJ14" s="554"/>
      <c r="AK14" s="554"/>
      <c r="AL14" s="554"/>
      <c r="AM14" s="554"/>
      <c r="AN14" s="555">
        <f t="shared" si="2"/>
        <v>0</v>
      </c>
    </row>
    <row r="15" spans="1:40">
      <c r="A15" s="145"/>
      <c r="B15" s="146"/>
      <c r="C15" s="175"/>
      <c r="D15" s="152">
        <f>SUMIF('Bill 1 Payments'!$E$4:$E$76,'Bill 1 Summary'!B15,'Bill 1 Payments'!$F$4:$F$76)</f>
        <v>0</v>
      </c>
      <c r="E15" s="68"/>
      <c r="F15" s="154">
        <f t="shared" si="5"/>
        <v>0</v>
      </c>
      <c r="G15" s="69"/>
      <c r="H15" s="150">
        <f t="shared" si="1"/>
        <v>0</v>
      </c>
      <c r="I15" s="155"/>
      <c r="J15" s="150">
        <f t="shared" si="4"/>
        <v>0</v>
      </c>
      <c r="K15" s="70"/>
      <c r="L15" s="150">
        <f t="shared" si="3"/>
        <v>0</v>
      </c>
      <c r="M15" s="70"/>
      <c r="N15" s="151"/>
      <c r="O15" s="147"/>
      <c r="P15" s="72"/>
      <c r="Q15" s="553"/>
      <c r="R15" s="554"/>
      <c r="S15" s="554"/>
      <c r="T15" s="554"/>
      <c r="U15" s="554"/>
      <c r="V15" s="554"/>
      <c r="W15" s="554"/>
      <c r="X15" s="554"/>
      <c r="Y15" s="554"/>
      <c r="Z15" s="554"/>
      <c r="AA15" s="554"/>
      <c r="AB15" s="554"/>
      <c r="AC15" s="554"/>
      <c r="AD15" s="554"/>
      <c r="AE15" s="554"/>
      <c r="AF15" s="554"/>
      <c r="AG15" s="554"/>
      <c r="AH15" s="554"/>
      <c r="AI15" s="554"/>
      <c r="AJ15" s="554"/>
      <c r="AK15" s="554"/>
      <c r="AL15" s="554"/>
      <c r="AM15" s="554"/>
      <c r="AN15" s="555">
        <f t="shared" si="2"/>
        <v>0</v>
      </c>
    </row>
    <row r="16" spans="1:40">
      <c r="A16" s="145"/>
      <c r="B16" s="146"/>
      <c r="C16" s="175"/>
      <c r="D16" s="152">
        <f>SUMIF('Bill 1 Payments'!$E$4:$E$76,'Bill 1 Summary'!B16,'Bill 1 Payments'!$F$4:$F$76)</f>
        <v>0</v>
      </c>
      <c r="E16" s="68"/>
      <c r="F16" s="154">
        <f t="shared" si="5"/>
        <v>0</v>
      </c>
      <c r="G16" s="69"/>
      <c r="H16" s="150">
        <f t="shared" si="1"/>
        <v>0</v>
      </c>
      <c r="I16" s="155"/>
      <c r="J16" s="150">
        <f t="shared" si="4"/>
        <v>0</v>
      </c>
      <c r="K16" s="70"/>
      <c r="L16" s="150">
        <f t="shared" si="3"/>
        <v>0</v>
      </c>
      <c r="M16" s="70"/>
      <c r="N16" s="151"/>
      <c r="O16" s="147"/>
      <c r="P16" s="72"/>
      <c r="Q16" s="553"/>
      <c r="R16" s="554"/>
      <c r="S16" s="554"/>
      <c r="T16" s="554"/>
      <c r="U16" s="554"/>
      <c r="V16" s="554"/>
      <c r="W16" s="554"/>
      <c r="X16" s="554"/>
      <c r="Y16" s="554"/>
      <c r="Z16" s="554"/>
      <c r="AA16" s="554"/>
      <c r="AB16" s="554"/>
      <c r="AC16" s="554"/>
      <c r="AD16" s="554"/>
      <c r="AE16" s="554"/>
      <c r="AF16" s="554"/>
      <c r="AG16" s="554"/>
      <c r="AH16" s="554"/>
      <c r="AI16" s="554"/>
      <c r="AJ16" s="554"/>
      <c r="AK16" s="554"/>
      <c r="AL16" s="554"/>
      <c r="AM16" s="554"/>
      <c r="AN16" s="555">
        <f t="shared" si="2"/>
        <v>0</v>
      </c>
    </row>
    <row r="17" spans="1:40">
      <c r="A17" s="145"/>
      <c r="B17" s="146"/>
      <c r="C17" s="175"/>
      <c r="D17" s="152">
        <f>SUMIF('Bill 1 Payments'!$E$4:$E$76,'Bill 1 Summary'!B17,'Bill 1 Payments'!$F$4:$F$76)</f>
        <v>0</v>
      </c>
      <c r="E17" s="68"/>
      <c r="F17" s="154">
        <f t="shared" si="5"/>
        <v>0</v>
      </c>
      <c r="G17" s="69"/>
      <c r="H17" s="150">
        <f t="shared" si="1"/>
        <v>0</v>
      </c>
      <c r="I17" s="155"/>
      <c r="J17" s="150">
        <f t="shared" si="4"/>
        <v>0</v>
      </c>
      <c r="K17" s="70"/>
      <c r="L17" s="150">
        <f t="shared" si="3"/>
        <v>0</v>
      </c>
      <c r="M17" s="70"/>
      <c r="N17" s="151"/>
      <c r="O17" s="147"/>
      <c r="P17" s="72"/>
      <c r="Q17" s="553"/>
      <c r="R17" s="554"/>
      <c r="S17" s="554"/>
      <c r="T17" s="554"/>
      <c r="U17" s="554"/>
      <c r="V17" s="554"/>
      <c r="W17" s="554"/>
      <c r="X17" s="554"/>
      <c r="Y17" s="554"/>
      <c r="Z17" s="554"/>
      <c r="AA17" s="554"/>
      <c r="AB17" s="554"/>
      <c r="AC17" s="554"/>
      <c r="AD17" s="554"/>
      <c r="AE17" s="554"/>
      <c r="AF17" s="554"/>
      <c r="AG17" s="554"/>
      <c r="AH17" s="554"/>
      <c r="AI17" s="554"/>
      <c r="AJ17" s="554"/>
      <c r="AK17" s="554"/>
      <c r="AL17" s="554"/>
      <c r="AM17" s="554"/>
      <c r="AN17" s="555">
        <f t="shared" si="2"/>
        <v>0</v>
      </c>
    </row>
    <row r="18" spans="1:40">
      <c r="A18" s="145"/>
      <c r="B18" s="146"/>
      <c r="C18" s="175"/>
      <c r="D18" s="152">
        <f>SUMIF('Bill 1 Payments'!$E$4:$E$76,'Bill 1 Summary'!B18,'Bill 1 Payments'!$F$4:$F$76)</f>
        <v>0</v>
      </c>
      <c r="E18" s="68"/>
      <c r="F18" s="154">
        <f t="shared" si="5"/>
        <v>0</v>
      </c>
      <c r="G18" s="69"/>
      <c r="H18" s="150">
        <f t="shared" si="1"/>
        <v>0</v>
      </c>
      <c r="I18" s="155"/>
      <c r="J18" s="150">
        <f t="shared" si="4"/>
        <v>0</v>
      </c>
      <c r="K18" s="70"/>
      <c r="L18" s="150">
        <f t="shared" si="3"/>
        <v>0</v>
      </c>
      <c r="M18" s="70"/>
      <c r="N18" s="151"/>
      <c r="O18" s="147"/>
      <c r="P18" s="72"/>
      <c r="Q18" s="553"/>
      <c r="R18" s="554"/>
      <c r="S18" s="554"/>
      <c r="T18" s="554"/>
      <c r="U18" s="554"/>
      <c r="V18" s="554"/>
      <c r="W18" s="554"/>
      <c r="X18" s="554"/>
      <c r="Y18" s="554"/>
      <c r="Z18" s="554"/>
      <c r="AA18" s="554"/>
      <c r="AB18" s="554"/>
      <c r="AC18" s="554"/>
      <c r="AD18" s="554"/>
      <c r="AE18" s="554"/>
      <c r="AF18" s="554"/>
      <c r="AG18" s="554"/>
      <c r="AH18" s="554"/>
      <c r="AI18" s="554"/>
      <c r="AJ18" s="554"/>
      <c r="AK18" s="554"/>
      <c r="AL18" s="554"/>
      <c r="AM18" s="554"/>
      <c r="AN18" s="555">
        <f t="shared" si="2"/>
        <v>0</v>
      </c>
    </row>
    <row r="19" spans="1:40">
      <c r="A19" s="145"/>
      <c r="B19" s="146"/>
      <c r="C19" s="175"/>
      <c r="D19" s="152">
        <f>SUMIF('Bill 1 Payments'!$E$4:$E$76,'Bill 1 Summary'!B19,'Bill 1 Payments'!$F$4:$F$76)</f>
        <v>0</v>
      </c>
      <c r="E19" s="68"/>
      <c r="F19" s="154">
        <f t="shared" si="5"/>
        <v>0</v>
      </c>
      <c r="G19" s="69"/>
      <c r="H19" s="150">
        <f t="shared" si="1"/>
        <v>0</v>
      </c>
      <c r="I19" s="155"/>
      <c r="J19" s="150">
        <f t="shared" si="4"/>
        <v>0</v>
      </c>
      <c r="K19" s="70"/>
      <c r="L19" s="150">
        <f t="shared" si="3"/>
        <v>0</v>
      </c>
      <c r="M19" s="70"/>
      <c r="N19" s="151"/>
      <c r="O19" s="147"/>
      <c r="P19" s="72"/>
      <c r="Q19" s="553"/>
      <c r="R19" s="554"/>
      <c r="S19" s="554"/>
      <c r="T19" s="554"/>
      <c r="U19" s="554"/>
      <c r="V19" s="554"/>
      <c r="W19" s="554"/>
      <c r="X19" s="554"/>
      <c r="Y19" s="554"/>
      <c r="Z19" s="554"/>
      <c r="AA19" s="554"/>
      <c r="AB19" s="554"/>
      <c r="AC19" s="554"/>
      <c r="AD19" s="554"/>
      <c r="AE19" s="554"/>
      <c r="AF19" s="554"/>
      <c r="AG19" s="554"/>
      <c r="AH19" s="554"/>
      <c r="AI19" s="554"/>
      <c r="AJ19" s="554"/>
      <c r="AK19" s="554"/>
      <c r="AL19" s="554"/>
      <c r="AM19" s="554"/>
      <c r="AN19" s="555">
        <f t="shared" si="2"/>
        <v>0</v>
      </c>
    </row>
    <row r="20" spans="1:40">
      <c r="A20" s="145"/>
      <c r="B20" s="146"/>
      <c r="C20" s="175"/>
      <c r="D20" s="152">
        <f>SUMIF('Bill 1 Payments'!$E$4:$E$76,'Bill 1 Summary'!B20,'Bill 1 Payments'!$F$4:$F$76)</f>
        <v>0</v>
      </c>
      <c r="E20" s="68"/>
      <c r="F20" s="154">
        <f t="shared" si="5"/>
        <v>0</v>
      </c>
      <c r="G20" s="69"/>
      <c r="H20" s="150">
        <f t="shared" si="1"/>
        <v>0</v>
      </c>
      <c r="I20" s="155"/>
      <c r="J20" s="150">
        <f t="shared" si="4"/>
        <v>0</v>
      </c>
      <c r="K20" s="70"/>
      <c r="L20" s="150">
        <f t="shared" si="3"/>
        <v>0</v>
      </c>
      <c r="M20" s="70"/>
      <c r="N20" s="151"/>
      <c r="O20" s="147"/>
      <c r="P20" s="72"/>
      <c r="Q20" s="553"/>
      <c r="R20" s="554"/>
      <c r="S20" s="554"/>
      <c r="T20" s="554"/>
      <c r="U20" s="554"/>
      <c r="V20" s="554"/>
      <c r="W20" s="554"/>
      <c r="X20" s="554"/>
      <c r="Y20" s="554"/>
      <c r="Z20" s="554"/>
      <c r="AA20" s="554"/>
      <c r="AB20" s="554"/>
      <c r="AC20" s="554"/>
      <c r="AD20" s="554"/>
      <c r="AE20" s="554"/>
      <c r="AF20" s="554"/>
      <c r="AG20" s="554"/>
      <c r="AH20" s="554"/>
      <c r="AI20" s="554"/>
      <c r="AJ20" s="554"/>
      <c r="AK20" s="554"/>
      <c r="AL20" s="554"/>
      <c r="AM20" s="554"/>
      <c r="AN20" s="555">
        <f t="shared" si="2"/>
        <v>0</v>
      </c>
    </row>
    <row r="21" spans="1:40">
      <c r="A21" s="145"/>
      <c r="B21" s="146"/>
      <c r="C21" s="175"/>
      <c r="D21" s="152">
        <f>SUMIF('Bill 1 Payments'!$E$4:$E$76,'Bill 1 Summary'!B21,'Bill 1 Payments'!$F$4:$F$76)</f>
        <v>0</v>
      </c>
      <c r="E21" s="68"/>
      <c r="F21" s="154">
        <f t="shared" si="5"/>
        <v>0</v>
      </c>
      <c r="G21" s="69"/>
      <c r="H21" s="150">
        <f t="shared" si="1"/>
        <v>0</v>
      </c>
      <c r="I21" s="155"/>
      <c r="J21" s="150">
        <f t="shared" si="4"/>
        <v>0</v>
      </c>
      <c r="K21" s="70"/>
      <c r="L21" s="150">
        <f t="shared" si="3"/>
        <v>0</v>
      </c>
      <c r="M21" s="70"/>
      <c r="N21" s="151"/>
      <c r="O21" s="147"/>
      <c r="P21" s="72"/>
      <c r="Q21" s="553"/>
      <c r="R21" s="554"/>
      <c r="S21" s="554"/>
      <c r="T21" s="554"/>
      <c r="U21" s="554"/>
      <c r="V21" s="554"/>
      <c r="W21" s="554"/>
      <c r="X21" s="554"/>
      <c r="Y21" s="554"/>
      <c r="Z21" s="554"/>
      <c r="AA21" s="554"/>
      <c r="AB21" s="554"/>
      <c r="AC21" s="554"/>
      <c r="AD21" s="554"/>
      <c r="AE21" s="554"/>
      <c r="AF21" s="554"/>
      <c r="AG21" s="554"/>
      <c r="AH21" s="554"/>
      <c r="AI21" s="554"/>
      <c r="AJ21" s="554"/>
      <c r="AK21" s="554"/>
      <c r="AL21" s="554"/>
      <c r="AM21" s="554"/>
      <c r="AN21" s="555">
        <f t="shared" si="2"/>
        <v>0</v>
      </c>
    </row>
    <row r="22" spans="1:40">
      <c r="A22" s="145"/>
      <c r="B22" s="146"/>
      <c r="C22" s="175"/>
      <c r="D22" s="152">
        <f>SUMIF('Bill 1 Payments'!$E$4:$E$76,'Bill 1 Summary'!B22,'Bill 1 Payments'!$F$4:$F$76)</f>
        <v>0</v>
      </c>
      <c r="E22" s="68"/>
      <c r="F22" s="154">
        <f>C22-D22</f>
        <v>0</v>
      </c>
      <c r="G22" s="69"/>
      <c r="H22" s="150">
        <f t="shared" si="1"/>
        <v>0</v>
      </c>
      <c r="I22" s="155"/>
      <c r="J22" s="150">
        <f t="shared" si="4"/>
        <v>0</v>
      </c>
      <c r="K22" s="70"/>
      <c r="L22" s="150">
        <f t="shared" si="3"/>
        <v>0</v>
      </c>
      <c r="M22" s="70"/>
      <c r="N22" s="151"/>
      <c r="O22" s="147"/>
      <c r="P22" s="72"/>
      <c r="Q22" s="553"/>
      <c r="R22" s="554"/>
      <c r="S22" s="554"/>
      <c r="T22" s="554"/>
      <c r="U22" s="554"/>
      <c r="V22" s="554"/>
      <c r="W22" s="554"/>
      <c r="X22" s="554"/>
      <c r="Y22" s="554"/>
      <c r="Z22" s="554"/>
      <c r="AA22" s="554"/>
      <c r="AB22" s="554"/>
      <c r="AC22" s="554"/>
      <c r="AD22" s="554"/>
      <c r="AE22" s="554"/>
      <c r="AF22" s="554"/>
      <c r="AG22" s="554"/>
      <c r="AH22" s="554"/>
      <c r="AI22" s="554"/>
      <c r="AJ22" s="554"/>
      <c r="AK22" s="554"/>
      <c r="AL22" s="554"/>
      <c r="AM22" s="554"/>
      <c r="AN22" s="555">
        <f t="shared" si="2"/>
        <v>0</v>
      </c>
    </row>
    <row r="23" spans="1:40">
      <c r="A23" s="148"/>
      <c r="B23" s="149"/>
      <c r="C23" s="176"/>
      <c r="D23" s="153">
        <f>SUMIF('Bill 1 Payments'!$E$4:$E$76,'Bill 1 Summary'!B23,'Bill 1 Payments'!$F$4:$F$76)</f>
        <v>0</v>
      </c>
      <c r="E23" s="68"/>
      <c r="F23" s="154">
        <f>C23-D23</f>
        <v>0</v>
      </c>
      <c r="G23" s="69"/>
      <c r="H23" s="150">
        <f t="shared" si="1"/>
        <v>0</v>
      </c>
      <c r="I23" s="155"/>
      <c r="J23" s="150">
        <f t="shared" si="4"/>
        <v>0</v>
      </c>
      <c r="K23" s="70"/>
      <c r="L23" s="150">
        <f t="shared" si="3"/>
        <v>0</v>
      </c>
      <c r="M23" s="70"/>
      <c r="N23" s="151"/>
      <c r="O23" s="147"/>
      <c r="P23" s="72"/>
      <c r="Q23" s="553"/>
      <c r="R23" s="554"/>
      <c r="S23" s="554"/>
      <c r="T23" s="554"/>
      <c r="U23" s="554"/>
      <c r="V23" s="554"/>
      <c r="W23" s="554"/>
      <c r="X23" s="554"/>
      <c r="Y23" s="554"/>
      <c r="Z23" s="554"/>
      <c r="AA23" s="554"/>
      <c r="AB23" s="554"/>
      <c r="AC23" s="554"/>
      <c r="AD23" s="554"/>
      <c r="AE23" s="554"/>
      <c r="AF23" s="554"/>
      <c r="AG23" s="554"/>
      <c r="AH23" s="554"/>
      <c r="AI23" s="554"/>
      <c r="AJ23" s="554"/>
      <c r="AK23" s="554"/>
      <c r="AL23" s="554"/>
      <c r="AM23" s="554"/>
      <c r="AN23" s="555">
        <f t="shared" si="2"/>
        <v>0</v>
      </c>
    </row>
    <row r="24" spans="1:40">
      <c r="A24" s="148"/>
      <c r="B24" s="146"/>
      <c r="C24" s="176"/>
      <c r="D24" s="153">
        <f>SUMIF('Bill 1 Payments'!$E$4:$E$76,'Bill 1 Summary'!B24,'Bill 1 Payments'!$F$4:$F$76)</f>
        <v>0</v>
      </c>
      <c r="E24" s="68"/>
      <c r="F24" s="154">
        <f t="shared" ref="F24:F48" si="6">C24-D24</f>
        <v>0</v>
      </c>
      <c r="G24" s="69"/>
      <c r="H24" s="150">
        <f t="shared" si="1"/>
        <v>0</v>
      </c>
      <c r="I24" s="155"/>
      <c r="J24" s="150">
        <f t="shared" si="4"/>
        <v>0</v>
      </c>
      <c r="K24" s="70"/>
      <c r="L24" s="150">
        <f t="shared" ref="L24:L48" si="7">J24-D24</f>
        <v>0</v>
      </c>
      <c r="M24" s="70"/>
      <c r="N24" s="151"/>
      <c r="O24" s="147"/>
      <c r="P24" s="72"/>
      <c r="Q24" s="553"/>
      <c r="R24" s="554"/>
      <c r="S24" s="554"/>
      <c r="T24" s="554"/>
      <c r="U24" s="554"/>
      <c r="V24" s="554"/>
      <c r="W24" s="554"/>
      <c r="X24" s="554"/>
      <c r="Y24" s="554"/>
      <c r="Z24" s="554"/>
      <c r="AA24" s="554"/>
      <c r="AB24" s="554"/>
      <c r="AC24" s="554"/>
      <c r="AD24" s="554"/>
      <c r="AE24" s="554"/>
      <c r="AF24" s="554"/>
      <c r="AG24" s="554"/>
      <c r="AH24" s="554"/>
      <c r="AI24" s="554"/>
      <c r="AJ24" s="554"/>
      <c r="AK24" s="554"/>
      <c r="AL24" s="554"/>
      <c r="AM24" s="554"/>
      <c r="AN24" s="555">
        <f t="shared" ref="AN24:AN48" si="8">SUM(Q24:AM24)</f>
        <v>0</v>
      </c>
    </row>
    <row r="25" spans="1:40">
      <c r="A25" s="148"/>
      <c r="B25" s="149"/>
      <c r="C25" s="176"/>
      <c r="D25" s="153">
        <f>SUMIF('Bill 1 Payments'!$E$4:$E$76,'Bill 1 Summary'!B25,'Bill 1 Payments'!$F$4:$F$76)</f>
        <v>0</v>
      </c>
      <c r="E25" s="68"/>
      <c r="F25" s="154">
        <f t="shared" si="6"/>
        <v>0</v>
      </c>
      <c r="G25" s="69"/>
      <c r="H25" s="150">
        <f t="shared" si="1"/>
        <v>0</v>
      </c>
      <c r="I25" s="155"/>
      <c r="J25" s="150">
        <f t="shared" si="4"/>
        <v>0</v>
      </c>
      <c r="K25" s="70"/>
      <c r="L25" s="150">
        <f t="shared" si="7"/>
        <v>0</v>
      </c>
      <c r="M25" s="70"/>
      <c r="N25" s="151"/>
      <c r="O25" s="147"/>
      <c r="P25" s="72"/>
      <c r="Q25" s="553"/>
      <c r="R25" s="554"/>
      <c r="S25" s="554"/>
      <c r="T25" s="554"/>
      <c r="U25" s="554"/>
      <c r="V25" s="554"/>
      <c r="W25" s="554"/>
      <c r="X25" s="554"/>
      <c r="Y25" s="554"/>
      <c r="Z25" s="554"/>
      <c r="AA25" s="554"/>
      <c r="AB25" s="554"/>
      <c r="AC25" s="554"/>
      <c r="AD25" s="554"/>
      <c r="AE25" s="554"/>
      <c r="AF25" s="554"/>
      <c r="AG25" s="554"/>
      <c r="AH25" s="554"/>
      <c r="AI25" s="554"/>
      <c r="AJ25" s="554"/>
      <c r="AK25" s="554"/>
      <c r="AL25" s="554"/>
      <c r="AM25" s="554"/>
      <c r="AN25" s="555">
        <f t="shared" si="8"/>
        <v>0</v>
      </c>
    </row>
    <row r="26" spans="1:40">
      <c r="A26" s="148"/>
      <c r="B26" s="149"/>
      <c r="C26" s="176"/>
      <c r="D26" s="153">
        <f>SUMIF('Bill 1 Payments'!$E$4:$E$76,'Bill 1 Summary'!B26,'Bill 1 Payments'!$F$4:$F$76)</f>
        <v>0</v>
      </c>
      <c r="E26" s="68"/>
      <c r="F26" s="154">
        <f t="shared" si="6"/>
        <v>0</v>
      </c>
      <c r="G26" s="69"/>
      <c r="H26" s="150">
        <f t="shared" si="1"/>
        <v>0</v>
      </c>
      <c r="I26" s="155"/>
      <c r="J26" s="150">
        <f t="shared" si="4"/>
        <v>0</v>
      </c>
      <c r="K26" s="70"/>
      <c r="L26" s="150">
        <f t="shared" si="7"/>
        <v>0</v>
      </c>
      <c r="M26" s="70"/>
      <c r="N26" s="151"/>
      <c r="O26" s="147"/>
      <c r="P26" s="72"/>
      <c r="Q26" s="553"/>
      <c r="R26" s="554"/>
      <c r="S26" s="554"/>
      <c r="T26" s="554"/>
      <c r="U26" s="554"/>
      <c r="V26" s="554"/>
      <c r="W26" s="554"/>
      <c r="X26" s="554"/>
      <c r="Y26" s="554"/>
      <c r="Z26" s="554"/>
      <c r="AA26" s="554"/>
      <c r="AB26" s="554"/>
      <c r="AC26" s="554"/>
      <c r="AD26" s="554"/>
      <c r="AE26" s="554"/>
      <c r="AF26" s="554"/>
      <c r="AG26" s="554"/>
      <c r="AH26" s="554"/>
      <c r="AI26" s="554"/>
      <c r="AJ26" s="554"/>
      <c r="AK26" s="554"/>
      <c r="AL26" s="554"/>
      <c r="AM26" s="554"/>
      <c r="AN26" s="555">
        <f t="shared" si="8"/>
        <v>0</v>
      </c>
    </row>
    <row r="27" spans="1:40">
      <c r="A27" s="148"/>
      <c r="B27" s="149"/>
      <c r="C27" s="176"/>
      <c r="D27" s="153">
        <f>SUMIF('Bill 1 Payments'!$E$4:$E$76,'Bill 1 Summary'!B27,'Bill 1 Payments'!$F$4:$F$76)</f>
        <v>0</v>
      </c>
      <c r="E27" s="68"/>
      <c r="F27" s="154">
        <f t="shared" si="6"/>
        <v>0</v>
      </c>
      <c r="G27" s="69"/>
      <c r="H27" s="150">
        <f t="shared" si="1"/>
        <v>0</v>
      </c>
      <c r="I27" s="155"/>
      <c r="J27" s="150">
        <f t="shared" si="4"/>
        <v>0</v>
      </c>
      <c r="K27" s="70"/>
      <c r="L27" s="150">
        <f t="shared" si="7"/>
        <v>0</v>
      </c>
      <c r="M27" s="70"/>
      <c r="N27" s="151"/>
      <c r="O27" s="147"/>
      <c r="P27" s="72"/>
      <c r="Q27" s="553"/>
      <c r="R27" s="554"/>
      <c r="S27" s="554"/>
      <c r="T27" s="554"/>
      <c r="U27" s="554"/>
      <c r="V27" s="554"/>
      <c r="W27" s="554"/>
      <c r="X27" s="554"/>
      <c r="Y27" s="554"/>
      <c r="Z27" s="554"/>
      <c r="AA27" s="554"/>
      <c r="AB27" s="554"/>
      <c r="AC27" s="554"/>
      <c r="AD27" s="554"/>
      <c r="AE27" s="554"/>
      <c r="AF27" s="554"/>
      <c r="AG27" s="554"/>
      <c r="AH27" s="554"/>
      <c r="AI27" s="554"/>
      <c r="AJ27" s="554"/>
      <c r="AK27" s="554"/>
      <c r="AL27" s="554"/>
      <c r="AM27" s="554"/>
      <c r="AN27" s="555">
        <f t="shared" si="8"/>
        <v>0</v>
      </c>
    </row>
    <row r="28" spans="1:40">
      <c r="A28" s="148"/>
      <c r="B28" s="149"/>
      <c r="C28" s="176"/>
      <c r="D28" s="153">
        <f>SUMIF('Bill 1 Payments'!$E$4:$E$76,'Bill 1 Summary'!B28,'Bill 1 Payments'!$F$4:$F$76)</f>
        <v>0</v>
      </c>
      <c r="E28" s="68"/>
      <c r="F28" s="154">
        <f t="shared" si="6"/>
        <v>0</v>
      </c>
      <c r="G28" s="69"/>
      <c r="H28" s="150">
        <f t="shared" si="1"/>
        <v>0</v>
      </c>
      <c r="I28" s="155"/>
      <c r="J28" s="150">
        <f t="shared" si="4"/>
        <v>0</v>
      </c>
      <c r="K28" s="70"/>
      <c r="L28" s="150">
        <f t="shared" si="7"/>
        <v>0</v>
      </c>
      <c r="M28" s="70"/>
      <c r="N28" s="151"/>
      <c r="O28" s="147"/>
      <c r="P28" s="72"/>
      <c r="Q28" s="553"/>
      <c r="R28" s="554"/>
      <c r="S28" s="554"/>
      <c r="T28" s="554"/>
      <c r="U28" s="554"/>
      <c r="V28" s="554"/>
      <c r="W28" s="554"/>
      <c r="X28" s="554"/>
      <c r="Y28" s="554"/>
      <c r="Z28" s="554"/>
      <c r="AA28" s="554"/>
      <c r="AB28" s="554"/>
      <c r="AC28" s="554"/>
      <c r="AD28" s="554"/>
      <c r="AE28" s="554"/>
      <c r="AF28" s="554"/>
      <c r="AG28" s="554"/>
      <c r="AH28" s="554"/>
      <c r="AI28" s="554"/>
      <c r="AJ28" s="554"/>
      <c r="AK28" s="554"/>
      <c r="AL28" s="554"/>
      <c r="AM28" s="554"/>
      <c r="AN28" s="555">
        <f t="shared" si="8"/>
        <v>0</v>
      </c>
    </row>
    <row r="29" spans="1:40">
      <c r="A29" s="148"/>
      <c r="B29" s="149"/>
      <c r="C29" s="176"/>
      <c r="D29" s="153">
        <f>SUMIF('Bill 1 Payments'!$E$4:$E$76,'Bill 1 Summary'!B29,'Bill 1 Payments'!$F$4:$F$76)</f>
        <v>0</v>
      </c>
      <c r="E29" s="68"/>
      <c r="F29" s="154">
        <f t="shared" si="6"/>
        <v>0</v>
      </c>
      <c r="G29" s="69"/>
      <c r="H29" s="150">
        <f t="shared" si="1"/>
        <v>0</v>
      </c>
      <c r="I29" s="155"/>
      <c r="J29" s="150">
        <f t="shared" si="4"/>
        <v>0</v>
      </c>
      <c r="K29" s="70"/>
      <c r="L29" s="150">
        <f t="shared" si="7"/>
        <v>0</v>
      </c>
      <c r="M29" s="70"/>
      <c r="N29" s="151"/>
      <c r="O29" s="147"/>
      <c r="P29" s="72"/>
      <c r="Q29" s="553"/>
      <c r="R29" s="554"/>
      <c r="S29" s="554"/>
      <c r="T29" s="554"/>
      <c r="U29" s="554"/>
      <c r="V29" s="554"/>
      <c r="W29" s="554"/>
      <c r="X29" s="554"/>
      <c r="Y29" s="554"/>
      <c r="Z29" s="554"/>
      <c r="AA29" s="554"/>
      <c r="AB29" s="554"/>
      <c r="AC29" s="554"/>
      <c r="AD29" s="554"/>
      <c r="AE29" s="554"/>
      <c r="AF29" s="554"/>
      <c r="AG29" s="554"/>
      <c r="AH29" s="554"/>
      <c r="AI29" s="554"/>
      <c r="AJ29" s="554"/>
      <c r="AK29" s="554"/>
      <c r="AL29" s="554"/>
      <c r="AM29" s="554"/>
      <c r="AN29" s="555">
        <f t="shared" si="8"/>
        <v>0</v>
      </c>
    </row>
    <row r="30" spans="1:40">
      <c r="A30" s="148"/>
      <c r="B30" s="149"/>
      <c r="C30" s="176"/>
      <c r="D30" s="153">
        <f>SUMIF('Bill 1 Payments'!$E$4:$E$76,'Bill 1 Summary'!B30,'Bill 1 Payments'!$F$4:$F$76)</f>
        <v>0</v>
      </c>
      <c r="E30" s="68"/>
      <c r="F30" s="154">
        <f t="shared" si="6"/>
        <v>0</v>
      </c>
      <c r="G30" s="69"/>
      <c r="H30" s="150">
        <f t="shared" si="1"/>
        <v>0</v>
      </c>
      <c r="I30" s="155"/>
      <c r="J30" s="150">
        <f t="shared" si="4"/>
        <v>0</v>
      </c>
      <c r="K30" s="70"/>
      <c r="L30" s="150">
        <f t="shared" si="7"/>
        <v>0</v>
      </c>
      <c r="M30" s="70"/>
      <c r="N30" s="151"/>
      <c r="O30" s="147"/>
      <c r="P30" s="72"/>
      <c r="Q30" s="553"/>
      <c r="R30" s="554"/>
      <c r="S30" s="554"/>
      <c r="T30" s="554"/>
      <c r="U30" s="554"/>
      <c r="V30" s="554"/>
      <c r="W30" s="554"/>
      <c r="X30" s="554"/>
      <c r="Y30" s="554"/>
      <c r="Z30" s="554"/>
      <c r="AA30" s="554"/>
      <c r="AB30" s="554"/>
      <c r="AC30" s="554"/>
      <c r="AD30" s="554"/>
      <c r="AE30" s="554"/>
      <c r="AF30" s="554"/>
      <c r="AG30" s="554"/>
      <c r="AH30" s="554"/>
      <c r="AI30" s="554"/>
      <c r="AJ30" s="554"/>
      <c r="AK30" s="554"/>
      <c r="AL30" s="554"/>
      <c r="AM30" s="554"/>
      <c r="AN30" s="555">
        <f t="shared" si="8"/>
        <v>0</v>
      </c>
    </row>
    <row r="31" spans="1:40">
      <c r="A31" s="148"/>
      <c r="B31" s="149"/>
      <c r="C31" s="176"/>
      <c r="D31" s="153">
        <f>SUMIF('Bill 1 Payments'!$E$4:$E$76,'Bill 1 Summary'!B31,'Bill 1 Payments'!$F$4:$F$76)</f>
        <v>0</v>
      </c>
      <c r="E31" s="68"/>
      <c r="F31" s="154">
        <f t="shared" si="6"/>
        <v>0</v>
      </c>
      <c r="G31" s="69"/>
      <c r="H31" s="150">
        <f t="shared" si="1"/>
        <v>0</v>
      </c>
      <c r="I31" s="155"/>
      <c r="J31" s="150">
        <f t="shared" si="4"/>
        <v>0</v>
      </c>
      <c r="K31" s="70"/>
      <c r="L31" s="150">
        <f t="shared" si="7"/>
        <v>0</v>
      </c>
      <c r="M31" s="70"/>
      <c r="N31" s="151"/>
      <c r="O31" s="147"/>
      <c r="P31" s="72"/>
      <c r="Q31" s="553"/>
      <c r="R31" s="554"/>
      <c r="S31" s="554"/>
      <c r="T31" s="554"/>
      <c r="U31" s="554"/>
      <c r="V31" s="554"/>
      <c r="W31" s="554"/>
      <c r="X31" s="554"/>
      <c r="Y31" s="554"/>
      <c r="Z31" s="554"/>
      <c r="AA31" s="554"/>
      <c r="AB31" s="554"/>
      <c r="AC31" s="554"/>
      <c r="AD31" s="554"/>
      <c r="AE31" s="554"/>
      <c r="AF31" s="554"/>
      <c r="AG31" s="554"/>
      <c r="AH31" s="554"/>
      <c r="AI31" s="554"/>
      <c r="AJ31" s="554"/>
      <c r="AK31" s="554"/>
      <c r="AL31" s="554"/>
      <c r="AM31" s="554"/>
      <c r="AN31" s="555">
        <f t="shared" si="8"/>
        <v>0</v>
      </c>
    </row>
    <row r="32" spans="1:40">
      <c r="A32" s="148"/>
      <c r="B32" s="149"/>
      <c r="C32" s="176"/>
      <c r="D32" s="153">
        <f>SUMIF('Bill 1 Payments'!$E$4:$E$76,'Bill 1 Summary'!B32,'Bill 1 Payments'!$F$4:$F$76)</f>
        <v>0</v>
      </c>
      <c r="E32" s="68"/>
      <c r="F32" s="154">
        <f t="shared" si="6"/>
        <v>0</v>
      </c>
      <c r="G32" s="69"/>
      <c r="H32" s="150">
        <f t="shared" si="1"/>
        <v>0</v>
      </c>
      <c r="I32" s="155"/>
      <c r="J32" s="150">
        <f t="shared" si="4"/>
        <v>0</v>
      </c>
      <c r="K32" s="70"/>
      <c r="L32" s="150">
        <f t="shared" si="7"/>
        <v>0</v>
      </c>
      <c r="M32" s="70"/>
      <c r="N32" s="151"/>
      <c r="O32" s="147"/>
      <c r="P32" s="72"/>
      <c r="Q32" s="553"/>
      <c r="R32" s="554"/>
      <c r="S32" s="554"/>
      <c r="T32" s="554"/>
      <c r="U32" s="554"/>
      <c r="V32" s="554"/>
      <c r="W32" s="554"/>
      <c r="X32" s="554"/>
      <c r="Y32" s="554"/>
      <c r="Z32" s="554"/>
      <c r="AA32" s="554"/>
      <c r="AB32" s="554"/>
      <c r="AC32" s="554"/>
      <c r="AD32" s="554"/>
      <c r="AE32" s="554"/>
      <c r="AF32" s="554"/>
      <c r="AG32" s="554"/>
      <c r="AH32" s="554"/>
      <c r="AI32" s="554"/>
      <c r="AJ32" s="554"/>
      <c r="AK32" s="554"/>
      <c r="AL32" s="554"/>
      <c r="AM32" s="554"/>
      <c r="AN32" s="555">
        <f t="shared" si="8"/>
        <v>0</v>
      </c>
    </row>
    <row r="33" spans="1:40">
      <c r="A33" s="148"/>
      <c r="B33" s="149"/>
      <c r="C33" s="176"/>
      <c r="D33" s="153">
        <f>SUMIF('Bill 1 Payments'!$E$4:$E$76,'Bill 1 Summary'!B33,'Bill 1 Payments'!$F$4:$F$76)</f>
        <v>0</v>
      </c>
      <c r="E33" s="68"/>
      <c r="F33" s="154">
        <f t="shared" si="6"/>
        <v>0</v>
      </c>
      <c r="G33" s="69"/>
      <c r="H33" s="150">
        <f t="shared" si="1"/>
        <v>0</v>
      </c>
      <c r="I33" s="155"/>
      <c r="J33" s="150">
        <f t="shared" si="4"/>
        <v>0</v>
      </c>
      <c r="K33" s="70"/>
      <c r="L33" s="150">
        <f t="shared" si="7"/>
        <v>0</v>
      </c>
      <c r="M33" s="70"/>
      <c r="N33" s="151"/>
      <c r="O33" s="147"/>
      <c r="P33" s="72"/>
      <c r="Q33" s="553"/>
      <c r="R33" s="554"/>
      <c r="S33" s="554"/>
      <c r="T33" s="554"/>
      <c r="U33" s="554"/>
      <c r="V33" s="554"/>
      <c r="W33" s="554"/>
      <c r="X33" s="554"/>
      <c r="Y33" s="554"/>
      <c r="Z33" s="554"/>
      <c r="AA33" s="554"/>
      <c r="AB33" s="554"/>
      <c r="AC33" s="554"/>
      <c r="AD33" s="554"/>
      <c r="AE33" s="554"/>
      <c r="AF33" s="554"/>
      <c r="AG33" s="554"/>
      <c r="AH33" s="554"/>
      <c r="AI33" s="554"/>
      <c r="AJ33" s="554"/>
      <c r="AK33" s="554"/>
      <c r="AL33" s="554"/>
      <c r="AM33" s="554"/>
      <c r="AN33" s="555">
        <f t="shared" si="8"/>
        <v>0</v>
      </c>
    </row>
    <row r="34" spans="1:40">
      <c r="A34" s="148"/>
      <c r="B34" s="149"/>
      <c r="C34" s="176"/>
      <c r="D34" s="153">
        <f>SUMIF('Bill 1 Payments'!$E$4:$E$76,'Bill 1 Summary'!B34,'Bill 1 Payments'!$F$4:$F$76)</f>
        <v>0</v>
      </c>
      <c r="E34" s="68"/>
      <c r="F34" s="154">
        <f t="shared" si="6"/>
        <v>0</v>
      </c>
      <c r="G34" s="69"/>
      <c r="H34" s="150">
        <f t="shared" si="1"/>
        <v>0</v>
      </c>
      <c r="I34" s="155"/>
      <c r="J34" s="150">
        <f t="shared" si="4"/>
        <v>0</v>
      </c>
      <c r="K34" s="70"/>
      <c r="L34" s="150">
        <f t="shared" si="7"/>
        <v>0</v>
      </c>
      <c r="M34" s="70"/>
      <c r="N34" s="151"/>
      <c r="O34" s="147"/>
      <c r="P34" s="72"/>
      <c r="Q34" s="553"/>
      <c r="R34" s="554"/>
      <c r="S34" s="554"/>
      <c r="T34" s="554"/>
      <c r="U34" s="554"/>
      <c r="V34" s="554"/>
      <c r="W34" s="554"/>
      <c r="X34" s="554"/>
      <c r="Y34" s="554"/>
      <c r="Z34" s="554"/>
      <c r="AA34" s="554"/>
      <c r="AB34" s="554"/>
      <c r="AC34" s="554"/>
      <c r="AD34" s="554"/>
      <c r="AE34" s="554"/>
      <c r="AF34" s="554"/>
      <c r="AG34" s="554"/>
      <c r="AH34" s="554"/>
      <c r="AI34" s="554"/>
      <c r="AJ34" s="554"/>
      <c r="AK34" s="554"/>
      <c r="AL34" s="554"/>
      <c r="AM34" s="554"/>
      <c r="AN34" s="555">
        <f t="shared" si="8"/>
        <v>0</v>
      </c>
    </row>
    <row r="35" spans="1:40">
      <c r="A35" s="148"/>
      <c r="B35" s="149"/>
      <c r="C35" s="176"/>
      <c r="D35" s="153">
        <f>SUMIF('Bill 1 Payments'!$E$4:$E$76,'Bill 1 Summary'!B35,'Bill 1 Payments'!$F$4:$F$76)</f>
        <v>0</v>
      </c>
      <c r="E35" s="68"/>
      <c r="F35" s="154">
        <f t="shared" si="6"/>
        <v>0</v>
      </c>
      <c r="G35" s="69"/>
      <c r="H35" s="150">
        <f t="shared" si="1"/>
        <v>0</v>
      </c>
      <c r="I35" s="155"/>
      <c r="J35" s="150">
        <f t="shared" si="4"/>
        <v>0</v>
      </c>
      <c r="K35" s="70"/>
      <c r="L35" s="150">
        <f t="shared" si="7"/>
        <v>0</v>
      </c>
      <c r="M35" s="70"/>
      <c r="N35" s="151"/>
      <c r="O35" s="147"/>
      <c r="P35" s="72"/>
      <c r="Q35" s="553"/>
      <c r="R35" s="554"/>
      <c r="S35" s="554"/>
      <c r="T35" s="554"/>
      <c r="U35" s="554"/>
      <c r="V35" s="554"/>
      <c r="W35" s="554"/>
      <c r="X35" s="554"/>
      <c r="Y35" s="554"/>
      <c r="Z35" s="554"/>
      <c r="AA35" s="554"/>
      <c r="AB35" s="554"/>
      <c r="AC35" s="554"/>
      <c r="AD35" s="554"/>
      <c r="AE35" s="554"/>
      <c r="AF35" s="554"/>
      <c r="AG35" s="554"/>
      <c r="AH35" s="554"/>
      <c r="AI35" s="554"/>
      <c r="AJ35" s="554"/>
      <c r="AK35" s="554"/>
      <c r="AL35" s="554"/>
      <c r="AM35" s="554"/>
      <c r="AN35" s="555">
        <f t="shared" si="8"/>
        <v>0</v>
      </c>
    </row>
    <row r="36" spans="1:40">
      <c r="A36" s="148"/>
      <c r="B36" s="149"/>
      <c r="C36" s="176"/>
      <c r="D36" s="153">
        <f>SUMIF('Bill 1 Payments'!$E$4:$E$76,'Bill 1 Summary'!B36,'Bill 1 Payments'!$F$4:$F$76)</f>
        <v>0</v>
      </c>
      <c r="E36" s="68"/>
      <c r="F36" s="154">
        <f t="shared" si="6"/>
        <v>0</v>
      </c>
      <c r="G36" s="69"/>
      <c r="H36" s="150">
        <f t="shared" si="1"/>
        <v>0</v>
      </c>
      <c r="I36" s="155"/>
      <c r="J36" s="150">
        <f t="shared" si="4"/>
        <v>0</v>
      </c>
      <c r="K36" s="70"/>
      <c r="L36" s="150">
        <f t="shared" si="7"/>
        <v>0</v>
      </c>
      <c r="M36" s="70"/>
      <c r="N36" s="151"/>
      <c r="O36" s="147"/>
      <c r="P36" s="72"/>
      <c r="Q36" s="553"/>
      <c r="R36" s="554"/>
      <c r="S36" s="554"/>
      <c r="T36" s="554"/>
      <c r="U36" s="554"/>
      <c r="V36" s="554"/>
      <c r="W36" s="554"/>
      <c r="X36" s="554"/>
      <c r="Y36" s="554"/>
      <c r="Z36" s="554"/>
      <c r="AA36" s="554"/>
      <c r="AB36" s="554"/>
      <c r="AC36" s="554"/>
      <c r="AD36" s="554"/>
      <c r="AE36" s="554"/>
      <c r="AF36" s="554"/>
      <c r="AG36" s="554"/>
      <c r="AH36" s="554"/>
      <c r="AI36" s="554"/>
      <c r="AJ36" s="554"/>
      <c r="AK36" s="554"/>
      <c r="AL36" s="554"/>
      <c r="AM36" s="554"/>
      <c r="AN36" s="555">
        <f t="shared" si="8"/>
        <v>0</v>
      </c>
    </row>
    <row r="37" spans="1:40">
      <c r="A37" s="148"/>
      <c r="B37" s="149"/>
      <c r="C37" s="176"/>
      <c r="D37" s="153">
        <f>SUMIF('Bill 1 Payments'!$E$4:$E$76,'Bill 1 Summary'!B37,'Bill 1 Payments'!$F$4:$F$76)</f>
        <v>0</v>
      </c>
      <c r="E37" s="68"/>
      <c r="F37" s="154">
        <f t="shared" si="6"/>
        <v>0</v>
      </c>
      <c r="G37" s="69"/>
      <c r="H37" s="150">
        <f t="shared" si="1"/>
        <v>0</v>
      </c>
      <c r="I37" s="155"/>
      <c r="J37" s="150">
        <f t="shared" si="4"/>
        <v>0</v>
      </c>
      <c r="K37" s="70"/>
      <c r="L37" s="150">
        <f t="shared" si="7"/>
        <v>0</v>
      </c>
      <c r="M37" s="70"/>
      <c r="N37" s="151"/>
      <c r="O37" s="147"/>
      <c r="P37" s="72"/>
      <c r="Q37" s="553"/>
      <c r="R37" s="554"/>
      <c r="S37" s="554"/>
      <c r="T37" s="554"/>
      <c r="U37" s="554"/>
      <c r="V37" s="554"/>
      <c r="W37" s="554"/>
      <c r="X37" s="554"/>
      <c r="Y37" s="554"/>
      <c r="Z37" s="554"/>
      <c r="AA37" s="554"/>
      <c r="AB37" s="554"/>
      <c r="AC37" s="554"/>
      <c r="AD37" s="554"/>
      <c r="AE37" s="554"/>
      <c r="AF37" s="554"/>
      <c r="AG37" s="554"/>
      <c r="AH37" s="554"/>
      <c r="AI37" s="554"/>
      <c r="AJ37" s="554"/>
      <c r="AK37" s="554"/>
      <c r="AL37" s="554"/>
      <c r="AM37" s="554"/>
      <c r="AN37" s="555">
        <f t="shared" si="8"/>
        <v>0</v>
      </c>
    </row>
    <row r="38" spans="1:40">
      <c r="A38" s="148"/>
      <c r="B38" s="149"/>
      <c r="C38" s="176"/>
      <c r="D38" s="153">
        <f>SUMIF('Bill 1 Payments'!$E$4:$E$76,'Bill 1 Summary'!B38,'Bill 1 Payments'!$F$4:$F$76)</f>
        <v>0</v>
      </c>
      <c r="E38" s="68"/>
      <c r="F38" s="154">
        <f t="shared" si="6"/>
        <v>0</v>
      </c>
      <c r="G38" s="69"/>
      <c r="H38" s="150">
        <f t="shared" si="1"/>
        <v>0</v>
      </c>
      <c r="I38" s="155"/>
      <c r="J38" s="150">
        <f t="shared" si="4"/>
        <v>0</v>
      </c>
      <c r="K38" s="70"/>
      <c r="L38" s="150">
        <f t="shared" si="7"/>
        <v>0</v>
      </c>
      <c r="M38" s="70"/>
      <c r="N38" s="151"/>
      <c r="O38" s="147"/>
      <c r="P38" s="72"/>
      <c r="Q38" s="553"/>
      <c r="R38" s="554"/>
      <c r="S38" s="554"/>
      <c r="T38" s="554"/>
      <c r="U38" s="554"/>
      <c r="V38" s="554"/>
      <c r="W38" s="554"/>
      <c r="X38" s="554"/>
      <c r="Y38" s="554"/>
      <c r="Z38" s="554"/>
      <c r="AA38" s="554"/>
      <c r="AB38" s="554"/>
      <c r="AC38" s="554"/>
      <c r="AD38" s="554"/>
      <c r="AE38" s="554"/>
      <c r="AF38" s="554"/>
      <c r="AG38" s="554"/>
      <c r="AH38" s="554"/>
      <c r="AI38" s="554"/>
      <c r="AJ38" s="554"/>
      <c r="AK38" s="554"/>
      <c r="AL38" s="554"/>
      <c r="AM38" s="554"/>
      <c r="AN38" s="555">
        <f t="shared" si="8"/>
        <v>0</v>
      </c>
    </row>
    <row r="39" spans="1:40">
      <c r="A39" s="148"/>
      <c r="B39" s="149"/>
      <c r="C39" s="176"/>
      <c r="D39" s="153">
        <f>SUMIF('Bill 1 Payments'!$E$4:$E$76,'Bill 1 Summary'!B39,'Bill 1 Payments'!$F$4:$F$76)</f>
        <v>0</v>
      </c>
      <c r="E39" s="68"/>
      <c r="F39" s="154">
        <f t="shared" si="6"/>
        <v>0</v>
      </c>
      <c r="G39" s="69"/>
      <c r="H39" s="150">
        <f t="shared" si="1"/>
        <v>0</v>
      </c>
      <c r="I39" s="155"/>
      <c r="J39" s="150">
        <f t="shared" si="4"/>
        <v>0</v>
      </c>
      <c r="K39" s="70"/>
      <c r="L39" s="150">
        <f t="shared" si="7"/>
        <v>0</v>
      </c>
      <c r="M39" s="70"/>
      <c r="N39" s="151"/>
      <c r="O39" s="147"/>
      <c r="P39" s="72"/>
      <c r="Q39" s="553"/>
      <c r="R39" s="554"/>
      <c r="S39" s="554"/>
      <c r="T39" s="554"/>
      <c r="U39" s="554"/>
      <c r="V39" s="554"/>
      <c r="W39" s="554"/>
      <c r="X39" s="554"/>
      <c r="Y39" s="554"/>
      <c r="Z39" s="554"/>
      <c r="AA39" s="554"/>
      <c r="AB39" s="554"/>
      <c r="AC39" s="554"/>
      <c r="AD39" s="554"/>
      <c r="AE39" s="554"/>
      <c r="AF39" s="554"/>
      <c r="AG39" s="554"/>
      <c r="AH39" s="554"/>
      <c r="AI39" s="554"/>
      <c r="AJ39" s="554"/>
      <c r="AK39" s="554"/>
      <c r="AL39" s="554"/>
      <c r="AM39" s="554"/>
      <c r="AN39" s="555">
        <f t="shared" si="8"/>
        <v>0</v>
      </c>
    </row>
    <row r="40" spans="1:40">
      <c r="A40" s="148"/>
      <c r="B40" s="149"/>
      <c r="C40" s="176"/>
      <c r="D40" s="153">
        <f>SUMIF('Bill 1 Payments'!$E$4:$E$76,'Bill 1 Summary'!B40,'Bill 1 Payments'!$F$4:$F$76)</f>
        <v>0</v>
      </c>
      <c r="E40" s="68"/>
      <c r="F40" s="154">
        <f t="shared" si="6"/>
        <v>0</v>
      </c>
      <c r="G40" s="69"/>
      <c r="H40" s="150">
        <f t="shared" si="1"/>
        <v>0</v>
      </c>
      <c r="I40" s="155"/>
      <c r="J40" s="150">
        <f t="shared" si="4"/>
        <v>0</v>
      </c>
      <c r="K40" s="70"/>
      <c r="L40" s="150">
        <f t="shared" si="7"/>
        <v>0</v>
      </c>
      <c r="M40" s="70"/>
      <c r="N40" s="151"/>
      <c r="O40" s="147"/>
      <c r="P40" s="72"/>
      <c r="Q40" s="553"/>
      <c r="R40" s="554"/>
      <c r="S40" s="554"/>
      <c r="T40" s="554"/>
      <c r="U40" s="554"/>
      <c r="V40" s="554"/>
      <c r="W40" s="554"/>
      <c r="X40" s="554"/>
      <c r="Y40" s="554"/>
      <c r="Z40" s="554"/>
      <c r="AA40" s="554"/>
      <c r="AB40" s="554"/>
      <c r="AC40" s="554"/>
      <c r="AD40" s="554"/>
      <c r="AE40" s="554"/>
      <c r="AF40" s="554"/>
      <c r="AG40" s="554"/>
      <c r="AH40" s="554"/>
      <c r="AI40" s="554"/>
      <c r="AJ40" s="554"/>
      <c r="AK40" s="554"/>
      <c r="AL40" s="554"/>
      <c r="AM40" s="554"/>
      <c r="AN40" s="555">
        <f t="shared" si="8"/>
        <v>0</v>
      </c>
    </row>
    <row r="41" spans="1:40">
      <c r="A41" s="148"/>
      <c r="B41" s="149"/>
      <c r="C41" s="176"/>
      <c r="D41" s="153">
        <f>SUMIF('Bill 1 Payments'!$E$4:$E$76,'Bill 1 Summary'!B41,'Bill 1 Payments'!$F$4:$F$76)</f>
        <v>0</v>
      </c>
      <c r="E41" s="68"/>
      <c r="F41" s="154">
        <f t="shared" si="6"/>
        <v>0</v>
      </c>
      <c r="G41" s="69"/>
      <c r="H41" s="150">
        <f t="shared" si="1"/>
        <v>0</v>
      </c>
      <c r="I41" s="155"/>
      <c r="J41" s="150">
        <f t="shared" si="4"/>
        <v>0</v>
      </c>
      <c r="K41" s="70"/>
      <c r="L41" s="150">
        <f t="shared" si="7"/>
        <v>0</v>
      </c>
      <c r="M41" s="70"/>
      <c r="N41" s="151"/>
      <c r="O41" s="147"/>
      <c r="P41" s="72"/>
      <c r="Q41" s="553"/>
      <c r="R41" s="554"/>
      <c r="S41" s="554"/>
      <c r="T41" s="554"/>
      <c r="U41" s="554"/>
      <c r="V41" s="554"/>
      <c r="W41" s="554"/>
      <c r="X41" s="554"/>
      <c r="Y41" s="554"/>
      <c r="Z41" s="554"/>
      <c r="AA41" s="554"/>
      <c r="AB41" s="554"/>
      <c r="AC41" s="554"/>
      <c r="AD41" s="554"/>
      <c r="AE41" s="554"/>
      <c r="AF41" s="554"/>
      <c r="AG41" s="554"/>
      <c r="AH41" s="554"/>
      <c r="AI41" s="554"/>
      <c r="AJ41" s="554"/>
      <c r="AK41" s="554"/>
      <c r="AL41" s="554"/>
      <c r="AM41" s="554"/>
      <c r="AN41" s="555">
        <f t="shared" si="8"/>
        <v>0</v>
      </c>
    </row>
    <row r="42" spans="1:40">
      <c r="A42" s="148"/>
      <c r="B42" s="149"/>
      <c r="C42" s="176"/>
      <c r="D42" s="153">
        <f>SUMIF('Bill 1 Payments'!$E$4:$E$76,'Bill 1 Summary'!B42,'Bill 1 Payments'!$F$4:$F$76)</f>
        <v>0</v>
      </c>
      <c r="E42" s="68"/>
      <c r="F42" s="154">
        <f t="shared" ref="F42:F47" si="9">C42-D42</f>
        <v>0</v>
      </c>
      <c r="G42" s="69"/>
      <c r="H42" s="150">
        <f t="shared" si="1"/>
        <v>0</v>
      </c>
      <c r="I42" s="155"/>
      <c r="J42" s="150">
        <f t="shared" si="4"/>
        <v>0</v>
      </c>
      <c r="K42" s="70"/>
      <c r="L42" s="150">
        <f t="shared" ref="L42:L47" si="10">J42-D42</f>
        <v>0</v>
      </c>
      <c r="M42" s="70"/>
      <c r="N42" s="151"/>
      <c r="O42" s="147"/>
      <c r="P42" s="72"/>
      <c r="Q42" s="553"/>
      <c r="R42" s="554"/>
      <c r="S42" s="554"/>
      <c r="T42" s="554"/>
      <c r="U42" s="554"/>
      <c r="V42" s="554"/>
      <c r="W42" s="554"/>
      <c r="X42" s="554"/>
      <c r="Y42" s="554"/>
      <c r="Z42" s="554"/>
      <c r="AA42" s="554"/>
      <c r="AB42" s="554"/>
      <c r="AC42" s="554"/>
      <c r="AD42" s="554"/>
      <c r="AE42" s="554"/>
      <c r="AF42" s="554"/>
      <c r="AG42" s="554"/>
      <c r="AH42" s="554"/>
      <c r="AI42" s="554"/>
      <c r="AJ42" s="554"/>
      <c r="AK42" s="554"/>
      <c r="AL42" s="554"/>
      <c r="AM42" s="554"/>
      <c r="AN42" s="555">
        <f t="shared" ref="AN42:AN47" si="11">SUM(Q42:AM42)</f>
        <v>0</v>
      </c>
    </row>
    <row r="43" spans="1:40">
      <c r="A43" s="148"/>
      <c r="B43" s="149"/>
      <c r="C43" s="176"/>
      <c r="D43" s="153">
        <f>SUMIF('Bill 1 Payments'!$E$4:$E$76,'Bill 1 Summary'!B43,'Bill 1 Payments'!$F$4:$F$76)</f>
        <v>0</v>
      </c>
      <c r="E43" s="68"/>
      <c r="F43" s="154">
        <f t="shared" si="9"/>
        <v>0</v>
      </c>
      <c r="G43" s="69"/>
      <c r="H43" s="150">
        <f t="shared" si="1"/>
        <v>0</v>
      </c>
      <c r="I43" s="155"/>
      <c r="J43" s="150">
        <f t="shared" si="4"/>
        <v>0</v>
      </c>
      <c r="K43" s="70"/>
      <c r="L43" s="150">
        <f t="shared" si="10"/>
        <v>0</v>
      </c>
      <c r="M43" s="70"/>
      <c r="N43" s="151"/>
      <c r="O43" s="147"/>
      <c r="P43" s="72"/>
      <c r="Q43" s="553"/>
      <c r="R43" s="554"/>
      <c r="S43" s="554"/>
      <c r="T43" s="554"/>
      <c r="U43" s="554"/>
      <c r="V43" s="554"/>
      <c r="W43" s="554"/>
      <c r="X43" s="554"/>
      <c r="Y43" s="554"/>
      <c r="Z43" s="554"/>
      <c r="AA43" s="554"/>
      <c r="AB43" s="554"/>
      <c r="AC43" s="554"/>
      <c r="AD43" s="554"/>
      <c r="AE43" s="554"/>
      <c r="AF43" s="554"/>
      <c r="AG43" s="554"/>
      <c r="AH43" s="554"/>
      <c r="AI43" s="554"/>
      <c r="AJ43" s="554"/>
      <c r="AK43" s="554"/>
      <c r="AL43" s="554"/>
      <c r="AM43" s="554"/>
      <c r="AN43" s="555">
        <f t="shared" si="11"/>
        <v>0</v>
      </c>
    </row>
    <row r="44" spans="1:40">
      <c r="A44" s="148"/>
      <c r="B44" s="149"/>
      <c r="C44" s="176"/>
      <c r="D44" s="153">
        <f>SUMIF('Bill 1 Payments'!$E$4:$E$76,'Bill 1 Summary'!B44,'Bill 1 Payments'!$F$4:$F$76)</f>
        <v>0</v>
      </c>
      <c r="E44" s="68"/>
      <c r="F44" s="154">
        <f t="shared" si="9"/>
        <v>0</v>
      </c>
      <c r="G44" s="69"/>
      <c r="H44" s="150">
        <f t="shared" si="1"/>
        <v>0</v>
      </c>
      <c r="I44" s="155"/>
      <c r="J44" s="150">
        <f t="shared" si="4"/>
        <v>0</v>
      </c>
      <c r="K44" s="70"/>
      <c r="L44" s="150">
        <f t="shared" si="10"/>
        <v>0</v>
      </c>
      <c r="M44" s="70"/>
      <c r="N44" s="151"/>
      <c r="O44" s="147"/>
      <c r="P44" s="72"/>
      <c r="Q44" s="553"/>
      <c r="R44" s="554"/>
      <c r="S44" s="554"/>
      <c r="T44" s="554"/>
      <c r="U44" s="554"/>
      <c r="V44" s="554"/>
      <c r="W44" s="554"/>
      <c r="X44" s="554"/>
      <c r="Y44" s="554"/>
      <c r="Z44" s="554"/>
      <c r="AA44" s="554"/>
      <c r="AB44" s="554"/>
      <c r="AC44" s="554"/>
      <c r="AD44" s="554"/>
      <c r="AE44" s="554"/>
      <c r="AF44" s="554"/>
      <c r="AG44" s="554"/>
      <c r="AH44" s="554"/>
      <c r="AI44" s="554"/>
      <c r="AJ44" s="554"/>
      <c r="AK44" s="554"/>
      <c r="AL44" s="554"/>
      <c r="AM44" s="554"/>
      <c r="AN44" s="555">
        <f t="shared" si="11"/>
        <v>0</v>
      </c>
    </row>
    <row r="45" spans="1:40">
      <c r="A45" s="148"/>
      <c r="B45" s="149"/>
      <c r="C45" s="176"/>
      <c r="D45" s="153">
        <f>SUMIF('Bill 1 Payments'!$E$4:$E$76,'Bill 1 Summary'!B45,'Bill 1 Payments'!$F$4:$F$76)</f>
        <v>0</v>
      </c>
      <c r="E45" s="68"/>
      <c r="F45" s="154">
        <f t="shared" si="9"/>
        <v>0</v>
      </c>
      <c r="G45" s="69"/>
      <c r="H45" s="150">
        <f t="shared" si="1"/>
        <v>0</v>
      </c>
      <c r="I45" s="155"/>
      <c r="J45" s="150">
        <f t="shared" si="4"/>
        <v>0</v>
      </c>
      <c r="K45" s="70"/>
      <c r="L45" s="150">
        <f t="shared" si="10"/>
        <v>0</v>
      </c>
      <c r="M45" s="70"/>
      <c r="N45" s="151"/>
      <c r="O45" s="147"/>
      <c r="P45" s="72"/>
      <c r="Q45" s="553"/>
      <c r="R45" s="554"/>
      <c r="S45" s="554"/>
      <c r="T45" s="554"/>
      <c r="U45" s="554"/>
      <c r="V45" s="554"/>
      <c r="W45" s="554"/>
      <c r="X45" s="554"/>
      <c r="Y45" s="554"/>
      <c r="Z45" s="554"/>
      <c r="AA45" s="554"/>
      <c r="AB45" s="554"/>
      <c r="AC45" s="554"/>
      <c r="AD45" s="554"/>
      <c r="AE45" s="554"/>
      <c r="AF45" s="554"/>
      <c r="AG45" s="554"/>
      <c r="AH45" s="554"/>
      <c r="AI45" s="554"/>
      <c r="AJ45" s="554"/>
      <c r="AK45" s="554"/>
      <c r="AL45" s="554"/>
      <c r="AM45" s="554"/>
      <c r="AN45" s="555">
        <f t="shared" si="11"/>
        <v>0</v>
      </c>
    </row>
    <row r="46" spans="1:40">
      <c r="A46" s="148"/>
      <c r="B46" s="149"/>
      <c r="C46" s="176"/>
      <c r="D46" s="153">
        <f>SUMIF('Bill 1 Payments'!$E$4:$E$76,'Bill 1 Summary'!B46,'Bill 1 Payments'!$F$4:$F$76)</f>
        <v>0</v>
      </c>
      <c r="E46" s="68"/>
      <c r="F46" s="154">
        <f t="shared" si="9"/>
        <v>0</v>
      </c>
      <c r="G46" s="69"/>
      <c r="H46" s="150">
        <f t="shared" si="1"/>
        <v>0</v>
      </c>
      <c r="I46" s="155"/>
      <c r="J46" s="150">
        <f t="shared" si="4"/>
        <v>0</v>
      </c>
      <c r="K46" s="70"/>
      <c r="L46" s="150">
        <f t="shared" si="10"/>
        <v>0</v>
      </c>
      <c r="M46" s="70"/>
      <c r="N46" s="151"/>
      <c r="O46" s="147"/>
      <c r="P46" s="72"/>
      <c r="Q46" s="553"/>
      <c r="R46" s="554"/>
      <c r="S46" s="554"/>
      <c r="T46" s="554"/>
      <c r="U46" s="554"/>
      <c r="V46" s="554"/>
      <c r="W46" s="554"/>
      <c r="X46" s="554"/>
      <c r="Y46" s="554"/>
      <c r="Z46" s="554"/>
      <c r="AA46" s="554"/>
      <c r="AB46" s="554"/>
      <c r="AC46" s="554"/>
      <c r="AD46" s="554"/>
      <c r="AE46" s="554"/>
      <c r="AF46" s="554"/>
      <c r="AG46" s="554"/>
      <c r="AH46" s="554"/>
      <c r="AI46" s="554"/>
      <c r="AJ46" s="554"/>
      <c r="AK46" s="554"/>
      <c r="AL46" s="554"/>
      <c r="AM46" s="554"/>
      <c r="AN46" s="555">
        <f t="shared" si="11"/>
        <v>0</v>
      </c>
    </row>
    <row r="47" spans="1:40">
      <c r="A47" s="148"/>
      <c r="B47" s="149"/>
      <c r="C47" s="176"/>
      <c r="D47" s="153">
        <f>SUMIF('Bill 1 Payments'!$E$4:$E$76,'Bill 1 Summary'!B47,'Bill 1 Payments'!$F$4:$F$76)</f>
        <v>0</v>
      </c>
      <c r="E47" s="68"/>
      <c r="F47" s="154">
        <f t="shared" si="9"/>
        <v>0</v>
      </c>
      <c r="G47" s="69"/>
      <c r="H47" s="150">
        <f t="shared" si="1"/>
        <v>0</v>
      </c>
      <c r="I47" s="155"/>
      <c r="J47" s="150">
        <f t="shared" si="4"/>
        <v>0</v>
      </c>
      <c r="K47" s="70"/>
      <c r="L47" s="150">
        <f t="shared" si="10"/>
        <v>0</v>
      </c>
      <c r="M47" s="70"/>
      <c r="N47" s="151"/>
      <c r="O47" s="147"/>
      <c r="P47" s="72"/>
      <c r="Q47" s="553"/>
      <c r="R47" s="554"/>
      <c r="S47" s="554"/>
      <c r="T47" s="554"/>
      <c r="U47" s="554"/>
      <c r="V47" s="554"/>
      <c r="W47" s="554"/>
      <c r="X47" s="554"/>
      <c r="Y47" s="554"/>
      <c r="Z47" s="554"/>
      <c r="AA47" s="554"/>
      <c r="AB47" s="554"/>
      <c r="AC47" s="554"/>
      <c r="AD47" s="554"/>
      <c r="AE47" s="554"/>
      <c r="AF47" s="554"/>
      <c r="AG47" s="554"/>
      <c r="AH47" s="554"/>
      <c r="AI47" s="554"/>
      <c r="AJ47" s="554"/>
      <c r="AK47" s="554"/>
      <c r="AL47" s="554"/>
      <c r="AM47" s="554"/>
      <c r="AN47" s="555">
        <f t="shared" si="11"/>
        <v>0</v>
      </c>
    </row>
    <row r="48" spans="1:40" ht="15" thickBot="1">
      <c r="A48" s="148"/>
      <c r="B48" s="149"/>
      <c r="C48" s="176"/>
      <c r="D48" s="153">
        <f>SUMIF('Bill 1 Payments'!$E$4:$E$76,'Bill 1 Summary'!B48,'Bill 1 Payments'!$F$4:$F$76)</f>
        <v>0</v>
      </c>
      <c r="E48" s="68"/>
      <c r="F48" s="154">
        <f t="shared" si="6"/>
        <v>0</v>
      </c>
      <c r="G48" s="69"/>
      <c r="H48" s="150">
        <f t="shared" si="1"/>
        <v>0</v>
      </c>
      <c r="I48" s="155"/>
      <c r="J48" s="150">
        <f t="shared" si="4"/>
        <v>0</v>
      </c>
      <c r="K48" s="70"/>
      <c r="L48" s="150">
        <f t="shared" si="7"/>
        <v>0</v>
      </c>
      <c r="M48" s="70"/>
      <c r="N48" s="151"/>
      <c r="O48" s="147"/>
      <c r="P48" s="72"/>
      <c r="Q48" s="553"/>
      <c r="R48" s="554"/>
      <c r="S48" s="554"/>
      <c r="T48" s="554"/>
      <c r="U48" s="554"/>
      <c r="V48" s="554"/>
      <c r="W48" s="554"/>
      <c r="X48" s="554"/>
      <c r="Y48" s="554"/>
      <c r="Z48" s="554"/>
      <c r="AA48" s="554"/>
      <c r="AB48" s="554"/>
      <c r="AC48" s="554"/>
      <c r="AD48" s="554"/>
      <c r="AE48" s="554"/>
      <c r="AF48" s="554"/>
      <c r="AG48" s="554"/>
      <c r="AH48" s="554"/>
      <c r="AI48" s="554"/>
      <c r="AJ48" s="554"/>
      <c r="AK48" s="554"/>
      <c r="AL48" s="554"/>
      <c r="AM48" s="554"/>
      <c r="AN48" s="555">
        <f t="shared" si="8"/>
        <v>0</v>
      </c>
    </row>
    <row r="49" spans="1:40" ht="15" thickBot="1">
      <c r="A49" s="73"/>
      <c r="B49" s="74"/>
      <c r="C49" s="137">
        <f>SUM(C5:C48)</f>
        <v>0</v>
      </c>
      <c r="D49" s="137">
        <f>SUM(D5:D48)</f>
        <v>0</v>
      </c>
      <c r="E49" s="75"/>
      <c r="F49" s="137">
        <f>SUM(F5:F48)</f>
        <v>0</v>
      </c>
      <c r="G49" s="75"/>
      <c r="H49" s="138">
        <f>SUM(H5:H48)</f>
        <v>0</v>
      </c>
      <c r="J49" s="138">
        <f>SUM(J5:J48)</f>
        <v>0</v>
      </c>
      <c r="K49" s="75"/>
      <c r="L49" s="138">
        <f>SUM(L5:L23)</f>
        <v>0</v>
      </c>
      <c r="M49" s="75"/>
      <c r="N49" s="139"/>
      <c r="O49" s="140"/>
      <c r="Q49" s="556">
        <f>SUM(Q5:Q48)</f>
        <v>0</v>
      </c>
      <c r="R49" s="557">
        <f t="shared" ref="R49:AN49" si="12">SUM(R5:R48)</f>
        <v>0</v>
      </c>
      <c r="S49" s="557">
        <f t="shared" si="12"/>
        <v>0</v>
      </c>
      <c r="T49" s="557">
        <f t="shared" si="12"/>
        <v>0</v>
      </c>
      <c r="U49" s="557">
        <f t="shared" si="12"/>
        <v>0</v>
      </c>
      <c r="V49" s="557">
        <f t="shared" si="12"/>
        <v>0</v>
      </c>
      <c r="W49" s="557">
        <f t="shared" si="12"/>
        <v>0</v>
      </c>
      <c r="X49" s="557">
        <f t="shared" si="12"/>
        <v>0</v>
      </c>
      <c r="Y49" s="557">
        <f t="shared" si="12"/>
        <v>0</v>
      </c>
      <c r="Z49" s="557">
        <f t="shared" si="12"/>
        <v>0</v>
      </c>
      <c r="AA49" s="557">
        <f t="shared" si="12"/>
        <v>0</v>
      </c>
      <c r="AB49" s="557">
        <f t="shared" si="12"/>
        <v>0</v>
      </c>
      <c r="AC49" s="557">
        <f t="shared" si="12"/>
        <v>0</v>
      </c>
      <c r="AD49" s="557">
        <f t="shared" si="12"/>
        <v>0</v>
      </c>
      <c r="AE49" s="557">
        <f t="shared" si="12"/>
        <v>0</v>
      </c>
      <c r="AF49" s="557">
        <f t="shared" si="12"/>
        <v>0</v>
      </c>
      <c r="AG49" s="557">
        <f t="shared" si="12"/>
        <v>0</v>
      </c>
      <c r="AH49" s="557">
        <f t="shared" si="12"/>
        <v>0</v>
      </c>
      <c r="AI49" s="557">
        <f t="shared" si="12"/>
        <v>0</v>
      </c>
      <c r="AJ49" s="557">
        <f t="shared" si="12"/>
        <v>0</v>
      </c>
      <c r="AK49" s="557">
        <f t="shared" si="12"/>
        <v>0</v>
      </c>
      <c r="AL49" s="557">
        <f t="shared" si="12"/>
        <v>0</v>
      </c>
      <c r="AM49" s="557">
        <f t="shared" si="12"/>
        <v>0</v>
      </c>
      <c r="AN49" s="556">
        <f t="shared" si="12"/>
        <v>0</v>
      </c>
    </row>
    <row r="51" spans="1:40">
      <c r="C51" s="76"/>
      <c r="D51" s="76"/>
      <c r="F51" s="76"/>
      <c r="H51" s="76"/>
    </row>
    <row r="52" spans="1:40">
      <c r="C52" s="76"/>
      <c r="D52" s="76"/>
    </row>
  </sheetData>
  <dataValidations count="4">
    <dataValidation allowBlank="1" showInputMessage="1" showErrorMessage="1" prompt="&quot;AMOUNT CLAIMED IN CERT&quot; is calculated Net of the Service Charge" sqref="H3 J3:K3 M3" xr:uid="{00000000-0002-0000-0D00-000000000000}"/>
    <dataValidation type="list" allowBlank="1" showInputMessage="1" showErrorMessage="1" sqref="Q4:AM4" xr:uid="{00000000-0002-0000-0D00-000001000000}">
      <formula1>"Paid, Not Paid"</formula1>
    </dataValidation>
    <dataValidation showInputMessage="1" showErrorMessage="1" sqref="O2:O3" xr:uid="{00000000-0002-0000-0D00-000002000000}"/>
    <dataValidation allowBlank="1" showInputMessage="1" showErrorMessage="1" promptTitle="BILL 1 Summary" prompt="Double click on the PDF icon to open and read instructions._x000a_" sqref="P1" xr:uid="{00000000-0002-0000-0D00-000003000000}"/>
  </dataValidations>
  <printOptions horizontalCentered="1"/>
  <pageMargins left="0.31496062992126" right="0.31496062992126" top="0.35433070866141703" bottom="0.4" header="0.31496062992126" footer="0.2"/>
  <pageSetup paperSize="9" scale="72" fitToHeight="2" orientation="landscape" horizontalDpi="4294967293" verticalDpi="4294967293" r:id="rId1"/>
  <headerFooter>
    <oddFooter>&amp;L&amp;P of &amp;N&amp;R&amp;A, &amp;F</oddFooter>
  </headerFooter>
  <drawing r:id="rId2"/>
  <legacyDrawing r:id="rId3"/>
  <oleObjects>
    <mc:AlternateContent xmlns:mc="http://schemas.openxmlformats.org/markup-compatibility/2006">
      <mc:Choice Requires="x14">
        <oleObject progId="Acrobat Document" dvAspect="DVASPECT_ICON" shapeId="14351" r:id="rId4">
          <objectPr locked="0" defaultSize="0" autoPict="0" r:id="rId5">
            <anchor moveWithCells="1">
              <from>
                <xdr:col>15</xdr:col>
                <xdr:colOff>31750</xdr:colOff>
                <xdr:row>0</xdr:row>
                <xdr:rowOff>165100</xdr:rowOff>
              </from>
              <to>
                <xdr:col>15</xdr:col>
                <xdr:colOff>660400</xdr:colOff>
                <xdr:row>2</xdr:row>
                <xdr:rowOff>190500</xdr:rowOff>
              </to>
            </anchor>
          </objectPr>
        </oleObject>
      </mc:Choice>
      <mc:Fallback>
        <oleObject progId="Acrobat Document" dvAspect="DVASPECT_ICON" shapeId="14351" r:id="rId4"/>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78"/>
  <sheetViews>
    <sheetView workbookViewId="0">
      <pane ySplit="3" topLeftCell="A4" activePane="bottomLeft" state="frozen"/>
      <selection pane="bottomLeft" activeCell="B18" sqref="B18"/>
    </sheetView>
  </sheetViews>
  <sheetFormatPr defaultRowHeight="14.5"/>
  <cols>
    <col min="1" max="1" width="12.54296875" customWidth="1"/>
    <col min="2" max="2" width="40" customWidth="1"/>
    <col min="3" max="3" width="14.6328125" customWidth="1"/>
    <col min="4" max="4" width="12.6328125" style="1" bestFit="1" customWidth="1"/>
    <col min="5" max="5" width="53.36328125" bestFit="1" customWidth="1"/>
    <col min="6" max="6" width="17.36328125" customWidth="1"/>
    <col min="8" max="8" width="9.08984375" customWidth="1"/>
    <col min="9" max="9" width="0" hidden="1" customWidth="1"/>
    <col min="258" max="258" width="12.54296875" customWidth="1"/>
    <col min="259" max="259" width="40" customWidth="1"/>
    <col min="260" max="260" width="12.6328125" bestFit="1" customWidth="1"/>
    <col min="261" max="261" width="47.54296875" customWidth="1"/>
    <col min="262" max="262" width="17.90625" customWidth="1"/>
    <col min="514" max="514" width="12.54296875" customWidth="1"/>
    <col min="515" max="515" width="40" customWidth="1"/>
    <col min="516" max="516" width="12.6328125" bestFit="1" customWidth="1"/>
    <col min="517" max="517" width="47.54296875" customWidth="1"/>
    <col min="518" max="518" width="17.90625" customWidth="1"/>
    <col min="770" max="770" width="12.54296875" customWidth="1"/>
    <col min="771" max="771" width="40" customWidth="1"/>
    <col min="772" max="772" width="12.6328125" bestFit="1" customWidth="1"/>
    <col min="773" max="773" width="47.54296875" customWidth="1"/>
    <col min="774" max="774" width="17.90625" customWidth="1"/>
    <col min="1026" max="1026" width="12.54296875" customWidth="1"/>
    <col min="1027" max="1027" width="40" customWidth="1"/>
    <col min="1028" max="1028" width="12.6328125" bestFit="1" customWidth="1"/>
    <col min="1029" max="1029" width="47.54296875" customWidth="1"/>
    <col min="1030" max="1030" width="17.90625" customWidth="1"/>
    <col min="1282" max="1282" width="12.54296875" customWidth="1"/>
    <col min="1283" max="1283" width="40" customWidth="1"/>
    <col min="1284" max="1284" width="12.6328125" bestFit="1" customWidth="1"/>
    <col min="1285" max="1285" width="47.54296875" customWidth="1"/>
    <col min="1286" max="1286" width="17.90625" customWidth="1"/>
    <col min="1538" max="1538" width="12.54296875" customWidth="1"/>
    <col min="1539" max="1539" width="40" customWidth="1"/>
    <col min="1540" max="1540" width="12.6328125" bestFit="1" customWidth="1"/>
    <col min="1541" max="1541" width="47.54296875" customWidth="1"/>
    <col min="1542" max="1542" width="17.90625" customWidth="1"/>
    <col min="1794" max="1794" width="12.54296875" customWidth="1"/>
    <col min="1795" max="1795" width="40" customWidth="1"/>
    <col min="1796" max="1796" width="12.6328125" bestFit="1" customWidth="1"/>
    <col min="1797" max="1797" width="47.54296875" customWidth="1"/>
    <col min="1798" max="1798" width="17.90625" customWidth="1"/>
    <col min="2050" max="2050" width="12.54296875" customWidth="1"/>
    <col min="2051" max="2051" width="40" customWidth="1"/>
    <col min="2052" max="2052" width="12.6328125" bestFit="1" customWidth="1"/>
    <col min="2053" max="2053" width="47.54296875" customWidth="1"/>
    <col min="2054" max="2054" width="17.90625" customWidth="1"/>
    <col min="2306" max="2306" width="12.54296875" customWidth="1"/>
    <col min="2307" max="2307" width="40" customWidth="1"/>
    <col min="2308" max="2308" width="12.6328125" bestFit="1" customWidth="1"/>
    <col min="2309" max="2309" width="47.54296875" customWidth="1"/>
    <col min="2310" max="2310" width="17.90625" customWidth="1"/>
    <col min="2562" max="2562" width="12.54296875" customWidth="1"/>
    <col min="2563" max="2563" width="40" customWidth="1"/>
    <col min="2564" max="2564" width="12.6328125" bestFit="1" customWidth="1"/>
    <col min="2565" max="2565" width="47.54296875" customWidth="1"/>
    <col min="2566" max="2566" width="17.90625" customWidth="1"/>
    <col min="2818" max="2818" width="12.54296875" customWidth="1"/>
    <col min="2819" max="2819" width="40" customWidth="1"/>
    <col min="2820" max="2820" width="12.6328125" bestFit="1" customWidth="1"/>
    <col min="2821" max="2821" width="47.54296875" customWidth="1"/>
    <col min="2822" max="2822" width="17.90625" customWidth="1"/>
    <col min="3074" max="3074" width="12.54296875" customWidth="1"/>
    <col min="3075" max="3075" width="40" customWidth="1"/>
    <col min="3076" max="3076" width="12.6328125" bestFit="1" customWidth="1"/>
    <col min="3077" max="3077" width="47.54296875" customWidth="1"/>
    <col min="3078" max="3078" width="17.90625" customWidth="1"/>
    <col min="3330" max="3330" width="12.54296875" customWidth="1"/>
    <col min="3331" max="3331" width="40" customWidth="1"/>
    <col min="3332" max="3332" width="12.6328125" bestFit="1" customWidth="1"/>
    <col min="3333" max="3333" width="47.54296875" customWidth="1"/>
    <col min="3334" max="3334" width="17.90625" customWidth="1"/>
    <col min="3586" max="3586" width="12.54296875" customWidth="1"/>
    <col min="3587" max="3587" width="40" customWidth="1"/>
    <col min="3588" max="3588" width="12.6328125" bestFit="1" customWidth="1"/>
    <col min="3589" max="3589" width="47.54296875" customWidth="1"/>
    <col min="3590" max="3590" width="17.90625" customWidth="1"/>
    <col min="3842" max="3842" width="12.54296875" customWidth="1"/>
    <col min="3843" max="3843" width="40" customWidth="1"/>
    <col min="3844" max="3844" width="12.6328125" bestFit="1" customWidth="1"/>
    <col min="3845" max="3845" width="47.54296875" customWidth="1"/>
    <col min="3846" max="3846" width="17.90625" customWidth="1"/>
    <col min="4098" max="4098" width="12.54296875" customWidth="1"/>
    <col min="4099" max="4099" width="40" customWidth="1"/>
    <col min="4100" max="4100" width="12.6328125" bestFit="1" customWidth="1"/>
    <col min="4101" max="4101" width="47.54296875" customWidth="1"/>
    <col min="4102" max="4102" width="17.90625" customWidth="1"/>
    <col min="4354" max="4354" width="12.54296875" customWidth="1"/>
    <col min="4355" max="4355" width="40" customWidth="1"/>
    <col min="4356" max="4356" width="12.6328125" bestFit="1" customWidth="1"/>
    <col min="4357" max="4357" width="47.54296875" customWidth="1"/>
    <col min="4358" max="4358" width="17.90625" customWidth="1"/>
    <col min="4610" max="4610" width="12.54296875" customWidth="1"/>
    <col min="4611" max="4611" width="40" customWidth="1"/>
    <col min="4612" max="4612" width="12.6328125" bestFit="1" customWidth="1"/>
    <col min="4613" max="4613" width="47.54296875" customWidth="1"/>
    <col min="4614" max="4614" width="17.90625" customWidth="1"/>
    <col min="4866" max="4866" width="12.54296875" customWidth="1"/>
    <col min="4867" max="4867" width="40" customWidth="1"/>
    <col min="4868" max="4868" width="12.6328125" bestFit="1" customWidth="1"/>
    <col min="4869" max="4869" width="47.54296875" customWidth="1"/>
    <col min="4870" max="4870" width="17.90625" customWidth="1"/>
    <col min="5122" max="5122" width="12.54296875" customWidth="1"/>
    <col min="5123" max="5123" width="40" customWidth="1"/>
    <col min="5124" max="5124" width="12.6328125" bestFit="1" customWidth="1"/>
    <col min="5125" max="5125" width="47.54296875" customWidth="1"/>
    <col min="5126" max="5126" width="17.90625" customWidth="1"/>
    <col min="5378" max="5378" width="12.54296875" customWidth="1"/>
    <col min="5379" max="5379" width="40" customWidth="1"/>
    <col min="5380" max="5380" width="12.6328125" bestFit="1" customWidth="1"/>
    <col min="5381" max="5381" width="47.54296875" customWidth="1"/>
    <col min="5382" max="5382" width="17.90625" customWidth="1"/>
    <col min="5634" max="5634" width="12.54296875" customWidth="1"/>
    <col min="5635" max="5635" width="40" customWidth="1"/>
    <col min="5636" max="5636" width="12.6328125" bestFit="1" customWidth="1"/>
    <col min="5637" max="5637" width="47.54296875" customWidth="1"/>
    <col min="5638" max="5638" width="17.90625" customWidth="1"/>
    <col min="5890" max="5890" width="12.54296875" customWidth="1"/>
    <col min="5891" max="5891" width="40" customWidth="1"/>
    <col min="5892" max="5892" width="12.6328125" bestFit="1" customWidth="1"/>
    <col min="5893" max="5893" width="47.54296875" customWidth="1"/>
    <col min="5894" max="5894" width="17.90625" customWidth="1"/>
    <col min="6146" max="6146" width="12.54296875" customWidth="1"/>
    <col min="6147" max="6147" width="40" customWidth="1"/>
    <col min="6148" max="6148" width="12.6328125" bestFit="1" customWidth="1"/>
    <col min="6149" max="6149" width="47.54296875" customWidth="1"/>
    <col min="6150" max="6150" width="17.90625" customWidth="1"/>
    <col min="6402" max="6402" width="12.54296875" customWidth="1"/>
    <col min="6403" max="6403" width="40" customWidth="1"/>
    <col min="6404" max="6404" width="12.6328125" bestFit="1" customWidth="1"/>
    <col min="6405" max="6405" width="47.54296875" customWidth="1"/>
    <col min="6406" max="6406" width="17.90625" customWidth="1"/>
    <col min="6658" max="6658" width="12.54296875" customWidth="1"/>
    <col min="6659" max="6659" width="40" customWidth="1"/>
    <col min="6660" max="6660" width="12.6328125" bestFit="1" customWidth="1"/>
    <col min="6661" max="6661" width="47.54296875" customWidth="1"/>
    <col min="6662" max="6662" width="17.90625" customWidth="1"/>
    <col min="6914" max="6914" width="12.54296875" customWidth="1"/>
    <col min="6915" max="6915" width="40" customWidth="1"/>
    <col min="6916" max="6916" width="12.6328125" bestFit="1" customWidth="1"/>
    <col min="6917" max="6917" width="47.54296875" customWidth="1"/>
    <col min="6918" max="6918" width="17.90625" customWidth="1"/>
    <col min="7170" max="7170" width="12.54296875" customWidth="1"/>
    <col min="7171" max="7171" width="40" customWidth="1"/>
    <col min="7172" max="7172" width="12.6328125" bestFit="1" customWidth="1"/>
    <col min="7173" max="7173" width="47.54296875" customWidth="1"/>
    <col min="7174" max="7174" width="17.90625" customWidth="1"/>
    <col min="7426" max="7426" width="12.54296875" customWidth="1"/>
    <col min="7427" max="7427" width="40" customWidth="1"/>
    <col min="7428" max="7428" width="12.6328125" bestFit="1" customWidth="1"/>
    <col min="7429" max="7429" width="47.54296875" customWidth="1"/>
    <col min="7430" max="7430" width="17.90625" customWidth="1"/>
    <col min="7682" max="7682" width="12.54296875" customWidth="1"/>
    <col min="7683" max="7683" width="40" customWidth="1"/>
    <col min="7684" max="7684" width="12.6328125" bestFit="1" customWidth="1"/>
    <col min="7685" max="7685" width="47.54296875" customWidth="1"/>
    <col min="7686" max="7686" width="17.90625" customWidth="1"/>
    <col min="7938" max="7938" width="12.54296875" customWidth="1"/>
    <col min="7939" max="7939" width="40" customWidth="1"/>
    <col min="7940" max="7940" width="12.6328125" bestFit="1" customWidth="1"/>
    <col min="7941" max="7941" width="47.54296875" customWidth="1"/>
    <col min="7942" max="7942" width="17.90625" customWidth="1"/>
    <col min="8194" max="8194" width="12.54296875" customWidth="1"/>
    <col min="8195" max="8195" width="40" customWidth="1"/>
    <col min="8196" max="8196" width="12.6328125" bestFit="1" customWidth="1"/>
    <col min="8197" max="8197" width="47.54296875" customWidth="1"/>
    <col min="8198" max="8198" width="17.90625" customWidth="1"/>
    <col min="8450" max="8450" width="12.54296875" customWidth="1"/>
    <col min="8451" max="8451" width="40" customWidth="1"/>
    <col min="8452" max="8452" width="12.6328125" bestFit="1" customWidth="1"/>
    <col min="8453" max="8453" width="47.54296875" customWidth="1"/>
    <col min="8454" max="8454" width="17.90625" customWidth="1"/>
    <col min="8706" max="8706" width="12.54296875" customWidth="1"/>
    <col min="8707" max="8707" width="40" customWidth="1"/>
    <col min="8708" max="8708" width="12.6328125" bestFit="1" customWidth="1"/>
    <col min="8709" max="8709" width="47.54296875" customWidth="1"/>
    <col min="8710" max="8710" width="17.90625" customWidth="1"/>
    <col min="8962" max="8962" width="12.54296875" customWidth="1"/>
    <col min="8963" max="8963" width="40" customWidth="1"/>
    <col min="8964" max="8964" width="12.6328125" bestFit="1" customWidth="1"/>
    <col min="8965" max="8965" width="47.54296875" customWidth="1"/>
    <col min="8966" max="8966" width="17.90625" customWidth="1"/>
    <col min="9218" max="9218" width="12.54296875" customWidth="1"/>
    <col min="9219" max="9219" width="40" customWidth="1"/>
    <col min="9220" max="9220" width="12.6328125" bestFit="1" customWidth="1"/>
    <col min="9221" max="9221" width="47.54296875" customWidth="1"/>
    <col min="9222" max="9222" width="17.90625" customWidth="1"/>
    <col min="9474" max="9474" width="12.54296875" customWidth="1"/>
    <col min="9475" max="9475" width="40" customWidth="1"/>
    <col min="9476" max="9476" width="12.6328125" bestFit="1" customWidth="1"/>
    <col min="9477" max="9477" width="47.54296875" customWidth="1"/>
    <col min="9478" max="9478" width="17.90625" customWidth="1"/>
    <col min="9730" max="9730" width="12.54296875" customWidth="1"/>
    <col min="9731" max="9731" width="40" customWidth="1"/>
    <col min="9732" max="9732" width="12.6328125" bestFit="1" customWidth="1"/>
    <col min="9733" max="9733" width="47.54296875" customWidth="1"/>
    <col min="9734" max="9734" width="17.90625" customWidth="1"/>
    <col min="9986" max="9986" width="12.54296875" customWidth="1"/>
    <col min="9987" max="9987" width="40" customWidth="1"/>
    <col min="9988" max="9988" width="12.6328125" bestFit="1" customWidth="1"/>
    <col min="9989" max="9989" width="47.54296875" customWidth="1"/>
    <col min="9990" max="9990" width="17.90625" customWidth="1"/>
    <col min="10242" max="10242" width="12.54296875" customWidth="1"/>
    <col min="10243" max="10243" width="40" customWidth="1"/>
    <col min="10244" max="10244" width="12.6328125" bestFit="1" customWidth="1"/>
    <col min="10245" max="10245" width="47.54296875" customWidth="1"/>
    <col min="10246" max="10246" width="17.90625" customWidth="1"/>
    <col min="10498" max="10498" width="12.54296875" customWidth="1"/>
    <col min="10499" max="10499" width="40" customWidth="1"/>
    <col min="10500" max="10500" width="12.6328125" bestFit="1" customWidth="1"/>
    <col min="10501" max="10501" width="47.54296875" customWidth="1"/>
    <col min="10502" max="10502" width="17.90625" customWidth="1"/>
    <col min="10754" max="10754" width="12.54296875" customWidth="1"/>
    <col min="10755" max="10755" width="40" customWidth="1"/>
    <col min="10756" max="10756" width="12.6328125" bestFit="1" customWidth="1"/>
    <col min="10757" max="10757" width="47.54296875" customWidth="1"/>
    <col min="10758" max="10758" width="17.90625" customWidth="1"/>
    <col min="11010" max="11010" width="12.54296875" customWidth="1"/>
    <col min="11011" max="11011" width="40" customWidth="1"/>
    <col min="11012" max="11012" width="12.6328125" bestFit="1" customWidth="1"/>
    <col min="11013" max="11013" width="47.54296875" customWidth="1"/>
    <col min="11014" max="11014" width="17.90625" customWidth="1"/>
    <col min="11266" max="11266" width="12.54296875" customWidth="1"/>
    <col min="11267" max="11267" width="40" customWidth="1"/>
    <col min="11268" max="11268" width="12.6328125" bestFit="1" customWidth="1"/>
    <col min="11269" max="11269" width="47.54296875" customWidth="1"/>
    <col min="11270" max="11270" width="17.90625" customWidth="1"/>
    <col min="11522" max="11522" width="12.54296875" customWidth="1"/>
    <col min="11523" max="11523" width="40" customWidth="1"/>
    <col min="11524" max="11524" width="12.6328125" bestFit="1" customWidth="1"/>
    <col min="11525" max="11525" width="47.54296875" customWidth="1"/>
    <col min="11526" max="11526" width="17.90625" customWidth="1"/>
    <col min="11778" max="11778" width="12.54296875" customWidth="1"/>
    <col min="11779" max="11779" width="40" customWidth="1"/>
    <col min="11780" max="11780" width="12.6328125" bestFit="1" customWidth="1"/>
    <col min="11781" max="11781" width="47.54296875" customWidth="1"/>
    <col min="11782" max="11782" width="17.90625" customWidth="1"/>
    <col min="12034" max="12034" width="12.54296875" customWidth="1"/>
    <col min="12035" max="12035" width="40" customWidth="1"/>
    <col min="12036" max="12036" width="12.6328125" bestFit="1" customWidth="1"/>
    <col min="12037" max="12037" width="47.54296875" customWidth="1"/>
    <col min="12038" max="12038" width="17.90625" customWidth="1"/>
    <col min="12290" max="12290" width="12.54296875" customWidth="1"/>
    <col min="12291" max="12291" width="40" customWidth="1"/>
    <col min="12292" max="12292" width="12.6328125" bestFit="1" customWidth="1"/>
    <col min="12293" max="12293" width="47.54296875" customWidth="1"/>
    <col min="12294" max="12294" width="17.90625" customWidth="1"/>
    <col min="12546" max="12546" width="12.54296875" customWidth="1"/>
    <col min="12547" max="12547" width="40" customWidth="1"/>
    <col min="12548" max="12548" width="12.6328125" bestFit="1" customWidth="1"/>
    <col min="12549" max="12549" width="47.54296875" customWidth="1"/>
    <col min="12550" max="12550" width="17.90625" customWidth="1"/>
    <col min="12802" max="12802" width="12.54296875" customWidth="1"/>
    <col min="12803" max="12803" width="40" customWidth="1"/>
    <col min="12804" max="12804" width="12.6328125" bestFit="1" customWidth="1"/>
    <col min="12805" max="12805" width="47.54296875" customWidth="1"/>
    <col min="12806" max="12806" width="17.90625" customWidth="1"/>
    <col min="13058" max="13058" width="12.54296875" customWidth="1"/>
    <col min="13059" max="13059" width="40" customWidth="1"/>
    <col min="13060" max="13060" width="12.6328125" bestFit="1" customWidth="1"/>
    <col min="13061" max="13061" width="47.54296875" customWidth="1"/>
    <col min="13062" max="13062" width="17.90625" customWidth="1"/>
    <col min="13314" max="13314" width="12.54296875" customWidth="1"/>
    <col min="13315" max="13315" width="40" customWidth="1"/>
    <col min="13316" max="13316" width="12.6328125" bestFit="1" customWidth="1"/>
    <col min="13317" max="13317" width="47.54296875" customWidth="1"/>
    <col min="13318" max="13318" width="17.90625" customWidth="1"/>
    <col min="13570" max="13570" width="12.54296875" customWidth="1"/>
    <col min="13571" max="13571" width="40" customWidth="1"/>
    <col min="13572" max="13572" width="12.6328125" bestFit="1" customWidth="1"/>
    <col min="13573" max="13573" width="47.54296875" customWidth="1"/>
    <col min="13574" max="13574" width="17.90625" customWidth="1"/>
    <col min="13826" max="13826" width="12.54296875" customWidth="1"/>
    <col min="13827" max="13827" width="40" customWidth="1"/>
    <col min="13828" max="13828" width="12.6328125" bestFit="1" customWidth="1"/>
    <col min="13829" max="13829" width="47.54296875" customWidth="1"/>
    <col min="13830" max="13830" width="17.90625" customWidth="1"/>
    <col min="14082" max="14082" width="12.54296875" customWidth="1"/>
    <col min="14083" max="14083" width="40" customWidth="1"/>
    <col min="14084" max="14084" width="12.6328125" bestFit="1" customWidth="1"/>
    <col min="14085" max="14085" width="47.54296875" customWidth="1"/>
    <col min="14086" max="14086" width="17.90625" customWidth="1"/>
    <col min="14338" max="14338" width="12.54296875" customWidth="1"/>
    <col min="14339" max="14339" width="40" customWidth="1"/>
    <col min="14340" max="14340" width="12.6328125" bestFit="1" customWidth="1"/>
    <col min="14341" max="14341" width="47.54296875" customWidth="1"/>
    <col min="14342" max="14342" width="17.90625" customWidth="1"/>
    <col min="14594" max="14594" width="12.54296875" customWidth="1"/>
    <col min="14595" max="14595" width="40" customWidth="1"/>
    <col min="14596" max="14596" width="12.6328125" bestFit="1" customWidth="1"/>
    <col min="14597" max="14597" width="47.54296875" customWidth="1"/>
    <col min="14598" max="14598" width="17.90625" customWidth="1"/>
    <col min="14850" max="14850" width="12.54296875" customWidth="1"/>
    <col min="14851" max="14851" width="40" customWidth="1"/>
    <col min="14852" max="14852" width="12.6328125" bestFit="1" customWidth="1"/>
    <col min="14853" max="14853" width="47.54296875" customWidth="1"/>
    <col min="14854" max="14854" width="17.90625" customWidth="1"/>
    <col min="15106" max="15106" width="12.54296875" customWidth="1"/>
    <col min="15107" max="15107" width="40" customWidth="1"/>
    <col min="15108" max="15108" width="12.6328125" bestFit="1" customWidth="1"/>
    <col min="15109" max="15109" width="47.54296875" customWidth="1"/>
    <col min="15110" max="15110" width="17.90625" customWidth="1"/>
    <col min="15362" max="15362" width="12.54296875" customWidth="1"/>
    <col min="15363" max="15363" width="40" customWidth="1"/>
    <col min="15364" max="15364" width="12.6328125" bestFit="1" customWidth="1"/>
    <col min="15365" max="15365" width="47.54296875" customWidth="1"/>
    <col min="15366" max="15366" width="17.90625" customWidth="1"/>
    <col min="15618" max="15618" width="12.54296875" customWidth="1"/>
    <col min="15619" max="15619" width="40" customWidth="1"/>
    <col min="15620" max="15620" width="12.6328125" bestFit="1" customWidth="1"/>
    <col min="15621" max="15621" width="47.54296875" customWidth="1"/>
    <col min="15622" max="15622" width="17.90625" customWidth="1"/>
    <col min="15874" max="15874" width="12.54296875" customWidth="1"/>
    <col min="15875" max="15875" width="40" customWidth="1"/>
    <col min="15876" max="15876" width="12.6328125" bestFit="1" customWidth="1"/>
    <col min="15877" max="15877" width="47.54296875" customWidth="1"/>
    <col min="15878" max="15878" width="17.90625" customWidth="1"/>
    <col min="16130" max="16130" width="12.54296875" customWidth="1"/>
    <col min="16131" max="16131" width="40" customWidth="1"/>
    <col min="16132" max="16132" width="12.6328125" bestFit="1" customWidth="1"/>
    <col min="16133" max="16133" width="47.54296875" customWidth="1"/>
    <col min="16134" max="16134" width="17.90625" customWidth="1"/>
  </cols>
  <sheetData>
    <row r="1" spans="1:9" ht="23.4" customHeight="1">
      <c r="A1" s="23" t="s">
        <v>150</v>
      </c>
      <c r="B1" s="3"/>
      <c r="D1" s="7" t="s">
        <v>74</v>
      </c>
      <c r="E1" s="10">
        <f>'Weekly Summary'!E1</f>
        <v>45717</v>
      </c>
      <c r="F1" s="7" t="str">
        <f>'Weekly Summary'!F1</f>
        <v>Week No:</v>
      </c>
      <c r="G1" s="50" t="s">
        <v>175</v>
      </c>
    </row>
    <row r="2" spans="1:9" ht="27.15" customHeight="1" thickBot="1">
      <c r="A2" s="24" t="e">
        <f>#REF!</f>
        <v>#REF!</v>
      </c>
      <c r="B2" s="9"/>
    </row>
    <row r="3" spans="1:9">
      <c r="A3" s="77" t="s">
        <v>59</v>
      </c>
      <c r="B3" s="77" t="s">
        <v>143</v>
      </c>
      <c r="C3" s="77" t="s">
        <v>144</v>
      </c>
      <c r="D3" s="78" t="s">
        <v>145</v>
      </c>
      <c r="E3" s="77" t="s">
        <v>146</v>
      </c>
      <c r="F3" s="78" t="s">
        <v>6</v>
      </c>
      <c r="I3" s="199" t="s">
        <v>840</v>
      </c>
    </row>
    <row r="4" spans="1:9">
      <c r="A4" s="566"/>
      <c r="B4" s="638"/>
      <c r="C4" s="567"/>
      <c r="D4" s="568"/>
      <c r="E4" s="569"/>
      <c r="F4" s="25"/>
      <c r="I4" s="199" t="str">
        <f>IF(ISBLANK(A4),"",VLOOKUP(A4,Lists!$A$2:$C$5000,3,FALSE))</f>
        <v/>
      </c>
    </row>
    <row r="5" spans="1:9">
      <c r="A5" s="566"/>
      <c r="B5" s="615"/>
      <c r="C5" s="567"/>
      <c r="D5" s="568"/>
      <c r="E5" s="569"/>
      <c r="F5" s="25"/>
      <c r="I5" s="199" t="str">
        <f>IF(ISBLANK(A5),"",VLOOKUP(A5,Lists!$A$2:$C$5000,3,FALSE))</f>
        <v/>
      </c>
    </row>
    <row r="6" spans="1:9">
      <c r="A6" s="566"/>
      <c r="B6" s="638"/>
      <c r="C6" s="567"/>
      <c r="D6" s="568"/>
      <c r="E6" s="569"/>
      <c r="F6" s="25"/>
      <c r="I6" s="199" t="str">
        <f>IF(ISBLANK(A6),"",VLOOKUP(A6,Lists!$A$2:$C$5000,3,FALSE))</f>
        <v/>
      </c>
    </row>
    <row r="7" spans="1:9">
      <c r="A7" s="566"/>
      <c r="B7" s="615"/>
      <c r="C7" s="567"/>
      <c r="D7" s="568"/>
      <c r="E7" s="569"/>
      <c r="F7" s="25"/>
      <c r="I7" s="199" t="str">
        <f>IF(ISBLANK(A7),"",VLOOKUP(A7,Lists!$A$2:$C$5000,3,FALSE))</f>
        <v/>
      </c>
    </row>
    <row r="8" spans="1:9">
      <c r="A8" s="566"/>
      <c r="B8" s="638"/>
      <c r="C8" s="567"/>
      <c r="D8" s="568"/>
      <c r="E8" s="569"/>
      <c r="F8" s="25"/>
      <c r="I8" s="199" t="str">
        <f>IF(ISBLANK(A8),"",VLOOKUP(A8,Lists!$A$2:$C$5000,3,FALSE))</f>
        <v/>
      </c>
    </row>
    <row r="9" spans="1:9">
      <c r="A9" s="570"/>
      <c r="B9" s="571"/>
      <c r="C9" s="571"/>
      <c r="D9" s="572"/>
      <c r="E9" s="569"/>
      <c r="F9" s="25"/>
      <c r="I9" s="199" t="str">
        <f>IF(ISBLANK(A9),"",VLOOKUP(A9,Lists!$A$2:$C$5000,3,FALSE))</f>
        <v/>
      </c>
    </row>
    <row r="10" spans="1:9">
      <c r="A10" s="570"/>
      <c r="B10" s="571"/>
      <c r="C10" s="571"/>
      <c r="D10" s="572"/>
      <c r="E10" s="569"/>
      <c r="F10" s="25"/>
      <c r="I10" s="199" t="str">
        <f>IF(ISBLANK(A10),"",VLOOKUP(A10,Lists!$A$2:$C$5000,3,FALSE))</f>
        <v/>
      </c>
    </row>
    <row r="11" spans="1:9">
      <c r="A11" s="570"/>
      <c r="B11" s="571"/>
      <c r="C11" s="571"/>
      <c r="D11" s="572"/>
      <c r="E11" s="569"/>
      <c r="F11" s="25"/>
      <c r="I11" s="199" t="str">
        <f>IF(ISBLANK(A11),"",VLOOKUP(A11,Lists!$A$2:$C$5000,3,FALSE))</f>
        <v/>
      </c>
    </row>
    <row r="12" spans="1:9">
      <c r="A12" s="570"/>
      <c r="B12" s="571"/>
      <c r="C12" s="571"/>
      <c r="D12" s="572"/>
      <c r="E12" s="569"/>
      <c r="F12" s="25"/>
      <c r="I12" s="199" t="str">
        <f>IF(ISBLANK(A12),"",VLOOKUP(A12,Lists!$A$2:$C$5000,3,FALSE))</f>
        <v/>
      </c>
    </row>
    <row r="13" spans="1:9">
      <c r="A13" s="570"/>
      <c r="B13" s="571"/>
      <c r="C13" s="571"/>
      <c r="D13" s="572"/>
      <c r="E13" s="569"/>
      <c r="F13" s="25"/>
      <c r="I13" s="199" t="str">
        <f>IF(ISBLANK(A13),"",VLOOKUP(A13,Lists!$A$2:$C$5000,3,FALSE))</f>
        <v/>
      </c>
    </row>
    <row r="14" spans="1:9">
      <c r="A14" s="570"/>
      <c r="B14" s="571"/>
      <c r="C14" s="571"/>
      <c r="D14" s="572"/>
      <c r="E14" s="569"/>
      <c r="F14" s="25"/>
      <c r="I14" s="199" t="str">
        <f>IF(ISBLANK(A14),"",VLOOKUP(A14,Lists!$A$2:$C$5000,3,FALSE))</f>
        <v/>
      </c>
    </row>
    <row r="15" spans="1:9">
      <c r="A15" s="570"/>
      <c r="B15" s="571"/>
      <c r="C15" s="571"/>
      <c r="D15" s="572"/>
      <c r="E15" s="569"/>
      <c r="F15" s="25"/>
      <c r="I15" s="199" t="str">
        <f>IF(ISBLANK(A15),"",VLOOKUP(A15,Lists!$A$2:$C$5000,3,FALSE))</f>
        <v/>
      </c>
    </row>
    <row r="16" spans="1:9">
      <c r="A16" s="570"/>
      <c r="B16" s="571"/>
      <c r="C16" s="571"/>
      <c r="D16" s="572"/>
      <c r="E16" s="569"/>
      <c r="F16" s="25"/>
      <c r="I16" s="199" t="str">
        <f>IF(ISBLANK(A16),"",VLOOKUP(A16,Lists!$A$2:$C$5000,3,FALSE))</f>
        <v/>
      </c>
    </row>
    <row r="17" spans="1:9">
      <c r="A17" s="570"/>
      <c r="B17" s="571"/>
      <c r="C17" s="571"/>
      <c r="D17" s="572"/>
      <c r="E17" s="569"/>
      <c r="F17" s="25"/>
      <c r="I17" s="199" t="str">
        <f>IF(ISBLANK(A17),"",VLOOKUP(A17,Lists!$A$2:$C$5000,3,FALSE))</f>
        <v/>
      </c>
    </row>
    <row r="18" spans="1:9">
      <c r="A18" s="570"/>
      <c r="B18" s="571"/>
      <c r="C18" s="571"/>
      <c r="D18" s="572"/>
      <c r="E18" s="569"/>
      <c r="F18" s="25"/>
      <c r="I18" s="199" t="str">
        <f>IF(ISBLANK(A18),"",VLOOKUP(A18,Lists!$A$2:$C$5000,3,FALSE))</f>
        <v/>
      </c>
    </row>
    <row r="19" spans="1:9">
      <c r="A19" s="570"/>
      <c r="B19" s="571"/>
      <c r="C19" s="571"/>
      <c r="D19" s="572"/>
      <c r="E19" s="569"/>
      <c r="F19" s="25"/>
      <c r="I19" s="199" t="str">
        <f>IF(ISBLANK(A19),"",VLOOKUP(A19,Lists!$A$2:$C$5000,3,FALSE))</f>
        <v/>
      </c>
    </row>
    <row r="20" spans="1:9">
      <c r="A20" s="570"/>
      <c r="B20" s="571"/>
      <c r="C20" s="571"/>
      <c r="D20" s="572"/>
      <c r="E20" s="569"/>
      <c r="F20" s="25"/>
      <c r="I20" s="199" t="str">
        <f>IF(ISBLANK(A20),"",VLOOKUP(A20,Lists!$A$2:$C$5000,3,FALSE))</f>
        <v/>
      </c>
    </row>
    <row r="21" spans="1:9">
      <c r="A21" s="570"/>
      <c r="B21" s="571"/>
      <c r="C21" s="571"/>
      <c r="D21" s="572"/>
      <c r="E21" s="569"/>
      <c r="F21" s="25"/>
      <c r="I21" s="199" t="str">
        <f>IF(ISBLANK(A21),"",VLOOKUP(A21,Lists!$A$2:$C$5000,3,FALSE))</f>
        <v/>
      </c>
    </row>
    <row r="22" spans="1:9">
      <c r="A22" s="570"/>
      <c r="B22" s="571"/>
      <c r="C22" s="571"/>
      <c r="D22" s="572"/>
      <c r="E22" s="569"/>
      <c r="F22" s="25"/>
      <c r="I22" s="199" t="str">
        <f>IF(ISBLANK(A22),"",VLOOKUP(A22,Lists!$A$2:$C$5000,3,FALSE))</f>
        <v/>
      </c>
    </row>
    <row r="23" spans="1:9">
      <c r="A23" s="570"/>
      <c r="B23" s="571"/>
      <c r="C23" s="571"/>
      <c r="D23" s="572"/>
      <c r="E23" s="569"/>
      <c r="F23" s="25"/>
      <c r="I23" s="199" t="str">
        <f>IF(ISBLANK(A23),"",VLOOKUP(A23,Lists!$A$2:$C$5000,3,FALSE))</f>
        <v/>
      </c>
    </row>
    <row r="24" spans="1:9">
      <c r="A24" s="570"/>
      <c r="B24" s="571"/>
      <c r="C24" s="571"/>
      <c r="D24" s="572"/>
      <c r="E24" s="569"/>
      <c r="F24" s="25"/>
      <c r="I24" s="199" t="str">
        <f>IF(ISBLANK(A24),"",VLOOKUP(A24,Lists!$A$2:$C$5000,3,FALSE))</f>
        <v/>
      </c>
    </row>
    <row r="25" spans="1:9">
      <c r="A25" s="570"/>
      <c r="B25" s="571"/>
      <c r="C25" s="571"/>
      <c r="D25" s="572"/>
      <c r="E25" s="569"/>
      <c r="F25" s="25"/>
      <c r="I25" s="199" t="str">
        <f>IF(ISBLANK(A25),"",VLOOKUP(A25,Lists!$A$2:$C$5000,3,FALSE))</f>
        <v/>
      </c>
    </row>
    <row r="26" spans="1:9">
      <c r="A26" s="570"/>
      <c r="B26" s="571"/>
      <c r="C26" s="571"/>
      <c r="D26" s="572"/>
      <c r="E26" s="569"/>
      <c r="F26" s="25"/>
      <c r="I26" s="199" t="str">
        <f>IF(ISBLANK(A26),"",VLOOKUP(A26,Lists!$A$2:$C$5000,3,FALSE))</f>
        <v/>
      </c>
    </row>
    <row r="27" spans="1:9">
      <c r="A27" s="566"/>
      <c r="B27" s="567"/>
      <c r="C27" s="567"/>
      <c r="D27" s="568"/>
      <c r="E27" s="569"/>
      <c r="F27" s="25"/>
      <c r="I27" s="199" t="str">
        <f>IF(ISBLANK(A27),"",VLOOKUP(A27,Lists!$A$2:$C$5000,3,FALSE))</f>
        <v/>
      </c>
    </row>
    <row r="28" spans="1:9">
      <c r="A28" s="566"/>
      <c r="B28" s="567"/>
      <c r="C28" s="567"/>
      <c r="D28" s="568"/>
      <c r="E28" s="569"/>
      <c r="F28" s="25"/>
      <c r="I28" s="199" t="str">
        <f>IF(ISBLANK(A28),"",VLOOKUP(A28,Lists!$A$2:$C$5000,3,FALSE))</f>
        <v/>
      </c>
    </row>
    <row r="29" spans="1:9">
      <c r="A29" s="566"/>
      <c r="B29" s="567"/>
      <c r="C29" s="567"/>
      <c r="D29" s="568"/>
      <c r="E29" s="569"/>
      <c r="F29" s="25"/>
      <c r="I29" s="199" t="str">
        <f>IF(ISBLANK(A29),"",VLOOKUP(A29,Lists!$A$2:$C$5000,3,FALSE))</f>
        <v/>
      </c>
    </row>
    <row r="30" spans="1:9">
      <c r="A30" s="566"/>
      <c r="B30" s="567"/>
      <c r="C30" s="567"/>
      <c r="D30" s="568"/>
      <c r="E30" s="569"/>
      <c r="F30" s="25"/>
      <c r="I30" s="199" t="str">
        <f>IF(ISBLANK(A30),"",VLOOKUP(A30,Lists!$A$2:$C$5000,3,FALSE))</f>
        <v/>
      </c>
    </row>
    <row r="31" spans="1:9">
      <c r="A31" s="566"/>
      <c r="B31" s="567"/>
      <c r="C31" s="567"/>
      <c r="D31" s="568"/>
      <c r="E31" s="569"/>
      <c r="F31" s="25"/>
      <c r="I31" s="199" t="str">
        <f>IF(ISBLANK(A31),"",VLOOKUP(A31,Lists!$A$2:$C$5000,3,FALSE))</f>
        <v/>
      </c>
    </row>
    <row r="32" spans="1:9">
      <c r="A32" s="566"/>
      <c r="B32" s="567"/>
      <c r="C32" s="567"/>
      <c r="D32" s="568"/>
      <c r="E32" s="569"/>
      <c r="F32" s="25"/>
      <c r="I32" s="199" t="str">
        <f>IF(ISBLANK(A32),"",VLOOKUP(A32,Lists!$A$2:$C$5000,3,FALSE))</f>
        <v/>
      </c>
    </row>
    <row r="33" spans="1:9">
      <c r="A33" s="566"/>
      <c r="B33" s="567"/>
      <c r="C33" s="567"/>
      <c r="D33" s="568"/>
      <c r="E33" s="569"/>
      <c r="F33" s="25"/>
      <c r="I33" s="199" t="str">
        <f>IF(ISBLANK(A33),"",VLOOKUP(A33,Lists!$A$2:$C$5000,3,FALSE))</f>
        <v/>
      </c>
    </row>
    <row r="34" spans="1:9">
      <c r="A34" s="573"/>
      <c r="B34" s="569"/>
      <c r="C34" s="567"/>
      <c r="D34" s="574"/>
      <c r="E34" s="569"/>
      <c r="F34" s="25"/>
      <c r="I34" s="199" t="str">
        <f>IF(ISBLANK(A34),"",VLOOKUP(A34,Lists!$A$2:$C$5000,3,FALSE))</f>
        <v/>
      </c>
    </row>
    <row r="35" spans="1:9">
      <c r="A35" s="573"/>
      <c r="B35" s="569"/>
      <c r="C35" s="569"/>
      <c r="D35" s="574"/>
      <c r="E35" s="569"/>
      <c r="F35" s="25"/>
      <c r="I35" s="199" t="str">
        <f>IF(ISBLANK(A35),"",VLOOKUP(A35,Lists!$A$2:$C$5000,3,FALSE))</f>
        <v/>
      </c>
    </row>
    <row r="36" spans="1:9">
      <c r="A36" s="573"/>
      <c r="B36" s="569"/>
      <c r="C36" s="569"/>
      <c r="D36" s="574"/>
      <c r="E36" s="569"/>
      <c r="F36" s="25"/>
      <c r="I36" s="199" t="str">
        <f>IF(ISBLANK(A36),"",VLOOKUP(A36,Lists!$A$2:$C$5000,3,FALSE))</f>
        <v/>
      </c>
    </row>
    <row r="37" spans="1:9">
      <c r="A37" s="573"/>
      <c r="B37" s="569"/>
      <c r="C37" s="569"/>
      <c r="D37" s="574"/>
      <c r="E37" s="569"/>
      <c r="F37" s="25"/>
      <c r="I37" s="199" t="str">
        <f>IF(ISBLANK(A37),"",VLOOKUP(A37,Lists!$A$2:$C$5000,3,FALSE))</f>
        <v/>
      </c>
    </row>
    <row r="38" spans="1:9">
      <c r="A38" s="573"/>
      <c r="B38" s="569"/>
      <c r="C38" s="569"/>
      <c r="D38" s="574"/>
      <c r="E38" s="569"/>
      <c r="F38" s="25"/>
      <c r="I38" s="199" t="str">
        <f>IF(ISBLANK(A38),"",VLOOKUP(A38,Lists!$A$2:$C$5000,3,FALSE))</f>
        <v/>
      </c>
    </row>
    <row r="39" spans="1:9">
      <c r="A39" s="573"/>
      <c r="B39" s="569"/>
      <c r="C39" s="569"/>
      <c r="D39" s="574"/>
      <c r="E39" s="569"/>
      <c r="F39" s="25"/>
      <c r="I39" s="199" t="str">
        <f>IF(ISBLANK(A39),"",VLOOKUP(A39,Lists!$A$2:$C$5000,3,FALSE))</f>
        <v/>
      </c>
    </row>
    <row r="40" spans="1:9">
      <c r="A40" s="573"/>
      <c r="B40" s="569"/>
      <c r="C40" s="569"/>
      <c r="D40" s="574"/>
      <c r="E40" s="569"/>
      <c r="F40" s="25"/>
      <c r="I40" s="199" t="str">
        <f>IF(ISBLANK(A40),"",VLOOKUP(A40,Lists!$A$2:$C$5000,3,FALSE))</f>
        <v/>
      </c>
    </row>
    <row r="41" spans="1:9">
      <c r="A41" s="573"/>
      <c r="B41" s="569"/>
      <c r="C41" s="569"/>
      <c r="D41" s="574"/>
      <c r="E41" s="569"/>
      <c r="F41" s="25"/>
      <c r="I41" s="199" t="str">
        <f>IF(ISBLANK(A41),"",VLOOKUP(A41,Lists!$A$2:$C$5000,3,FALSE))</f>
        <v/>
      </c>
    </row>
    <row r="42" spans="1:9">
      <c r="A42" s="573"/>
      <c r="B42" s="569"/>
      <c r="C42" s="569"/>
      <c r="D42" s="574"/>
      <c r="E42" s="569"/>
      <c r="F42" s="25"/>
      <c r="I42" s="199" t="str">
        <f>IF(ISBLANK(A42),"",VLOOKUP(A42,Lists!$A$2:$C$5000,3,FALSE))</f>
        <v/>
      </c>
    </row>
    <row r="43" spans="1:9">
      <c r="A43" s="573"/>
      <c r="B43" s="569"/>
      <c r="C43" s="569"/>
      <c r="D43" s="574"/>
      <c r="E43" s="569"/>
      <c r="F43" s="25"/>
      <c r="I43" s="199" t="str">
        <f>IF(ISBLANK(A43),"",VLOOKUP(A43,Lists!$A$2:$C$5000,3,FALSE))</f>
        <v/>
      </c>
    </row>
    <row r="44" spans="1:9">
      <c r="A44" s="573"/>
      <c r="B44" s="569"/>
      <c r="C44" s="569"/>
      <c r="D44" s="574"/>
      <c r="E44" s="569"/>
      <c r="F44" s="25"/>
      <c r="I44" s="199" t="str">
        <f>IF(ISBLANK(A44),"",VLOOKUP(A44,Lists!$A$2:$C$5000,3,FALSE))</f>
        <v/>
      </c>
    </row>
    <row r="45" spans="1:9">
      <c r="A45" s="573"/>
      <c r="B45" s="569"/>
      <c r="C45" s="569"/>
      <c r="D45" s="574"/>
      <c r="E45" s="569"/>
      <c r="F45" s="25"/>
      <c r="I45" s="199" t="str">
        <f>IF(ISBLANK(A45),"",VLOOKUP(A45,Lists!$A$2:$C$5000,3,FALSE))</f>
        <v/>
      </c>
    </row>
    <row r="46" spans="1:9">
      <c r="A46" s="573"/>
      <c r="B46" s="569"/>
      <c r="C46" s="569"/>
      <c r="D46" s="574"/>
      <c r="E46" s="569"/>
      <c r="F46" s="25"/>
      <c r="I46" s="199" t="str">
        <f>IF(ISBLANK(A46),"",VLOOKUP(A46,Lists!$A$2:$C$5000,3,FALSE))</f>
        <v/>
      </c>
    </row>
    <row r="47" spans="1:9">
      <c r="A47" s="573"/>
      <c r="B47" s="569"/>
      <c r="C47" s="569"/>
      <c r="D47" s="574"/>
      <c r="E47" s="569"/>
      <c r="F47" s="25"/>
      <c r="I47" s="199" t="str">
        <f>IF(ISBLANK(A47),"",VLOOKUP(A47,Lists!$A$2:$C$5000,3,FALSE))</f>
        <v/>
      </c>
    </row>
    <row r="48" spans="1:9">
      <c r="A48" s="573"/>
      <c r="B48" s="569"/>
      <c r="C48" s="569"/>
      <c r="D48" s="574"/>
      <c r="E48" s="569"/>
      <c r="F48" s="25"/>
      <c r="I48" s="199" t="str">
        <f>IF(ISBLANK(A48),"",VLOOKUP(A48,Lists!$A$2:$C$5000,3,FALSE))</f>
        <v/>
      </c>
    </row>
    <row r="49" spans="1:9">
      <c r="A49" s="573"/>
      <c r="B49" s="569"/>
      <c r="C49" s="569"/>
      <c r="D49" s="574"/>
      <c r="E49" s="569"/>
      <c r="F49" s="25"/>
      <c r="I49" s="199" t="str">
        <f>IF(ISBLANK(A49),"",VLOOKUP(A49,Lists!$A$2:$C$5000,3,FALSE))</f>
        <v/>
      </c>
    </row>
    <row r="50" spans="1:9">
      <c r="A50" s="573"/>
      <c r="B50" s="569"/>
      <c r="C50" s="569"/>
      <c r="D50" s="574"/>
      <c r="E50" s="569"/>
      <c r="F50" s="25"/>
      <c r="I50" s="199" t="str">
        <f>IF(ISBLANK(A50),"",VLOOKUP(A50,Lists!$A$2:$C$5000,3,FALSE))</f>
        <v/>
      </c>
    </row>
    <row r="51" spans="1:9">
      <c r="A51" s="573"/>
      <c r="B51" s="569"/>
      <c r="C51" s="569"/>
      <c r="D51" s="574"/>
      <c r="E51" s="569"/>
      <c r="F51" s="25"/>
      <c r="I51" s="199" t="str">
        <f>IF(ISBLANK(A51),"",VLOOKUP(A51,Lists!$A$2:$C$5000,3,FALSE))</f>
        <v/>
      </c>
    </row>
    <row r="52" spans="1:9">
      <c r="A52" s="573"/>
      <c r="B52" s="569"/>
      <c r="C52" s="569"/>
      <c r="D52" s="574"/>
      <c r="E52" s="569"/>
      <c r="F52" s="25"/>
      <c r="I52" s="199" t="str">
        <f>IF(ISBLANK(A52),"",VLOOKUP(A52,Lists!$A$2:$C$5000,3,FALSE))</f>
        <v/>
      </c>
    </row>
    <row r="53" spans="1:9">
      <c r="A53" s="573"/>
      <c r="B53" s="569"/>
      <c r="C53" s="569"/>
      <c r="D53" s="574"/>
      <c r="E53" s="569"/>
      <c r="F53" s="25"/>
      <c r="I53" s="199" t="str">
        <f>IF(ISBLANK(A53),"",VLOOKUP(A53,Lists!$A$2:$C$5000,3,FALSE))</f>
        <v/>
      </c>
    </row>
    <row r="54" spans="1:9">
      <c r="A54" s="573"/>
      <c r="B54" s="569"/>
      <c r="C54" s="569"/>
      <c r="D54" s="574"/>
      <c r="E54" s="569"/>
      <c r="F54" s="25"/>
      <c r="I54" s="199" t="str">
        <f>IF(ISBLANK(A54),"",VLOOKUP(A54,Lists!$A$2:$C$5000,3,FALSE))</f>
        <v/>
      </c>
    </row>
    <row r="55" spans="1:9">
      <c r="A55" s="573"/>
      <c r="B55" s="569"/>
      <c r="C55" s="569"/>
      <c r="D55" s="574"/>
      <c r="E55" s="569"/>
      <c r="F55" s="25"/>
      <c r="I55" s="199" t="str">
        <f>IF(ISBLANK(A55),"",VLOOKUP(A55,Lists!$A$2:$C$5000,3,FALSE))</f>
        <v/>
      </c>
    </row>
    <row r="56" spans="1:9">
      <c r="A56" s="573"/>
      <c r="B56" s="569"/>
      <c r="C56" s="569"/>
      <c r="D56" s="574"/>
      <c r="E56" s="569"/>
      <c r="F56" s="25"/>
      <c r="I56" s="199" t="str">
        <f>IF(ISBLANK(A56),"",VLOOKUP(A56,Lists!$A$2:$C$5000,3,FALSE))</f>
        <v/>
      </c>
    </row>
    <row r="57" spans="1:9">
      <c r="A57" s="573"/>
      <c r="B57" s="569"/>
      <c r="C57" s="569"/>
      <c r="D57" s="574"/>
      <c r="E57" s="569"/>
      <c r="F57" s="25"/>
      <c r="I57" s="199" t="str">
        <f>IF(ISBLANK(A57),"",VLOOKUP(A57,Lists!$A$2:$C$5000,3,FALSE))</f>
        <v/>
      </c>
    </row>
    <row r="58" spans="1:9">
      <c r="A58" s="573"/>
      <c r="B58" s="569"/>
      <c r="C58" s="569"/>
      <c r="D58" s="574"/>
      <c r="E58" s="569"/>
      <c r="F58" s="25"/>
      <c r="I58" s="199" t="str">
        <f>IF(ISBLANK(A58),"",VLOOKUP(A58,Lists!$A$2:$C$5000,3,FALSE))</f>
        <v/>
      </c>
    </row>
    <row r="59" spans="1:9">
      <c r="A59" s="573"/>
      <c r="B59" s="569"/>
      <c r="C59" s="569"/>
      <c r="D59" s="574"/>
      <c r="E59" s="569"/>
      <c r="F59" s="25"/>
      <c r="I59" s="199" t="str">
        <f>IF(ISBLANK(A59),"",VLOOKUP(A59,Lists!$A$2:$C$5000,3,FALSE))</f>
        <v/>
      </c>
    </row>
    <row r="60" spans="1:9">
      <c r="A60" s="573"/>
      <c r="B60" s="569"/>
      <c r="C60" s="569"/>
      <c r="D60" s="574"/>
      <c r="E60" s="569"/>
      <c r="F60" s="25"/>
      <c r="I60" s="199" t="str">
        <f>IF(ISBLANK(A60),"",VLOOKUP(A60,Lists!$A$2:$C$5000,3,FALSE))</f>
        <v/>
      </c>
    </row>
    <row r="61" spans="1:9">
      <c r="A61" s="573"/>
      <c r="B61" s="569"/>
      <c r="C61" s="569"/>
      <c r="D61" s="574"/>
      <c r="E61" s="569"/>
      <c r="F61" s="25"/>
      <c r="I61" s="199" t="str">
        <f>IF(ISBLANK(A61),"",VLOOKUP(A61,Lists!$A$2:$C$5000,3,FALSE))</f>
        <v/>
      </c>
    </row>
    <row r="62" spans="1:9">
      <c r="A62" s="573"/>
      <c r="B62" s="569"/>
      <c r="C62" s="569"/>
      <c r="D62" s="574"/>
      <c r="E62" s="569"/>
      <c r="F62" s="25"/>
      <c r="I62" s="199" t="str">
        <f>IF(ISBLANK(A62),"",VLOOKUP(A62,Lists!$A$2:$C$5000,3,FALSE))</f>
        <v/>
      </c>
    </row>
    <row r="63" spans="1:9">
      <c r="A63" s="573"/>
      <c r="B63" s="569"/>
      <c r="C63" s="569"/>
      <c r="D63" s="574"/>
      <c r="E63" s="569"/>
      <c r="F63" s="25"/>
      <c r="I63" s="199" t="str">
        <f>IF(ISBLANK(A63),"",VLOOKUP(A63,Lists!$A$2:$C$5000,3,FALSE))</f>
        <v/>
      </c>
    </row>
    <row r="64" spans="1:9">
      <c r="A64" s="573"/>
      <c r="B64" s="569"/>
      <c r="C64" s="569"/>
      <c r="D64" s="574"/>
      <c r="E64" s="569"/>
      <c r="F64" s="25"/>
      <c r="I64" s="199" t="str">
        <f>IF(ISBLANK(A64),"",VLOOKUP(A64,Lists!$A$2:$C$5000,3,FALSE))</f>
        <v/>
      </c>
    </row>
    <row r="65" spans="1:9">
      <c r="A65" s="573"/>
      <c r="B65" s="569"/>
      <c r="C65" s="569"/>
      <c r="D65" s="574"/>
      <c r="E65" s="569"/>
      <c r="F65" s="25"/>
      <c r="I65" s="199" t="str">
        <f>IF(ISBLANK(A65),"",VLOOKUP(A65,Lists!$A$2:$C$5000,3,FALSE))</f>
        <v/>
      </c>
    </row>
    <row r="66" spans="1:9">
      <c r="A66" s="573"/>
      <c r="B66" s="569"/>
      <c r="C66" s="569"/>
      <c r="D66" s="574"/>
      <c r="E66" s="569"/>
      <c r="F66" s="25"/>
      <c r="I66" s="199" t="str">
        <f>IF(ISBLANK(A66),"",VLOOKUP(A66,Lists!$A$2:$C$5000,3,FALSE))</f>
        <v/>
      </c>
    </row>
    <row r="67" spans="1:9">
      <c r="A67" s="573"/>
      <c r="B67" s="569"/>
      <c r="C67" s="569"/>
      <c r="D67" s="574"/>
      <c r="E67" s="569"/>
      <c r="F67" s="25"/>
      <c r="I67" s="199" t="str">
        <f>IF(ISBLANK(A67),"",VLOOKUP(A67,Lists!$A$2:$C$5000,3,FALSE))</f>
        <v/>
      </c>
    </row>
    <row r="68" spans="1:9">
      <c r="A68" s="573"/>
      <c r="B68" s="569"/>
      <c r="C68" s="569"/>
      <c r="D68" s="574"/>
      <c r="E68" s="569"/>
      <c r="F68" s="25"/>
      <c r="I68" s="199" t="str">
        <f>IF(ISBLANK(A68),"",VLOOKUP(A68,Lists!$A$2:$C$5000,3,FALSE))</f>
        <v/>
      </c>
    </row>
    <row r="69" spans="1:9">
      <c r="A69" s="573"/>
      <c r="B69" s="569"/>
      <c r="C69" s="569"/>
      <c r="D69" s="574"/>
      <c r="E69" s="569"/>
      <c r="F69" s="25"/>
      <c r="I69" s="199" t="str">
        <f>IF(ISBLANK(A69),"",VLOOKUP(A69,Lists!$A$2:$C$5000,3,FALSE))</f>
        <v/>
      </c>
    </row>
    <row r="70" spans="1:9">
      <c r="A70" s="573"/>
      <c r="B70" s="569"/>
      <c r="C70" s="569"/>
      <c r="D70" s="574"/>
      <c r="E70" s="569"/>
      <c r="F70" s="25"/>
      <c r="I70" s="199" t="str">
        <f>IF(ISBLANK(A70),"",VLOOKUP(A70,Lists!$A$2:$C$5000,3,FALSE))</f>
        <v/>
      </c>
    </row>
    <row r="71" spans="1:9">
      <c r="A71" s="573"/>
      <c r="B71" s="569"/>
      <c r="C71" s="569"/>
      <c r="D71" s="574"/>
      <c r="E71" s="569"/>
      <c r="F71" s="25"/>
      <c r="I71" s="199" t="str">
        <f>IF(ISBLANK(A71),"",VLOOKUP(A71,Lists!$A$2:$C$5000,3,FALSE))</f>
        <v/>
      </c>
    </row>
    <row r="72" spans="1:9">
      <c r="A72" s="573"/>
      <c r="B72" s="569"/>
      <c r="C72" s="569"/>
      <c r="D72" s="574"/>
      <c r="E72" s="569"/>
      <c r="F72" s="25"/>
      <c r="I72" s="199" t="str">
        <f>IF(ISBLANK(A72),"",VLOOKUP(A72,Lists!$A$2:$C$5000,3,FALSE))</f>
        <v/>
      </c>
    </row>
    <row r="73" spans="1:9">
      <c r="A73" s="573"/>
      <c r="B73" s="569"/>
      <c r="C73" s="569"/>
      <c r="D73" s="574"/>
      <c r="E73" s="569"/>
      <c r="F73" s="25"/>
      <c r="I73" s="199" t="str">
        <f>IF(ISBLANK(A73),"",VLOOKUP(A73,Lists!$A$2:$C$5000,3,FALSE))</f>
        <v/>
      </c>
    </row>
    <row r="74" spans="1:9">
      <c r="A74" s="573"/>
      <c r="B74" s="569"/>
      <c r="C74" s="569"/>
      <c r="D74" s="574"/>
      <c r="E74" s="569"/>
      <c r="F74" s="25"/>
      <c r="I74" s="199" t="str">
        <f>IF(ISBLANK(A74),"",VLOOKUP(A74,Lists!$A$2:$C$5000,3,FALSE))</f>
        <v/>
      </c>
    </row>
    <row r="75" spans="1:9">
      <c r="A75" s="573"/>
      <c r="B75" s="569"/>
      <c r="C75" s="569"/>
      <c r="D75" s="574"/>
      <c r="E75" s="569"/>
      <c r="F75" s="25"/>
      <c r="I75" s="199" t="str">
        <f>IF(ISBLANK(A75),"",VLOOKUP(A75,Lists!$A$2:$C$5000,3,FALSE))</f>
        <v/>
      </c>
    </row>
    <row r="76" spans="1:9">
      <c r="A76" s="573"/>
      <c r="B76" s="569"/>
      <c r="C76" s="569"/>
      <c r="D76" s="574"/>
      <c r="E76" s="569"/>
      <c r="F76" s="25"/>
      <c r="I76" s="199" t="str">
        <f>IF(ISBLANK(A76),"",VLOOKUP(A76,Lists!$A$2:$C$5000,3,FALSE))</f>
        <v/>
      </c>
    </row>
    <row r="77" spans="1:9" ht="15" thickBot="1">
      <c r="E77" s="20" t="s">
        <v>147</v>
      </c>
      <c r="F77" s="21">
        <f>SUM(F4:F76)</f>
        <v>0</v>
      </c>
    </row>
    <row r="78" spans="1:9" ht="15" thickTop="1">
      <c r="F78" s="22">
        <f>SUM('Bill 1 Summary'!D49)-F77</f>
        <v>0</v>
      </c>
    </row>
  </sheetData>
  <sheetProtection autoFilter="0"/>
  <autoFilter ref="A3:F76" xr:uid="{00000000-0009-0000-0000-00000E000000}"/>
  <dataValidations count="3">
    <dataValidation type="list" showInputMessage="1" showErrorMessage="1" sqref="E4:E76" xr:uid="{00000000-0002-0000-0E00-000000000000}">
      <formula1>BILL1</formula1>
    </dataValidation>
    <dataValidation type="list" allowBlank="1" showInputMessage="1" showErrorMessage="1" sqref="WVM983072:WVM983116 E65568:E65612 JA65568:JA65612 SW65568:SW65612 ACS65568:ACS65612 AMO65568:AMO65612 AWK65568:AWK65612 BGG65568:BGG65612 BQC65568:BQC65612 BZY65568:BZY65612 CJU65568:CJU65612 CTQ65568:CTQ65612 DDM65568:DDM65612 DNI65568:DNI65612 DXE65568:DXE65612 EHA65568:EHA65612 EQW65568:EQW65612 FAS65568:FAS65612 FKO65568:FKO65612 FUK65568:FUK65612 GEG65568:GEG65612 GOC65568:GOC65612 GXY65568:GXY65612 HHU65568:HHU65612 HRQ65568:HRQ65612 IBM65568:IBM65612 ILI65568:ILI65612 IVE65568:IVE65612 JFA65568:JFA65612 JOW65568:JOW65612 JYS65568:JYS65612 KIO65568:KIO65612 KSK65568:KSK65612 LCG65568:LCG65612 LMC65568:LMC65612 LVY65568:LVY65612 MFU65568:MFU65612 MPQ65568:MPQ65612 MZM65568:MZM65612 NJI65568:NJI65612 NTE65568:NTE65612 ODA65568:ODA65612 OMW65568:OMW65612 OWS65568:OWS65612 PGO65568:PGO65612 PQK65568:PQK65612 QAG65568:QAG65612 QKC65568:QKC65612 QTY65568:QTY65612 RDU65568:RDU65612 RNQ65568:RNQ65612 RXM65568:RXM65612 SHI65568:SHI65612 SRE65568:SRE65612 TBA65568:TBA65612 TKW65568:TKW65612 TUS65568:TUS65612 UEO65568:UEO65612 UOK65568:UOK65612 UYG65568:UYG65612 VIC65568:VIC65612 VRY65568:VRY65612 WBU65568:WBU65612 WLQ65568:WLQ65612 WVM65568:WVM65612 E131104:E131148 JA131104:JA131148 SW131104:SW131148 ACS131104:ACS131148 AMO131104:AMO131148 AWK131104:AWK131148 BGG131104:BGG131148 BQC131104:BQC131148 BZY131104:BZY131148 CJU131104:CJU131148 CTQ131104:CTQ131148 DDM131104:DDM131148 DNI131104:DNI131148 DXE131104:DXE131148 EHA131104:EHA131148 EQW131104:EQW131148 FAS131104:FAS131148 FKO131104:FKO131148 FUK131104:FUK131148 GEG131104:GEG131148 GOC131104:GOC131148 GXY131104:GXY131148 HHU131104:HHU131148 HRQ131104:HRQ131148 IBM131104:IBM131148 ILI131104:ILI131148 IVE131104:IVE131148 JFA131104:JFA131148 JOW131104:JOW131148 JYS131104:JYS131148 KIO131104:KIO131148 KSK131104:KSK131148 LCG131104:LCG131148 LMC131104:LMC131148 LVY131104:LVY131148 MFU131104:MFU131148 MPQ131104:MPQ131148 MZM131104:MZM131148 NJI131104:NJI131148 NTE131104:NTE131148 ODA131104:ODA131148 OMW131104:OMW131148 OWS131104:OWS131148 PGO131104:PGO131148 PQK131104:PQK131148 QAG131104:QAG131148 QKC131104:QKC131148 QTY131104:QTY131148 RDU131104:RDU131148 RNQ131104:RNQ131148 RXM131104:RXM131148 SHI131104:SHI131148 SRE131104:SRE131148 TBA131104:TBA131148 TKW131104:TKW131148 TUS131104:TUS131148 UEO131104:UEO131148 UOK131104:UOK131148 UYG131104:UYG131148 VIC131104:VIC131148 VRY131104:VRY131148 WBU131104:WBU131148 WLQ131104:WLQ131148 WVM131104:WVM131148 E196640:E196684 JA196640:JA196684 SW196640:SW196684 ACS196640:ACS196684 AMO196640:AMO196684 AWK196640:AWK196684 BGG196640:BGG196684 BQC196640:BQC196684 BZY196640:BZY196684 CJU196640:CJU196684 CTQ196640:CTQ196684 DDM196640:DDM196684 DNI196640:DNI196684 DXE196640:DXE196684 EHA196640:EHA196684 EQW196640:EQW196684 FAS196640:FAS196684 FKO196640:FKO196684 FUK196640:FUK196684 GEG196640:GEG196684 GOC196640:GOC196684 GXY196640:GXY196684 HHU196640:HHU196684 HRQ196640:HRQ196684 IBM196640:IBM196684 ILI196640:ILI196684 IVE196640:IVE196684 JFA196640:JFA196684 JOW196640:JOW196684 JYS196640:JYS196684 KIO196640:KIO196684 KSK196640:KSK196684 LCG196640:LCG196684 LMC196640:LMC196684 LVY196640:LVY196684 MFU196640:MFU196684 MPQ196640:MPQ196684 MZM196640:MZM196684 NJI196640:NJI196684 NTE196640:NTE196684 ODA196640:ODA196684 OMW196640:OMW196684 OWS196640:OWS196684 PGO196640:PGO196684 PQK196640:PQK196684 QAG196640:QAG196684 QKC196640:QKC196684 QTY196640:QTY196684 RDU196640:RDU196684 RNQ196640:RNQ196684 RXM196640:RXM196684 SHI196640:SHI196684 SRE196640:SRE196684 TBA196640:TBA196684 TKW196640:TKW196684 TUS196640:TUS196684 UEO196640:UEO196684 UOK196640:UOK196684 UYG196640:UYG196684 VIC196640:VIC196684 VRY196640:VRY196684 WBU196640:WBU196684 WLQ196640:WLQ196684 WVM196640:WVM196684 E262176:E262220 JA262176:JA262220 SW262176:SW262220 ACS262176:ACS262220 AMO262176:AMO262220 AWK262176:AWK262220 BGG262176:BGG262220 BQC262176:BQC262220 BZY262176:BZY262220 CJU262176:CJU262220 CTQ262176:CTQ262220 DDM262176:DDM262220 DNI262176:DNI262220 DXE262176:DXE262220 EHA262176:EHA262220 EQW262176:EQW262220 FAS262176:FAS262220 FKO262176:FKO262220 FUK262176:FUK262220 GEG262176:GEG262220 GOC262176:GOC262220 GXY262176:GXY262220 HHU262176:HHU262220 HRQ262176:HRQ262220 IBM262176:IBM262220 ILI262176:ILI262220 IVE262176:IVE262220 JFA262176:JFA262220 JOW262176:JOW262220 JYS262176:JYS262220 KIO262176:KIO262220 KSK262176:KSK262220 LCG262176:LCG262220 LMC262176:LMC262220 LVY262176:LVY262220 MFU262176:MFU262220 MPQ262176:MPQ262220 MZM262176:MZM262220 NJI262176:NJI262220 NTE262176:NTE262220 ODA262176:ODA262220 OMW262176:OMW262220 OWS262176:OWS262220 PGO262176:PGO262220 PQK262176:PQK262220 QAG262176:QAG262220 QKC262176:QKC262220 QTY262176:QTY262220 RDU262176:RDU262220 RNQ262176:RNQ262220 RXM262176:RXM262220 SHI262176:SHI262220 SRE262176:SRE262220 TBA262176:TBA262220 TKW262176:TKW262220 TUS262176:TUS262220 UEO262176:UEO262220 UOK262176:UOK262220 UYG262176:UYG262220 VIC262176:VIC262220 VRY262176:VRY262220 WBU262176:WBU262220 WLQ262176:WLQ262220 WVM262176:WVM262220 E327712:E327756 JA327712:JA327756 SW327712:SW327756 ACS327712:ACS327756 AMO327712:AMO327756 AWK327712:AWK327756 BGG327712:BGG327756 BQC327712:BQC327756 BZY327712:BZY327756 CJU327712:CJU327756 CTQ327712:CTQ327756 DDM327712:DDM327756 DNI327712:DNI327756 DXE327712:DXE327756 EHA327712:EHA327756 EQW327712:EQW327756 FAS327712:FAS327756 FKO327712:FKO327756 FUK327712:FUK327756 GEG327712:GEG327756 GOC327712:GOC327756 GXY327712:GXY327756 HHU327712:HHU327756 HRQ327712:HRQ327756 IBM327712:IBM327756 ILI327712:ILI327756 IVE327712:IVE327756 JFA327712:JFA327756 JOW327712:JOW327756 JYS327712:JYS327756 KIO327712:KIO327756 KSK327712:KSK327756 LCG327712:LCG327756 LMC327712:LMC327756 LVY327712:LVY327756 MFU327712:MFU327756 MPQ327712:MPQ327756 MZM327712:MZM327756 NJI327712:NJI327756 NTE327712:NTE327756 ODA327712:ODA327756 OMW327712:OMW327756 OWS327712:OWS327756 PGO327712:PGO327756 PQK327712:PQK327756 QAG327712:QAG327756 QKC327712:QKC327756 QTY327712:QTY327756 RDU327712:RDU327756 RNQ327712:RNQ327756 RXM327712:RXM327756 SHI327712:SHI327756 SRE327712:SRE327756 TBA327712:TBA327756 TKW327712:TKW327756 TUS327712:TUS327756 UEO327712:UEO327756 UOK327712:UOK327756 UYG327712:UYG327756 VIC327712:VIC327756 VRY327712:VRY327756 WBU327712:WBU327756 WLQ327712:WLQ327756 WVM327712:WVM327756 E393248:E393292 JA393248:JA393292 SW393248:SW393292 ACS393248:ACS393292 AMO393248:AMO393292 AWK393248:AWK393292 BGG393248:BGG393292 BQC393248:BQC393292 BZY393248:BZY393292 CJU393248:CJU393292 CTQ393248:CTQ393292 DDM393248:DDM393292 DNI393248:DNI393292 DXE393248:DXE393292 EHA393248:EHA393292 EQW393248:EQW393292 FAS393248:FAS393292 FKO393248:FKO393292 FUK393248:FUK393292 GEG393248:GEG393292 GOC393248:GOC393292 GXY393248:GXY393292 HHU393248:HHU393292 HRQ393248:HRQ393292 IBM393248:IBM393292 ILI393248:ILI393292 IVE393248:IVE393292 JFA393248:JFA393292 JOW393248:JOW393292 JYS393248:JYS393292 KIO393248:KIO393292 KSK393248:KSK393292 LCG393248:LCG393292 LMC393248:LMC393292 LVY393248:LVY393292 MFU393248:MFU393292 MPQ393248:MPQ393292 MZM393248:MZM393292 NJI393248:NJI393292 NTE393248:NTE393292 ODA393248:ODA393292 OMW393248:OMW393292 OWS393248:OWS393292 PGO393248:PGO393292 PQK393248:PQK393292 QAG393248:QAG393292 QKC393248:QKC393292 QTY393248:QTY393292 RDU393248:RDU393292 RNQ393248:RNQ393292 RXM393248:RXM393292 SHI393248:SHI393292 SRE393248:SRE393292 TBA393248:TBA393292 TKW393248:TKW393292 TUS393248:TUS393292 UEO393248:UEO393292 UOK393248:UOK393292 UYG393248:UYG393292 VIC393248:VIC393292 VRY393248:VRY393292 WBU393248:WBU393292 WLQ393248:WLQ393292 WVM393248:WVM393292 E458784:E458828 JA458784:JA458828 SW458784:SW458828 ACS458784:ACS458828 AMO458784:AMO458828 AWK458784:AWK458828 BGG458784:BGG458828 BQC458784:BQC458828 BZY458784:BZY458828 CJU458784:CJU458828 CTQ458784:CTQ458828 DDM458784:DDM458828 DNI458784:DNI458828 DXE458784:DXE458828 EHA458784:EHA458828 EQW458784:EQW458828 FAS458784:FAS458828 FKO458784:FKO458828 FUK458784:FUK458828 GEG458784:GEG458828 GOC458784:GOC458828 GXY458784:GXY458828 HHU458784:HHU458828 HRQ458784:HRQ458828 IBM458784:IBM458828 ILI458784:ILI458828 IVE458784:IVE458828 JFA458784:JFA458828 JOW458784:JOW458828 JYS458784:JYS458828 KIO458784:KIO458828 KSK458784:KSK458828 LCG458784:LCG458828 LMC458784:LMC458828 LVY458784:LVY458828 MFU458784:MFU458828 MPQ458784:MPQ458828 MZM458784:MZM458828 NJI458784:NJI458828 NTE458784:NTE458828 ODA458784:ODA458828 OMW458784:OMW458828 OWS458784:OWS458828 PGO458784:PGO458828 PQK458784:PQK458828 QAG458784:QAG458828 QKC458784:QKC458828 QTY458784:QTY458828 RDU458784:RDU458828 RNQ458784:RNQ458828 RXM458784:RXM458828 SHI458784:SHI458828 SRE458784:SRE458828 TBA458784:TBA458828 TKW458784:TKW458828 TUS458784:TUS458828 UEO458784:UEO458828 UOK458784:UOK458828 UYG458784:UYG458828 VIC458784:VIC458828 VRY458784:VRY458828 WBU458784:WBU458828 WLQ458784:WLQ458828 WVM458784:WVM458828 E524320:E524364 JA524320:JA524364 SW524320:SW524364 ACS524320:ACS524364 AMO524320:AMO524364 AWK524320:AWK524364 BGG524320:BGG524364 BQC524320:BQC524364 BZY524320:BZY524364 CJU524320:CJU524364 CTQ524320:CTQ524364 DDM524320:DDM524364 DNI524320:DNI524364 DXE524320:DXE524364 EHA524320:EHA524364 EQW524320:EQW524364 FAS524320:FAS524364 FKO524320:FKO524364 FUK524320:FUK524364 GEG524320:GEG524364 GOC524320:GOC524364 GXY524320:GXY524364 HHU524320:HHU524364 HRQ524320:HRQ524364 IBM524320:IBM524364 ILI524320:ILI524364 IVE524320:IVE524364 JFA524320:JFA524364 JOW524320:JOW524364 JYS524320:JYS524364 KIO524320:KIO524364 KSK524320:KSK524364 LCG524320:LCG524364 LMC524320:LMC524364 LVY524320:LVY524364 MFU524320:MFU524364 MPQ524320:MPQ524364 MZM524320:MZM524364 NJI524320:NJI524364 NTE524320:NTE524364 ODA524320:ODA524364 OMW524320:OMW524364 OWS524320:OWS524364 PGO524320:PGO524364 PQK524320:PQK524364 QAG524320:QAG524364 QKC524320:QKC524364 QTY524320:QTY524364 RDU524320:RDU524364 RNQ524320:RNQ524364 RXM524320:RXM524364 SHI524320:SHI524364 SRE524320:SRE524364 TBA524320:TBA524364 TKW524320:TKW524364 TUS524320:TUS524364 UEO524320:UEO524364 UOK524320:UOK524364 UYG524320:UYG524364 VIC524320:VIC524364 VRY524320:VRY524364 WBU524320:WBU524364 WLQ524320:WLQ524364 WVM524320:WVM524364 E589856:E589900 JA589856:JA589900 SW589856:SW589900 ACS589856:ACS589900 AMO589856:AMO589900 AWK589856:AWK589900 BGG589856:BGG589900 BQC589856:BQC589900 BZY589856:BZY589900 CJU589856:CJU589900 CTQ589856:CTQ589900 DDM589856:DDM589900 DNI589856:DNI589900 DXE589856:DXE589900 EHA589856:EHA589900 EQW589856:EQW589900 FAS589856:FAS589900 FKO589856:FKO589900 FUK589856:FUK589900 GEG589856:GEG589900 GOC589856:GOC589900 GXY589856:GXY589900 HHU589856:HHU589900 HRQ589856:HRQ589900 IBM589856:IBM589900 ILI589856:ILI589900 IVE589856:IVE589900 JFA589856:JFA589900 JOW589856:JOW589900 JYS589856:JYS589900 KIO589856:KIO589900 KSK589856:KSK589900 LCG589856:LCG589900 LMC589856:LMC589900 LVY589856:LVY589900 MFU589856:MFU589900 MPQ589856:MPQ589900 MZM589856:MZM589900 NJI589856:NJI589900 NTE589856:NTE589900 ODA589856:ODA589900 OMW589856:OMW589900 OWS589856:OWS589900 PGO589856:PGO589900 PQK589856:PQK589900 QAG589856:QAG589900 QKC589856:QKC589900 QTY589856:QTY589900 RDU589856:RDU589900 RNQ589856:RNQ589900 RXM589856:RXM589900 SHI589856:SHI589900 SRE589856:SRE589900 TBA589856:TBA589900 TKW589856:TKW589900 TUS589856:TUS589900 UEO589856:UEO589900 UOK589856:UOK589900 UYG589856:UYG589900 VIC589856:VIC589900 VRY589856:VRY589900 WBU589856:WBU589900 WLQ589856:WLQ589900 WVM589856:WVM589900 E655392:E655436 JA655392:JA655436 SW655392:SW655436 ACS655392:ACS655436 AMO655392:AMO655436 AWK655392:AWK655436 BGG655392:BGG655436 BQC655392:BQC655436 BZY655392:BZY655436 CJU655392:CJU655436 CTQ655392:CTQ655436 DDM655392:DDM655436 DNI655392:DNI655436 DXE655392:DXE655436 EHA655392:EHA655436 EQW655392:EQW655436 FAS655392:FAS655436 FKO655392:FKO655436 FUK655392:FUK655436 GEG655392:GEG655436 GOC655392:GOC655436 GXY655392:GXY655436 HHU655392:HHU655436 HRQ655392:HRQ655436 IBM655392:IBM655436 ILI655392:ILI655436 IVE655392:IVE655436 JFA655392:JFA655436 JOW655392:JOW655436 JYS655392:JYS655436 KIO655392:KIO655436 KSK655392:KSK655436 LCG655392:LCG655436 LMC655392:LMC655436 LVY655392:LVY655436 MFU655392:MFU655436 MPQ655392:MPQ655436 MZM655392:MZM655436 NJI655392:NJI655436 NTE655392:NTE655436 ODA655392:ODA655436 OMW655392:OMW655436 OWS655392:OWS655436 PGO655392:PGO655436 PQK655392:PQK655436 QAG655392:QAG655436 QKC655392:QKC655436 QTY655392:QTY655436 RDU655392:RDU655436 RNQ655392:RNQ655436 RXM655392:RXM655436 SHI655392:SHI655436 SRE655392:SRE655436 TBA655392:TBA655436 TKW655392:TKW655436 TUS655392:TUS655436 UEO655392:UEO655436 UOK655392:UOK655436 UYG655392:UYG655436 VIC655392:VIC655436 VRY655392:VRY655436 WBU655392:WBU655436 WLQ655392:WLQ655436 WVM655392:WVM655436 E720928:E720972 JA720928:JA720972 SW720928:SW720972 ACS720928:ACS720972 AMO720928:AMO720972 AWK720928:AWK720972 BGG720928:BGG720972 BQC720928:BQC720972 BZY720928:BZY720972 CJU720928:CJU720972 CTQ720928:CTQ720972 DDM720928:DDM720972 DNI720928:DNI720972 DXE720928:DXE720972 EHA720928:EHA720972 EQW720928:EQW720972 FAS720928:FAS720972 FKO720928:FKO720972 FUK720928:FUK720972 GEG720928:GEG720972 GOC720928:GOC720972 GXY720928:GXY720972 HHU720928:HHU720972 HRQ720928:HRQ720972 IBM720928:IBM720972 ILI720928:ILI720972 IVE720928:IVE720972 JFA720928:JFA720972 JOW720928:JOW720972 JYS720928:JYS720972 KIO720928:KIO720972 KSK720928:KSK720972 LCG720928:LCG720972 LMC720928:LMC720972 LVY720928:LVY720972 MFU720928:MFU720972 MPQ720928:MPQ720972 MZM720928:MZM720972 NJI720928:NJI720972 NTE720928:NTE720972 ODA720928:ODA720972 OMW720928:OMW720972 OWS720928:OWS720972 PGO720928:PGO720972 PQK720928:PQK720972 QAG720928:QAG720972 QKC720928:QKC720972 QTY720928:QTY720972 RDU720928:RDU720972 RNQ720928:RNQ720972 RXM720928:RXM720972 SHI720928:SHI720972 SRE720928:SRE720972 TBA720928:TBA720972 TKW720928:TKW720972 TUS720928:TUS720972 UEO720928:UEO720972 UOK720928:UOK720972 UYG720928:UYG720972 VIC720928:VIC720972 VRY720928:VRY720972 WBU720928:WBU720972 WLQ720928:WLQ720972 WVM720928:WVM720972 E786464:E786508 JA786464:JA786508 SW786464:SW786508 ACS786464:ACS786508 AMO786464:AMO786508 AWK786464:AWK786508 BGG786464:BGG786508 BQC786464:BQC786508 BZY786464:BZY786508 CJU786464:CJU786508 CTQ786464:CTQ786508 DDM786464:DDM786508 DNI786464:DNI786508 DXE786464:DXE786508 EHA786464:EHA786508 EQW786464:EQW786508 FAS786464:FAS786508 FKO786464:FKO786508 FUK786464:FUK786508 GEG786464:GEG786508 GOC786464:GOC786508 GXY786464:GXY786508 HHU786464:HHU786508 HRQ786464:HRQ786508 IBM786464:IBM786508 ILI786464:ILI786508 IVE786464:IVE786508 JFA786464:JFA786508 JOW786464:JOW786508 JYS786464:JYS786508 KIO786464:KIO786508 KSK786464:KSK786508 LCG786464:LCG786508 LMC786464:LMC786508 LVY786464:LVY786508 MFU786464:MFU786508 MPQ786464:MPQ786508 MZM786464:MZM786508 NJI786464:NJI786508 NTE786464:NTE786508 ODA786464:ODA786508 OMW786464:OMW786508 OWS786464:OWS786508 PGO786464:PGO786508 PQK786464:PQK786508 QAG786464:QAG786508 QKC786464:QKC786508 QTY786464:QTY786508 RDU786464:RDU786508 RNQ786464:RNQ786508 RXM786464:RXM786508 SHI786464:SHI786508 SRE786464:SRE786508 TBA786464:TBA786508 TKW786464:TKW786508 TUS786464:TUS786508 UEO786464:UEO786508 UOK786464:UOK786508 UYG786464:UYG786508 VIC786464:VIC786508 VRY786464:VRY786508 WBU786464:WBU786508 WLQ786464:WLQ786508 WVM786464:WVM786508 E852000:E852044 JA852000:JA852044 SW852000:SW852044 ACS852000:ACS852044 AMO852000:AMO852044 AWK852000:AWK852044 BGG852000:BGG852044 BQC852000:BQC852044 BZY852000:BZY852044 CJU852000:CJU852044 CTQ852000:CTQ852044 DDM852000:DDM852044 DNI852000:DNI852044 DXE852000:DXE852044 EHA852000:EHA852044 EQW852000:EQW852044 FAS852000:FAS852044 FKO852000:FKO852044 FUK852000:FUK852044 GEG852000:GEG852044 GOC852000:GOC852044 GXY852000:GXY852044 HHU852000:HHU852044 HRQ852000:HRQ852044 IBM852000:IBM852044 ILI852000:ILI852044 IVE852000:IVE852044 JFA852000:JFA852044 JOW852000:JOW852044 JYS852000:JYS852044 KIO852000:KIO852044 KSK852000:KSK852044 LCG852000:LCG852044 LMC852000:LMC852044 LVY852000:LVY852044 MFU852000:MFU852044 MPQ852000:MPQ852044 MZM852000:MZM852044 NJI852000:NJI852044 NTE852000:NTE852044 ODA852000:ODA852044 OMW852000:OMW852044 OWS852000:OWS852044 PGO852000:PGO852044 PQK852000:PQK852044 QAG852000:QAG852044 QKC852000:QKC852044 QTY852000:QTY852044 RDU852000:RDU852044 RNQ852000:RNQ852044 RXM852000:RXM852044 SHI852000:SHI852044 SRE852000:SRE852044 TBA852000:TBA852044 TKW852000:TKW852044 TUS852000:TUS852044 UEO852000:UEO852044 UOK852000:UOK852044 UYG852000:UYG852044 VIC852000:VIC852044 VRY852000:VRY852044 WBU852000:WBU852044 WLQ852000:WLQ852044 WVM852000:WVM852044 E917536:E917580 JA917536:JA917580 SW917536:SW917580 ACS917536:ACS917580 AMO917536:AMO917580 AWK917536:AWK917580 BGG917536:BGG917580 BQC917536:BQC917580 BZY917536:BZY917580 CJU917536:CJU917580 CTQ917536:CTQ917580 DDM917536:DDM917580 DNI917536:DNI917580 DXE917536:DXE917580 EHA917536:EHA917580 EQW917536:EQW917580 FAS917536:FAS917580 FKO917536:FKO917580 FUK917536:FUK917580 GEG917536:GEG917580 GOC917536:GOC917580 GXY917536:GXY917580 HHU917536:HHU917580 HRQ917536:HRQ917580 IBM917536:IBM917580 ILI917536:ILI917580 IVE917536:IVE917580 JFA917536:JFA917580 JOW917536:JOW917580 JYS917536:JYS917580 KIO917536:KIO917580 KSK917536:KSK917580 LCG917536:LCG917580 LMC917536:LMC917580 LVY917536:LVY917580 MFU917536:MFU917580 MPQ917536:MPQ917580 MZM917536:MZM917580 NJI917536:NJI917580 NTE917536:NTE917580 ODA917536:ODA917580 OMW917536:OMW917580 OWS917536:OWS917580 PGO917536:PGO917580 PQK917536:PQK917580 QAG917536:QAG917580 QKC917536:QKC917580 QTY917536:QTY917580 RDU917536:RDU917580 RNQ917536:RNQ917580 RXM917536:RXM917580 SHI917536:SHI917580 SRE917536:SRE917580 TBA917536:TBA917580 TKW917536:TKW917580 TUS917536:TUS917580 UEO917536:UEO917580 UOK917536:UOK917580 UYG917536:UYG917580 VIC917536:VIC917580 VRY917536:VRY917580 WBU917536:WBU917580 WLQ917536:WLQ917580 WVM917536:WVM917580 E983072:E983116 JA983072:JA983116 SW983072:SW983116 ACS983072:ACS983116 AMO983072:AMO983116 AWK983072:AWK983116 BGG983072:BGG983116 BQC983072:BQC983116 BZY983072:BZY983116 CJU983072:CJU983116 CTQ983072:CTQ983116 DDM983072:DDM983116 DNI983072:DNI983116 DXE983072:DXE983116 EHA983072:EHA983116 EQW983072:EQW983116 FAS983072:FAS983116 FKO983072:FKO983116 FUK983072:FUK983116 GEG983072:GEG983116 GOC983072:GOC983116 GXY983072:GXY983116 HHU983072:HHU983116 HRQ983072:HRQ983116 IBM983072:IBM983116 ILI983072:ILI983116 IVE983072:IVE983116 JFA983072:JFA983116 JOW983072:JOW983116 JYS983072:JYS983116 KIO983072:KIO983116 KSK983072:KSK983116 LCG983072:LCG983116 LMC983072:LMC983116 LVY983072:LVY983116 MFU983072:MFU983116 MPQ983072:MPQ983116 MZM983072:MZM983116 NJI983072:NJI983116 NTE983072:NTE983116 ODA983072:ODA983116 OMW983072:OMW983116 OWS983072:OWS983116 PGO983072:PGO983116 PQK983072:PQK983116 QAG983072:QAG983116 QKC983072:QKC983116 QTY983072:QTY983116 RDU983072:RDU983116 RNQ983072:RNQ983116 RXM983072:RXM983116 SHI983072:SHI983116 SRE983072:SRE983116 TBA983072:TBA983116 TKW983072:TKW983116 TUS983072:TUS983116 UEO983072:UEO983116 UOK983072:UOK983116 UYG983072:UYG983116 VIC983072:VIC983116 VRY983072:VRY983116 WBU983072:WBU983116 WLQ983072:WLQ983116 WVM4:WVM76 WLQ4:WLQ76 WBU4:WBU76 VRY4:VRY76 VIC4:VIC76 UYG4:UYG76 UOK4:UOK76 UEO4:UEO76 TUS4:TUS76 TKW4:TKW76 TBA4:TBA76 SRE4:SRE76 SHI4:SHI76 RXM4:RXM76 RNQ4:RNQ76 RDU4:RDU76 QTY4:QTY76 QKC4:QKC76 QAG4:QAG76 PQK4:PQK76 PGO4:PGO76 OWS4:OWS76 OMW4:OMW76 ODA4:ODA76 NTE4:NTE76 NJI4:NJI76 MZM4:MZM76 MPQ4:MPQ76 MFU4:MFU76 LVY4:LVY76 LMC4:LMC76 LCG4:LCG76 KSK4:KSK76 KIO4:KIO76 JYS4:JYS76 JOW4:JOW76 JFA4:JFA76 IVE4:IVE76 ILI4:ILI76 IBM4:IBM76 HRQ4:HRQ76 HHU4:HHU76 GXY4:GXY76 GOC4:GOC76 GEG4:GEG76 FUK4:FUK76 FKO4:FKO76 FAS4:FAS76 EQW4:EQW76 EHA4:EHA76 DXE4:DXE76 DNI4:DNI76 DDM4:DDM76 CTQ4:CTQ76 CJU4:CJU76 BZY4:BZY76 BQC4:BQC76 BGG4:BGG76 AWK4:AWK76 AMO4:AMO76 ACS4:ACS76 SW4:SW76 JA4:JA76" xr:uid="{00000000-0002-0000-0E00-000001000000}">
      <formula1>BILL1ITEMS</formula1>
    </dataValidation>
    <dataValidation allowBlank="1" showInputMessage="1" showErrorMessage="1" promptTitle="Bill 1 Payments" prompt="1. All Bill 1 pauments should be listed by date, Payee, Bank, Cheque Number and amount._x000a_2. The BIll 1 Item should be selected from the dropdown list._x000a_3. Only Bill 1 Items that are listed on the BIll 1 Summary will appear on the dropdown list._x000a_" sqref="G1" xr:uid="{00000000-0002-0000-0E00-000002000000}"/>
  </dataValidations>
  <printOptions horizontalCentered="1"/>
  <pageMargins left="6.4960630000000005E-2" right="6.4960630000000005E-2" top="0.24803149599999999" bottom="0.24803149599999999" header="6.4960630000000005E-2" footer="6.4960630000000005E-2"/>
  <pageSetup paperSize="9" scale="67" orientation="portrait" horizontalDpi="4294967293" verticalDpi="4294967293" r:id="rId1"/>
  <headerFooter>
    <oddFooter>&amp;C&amp;P of &amp;N&amp;R&amp;A, &amp;F</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O4384"/>
  <sheetViews>
    <sheetView workbookViewId="0">
      <selection activeCell="J14" sqref="J14"/>
    </sheetView>
  </sheetViews>
  <sheetFormatPr defaultRowHeight="14.5"/>
  <cols>
    <col min="1" max="1" width="10.08984375" style="1" bestFit="1" customWidth="1"/>
    <col min="6" max="6" width="17.08984375" customWidth="1"/>
    <col min="8" max="8" width="18.54296875" bestFit="1" customWidth="1"/>
    <col min="9" max="9" width="9.08984375" customWidth="1"/>
    <col min="10" max="10" width="44" bestFit="1" customWidth="1"/>
    <col min="12" max="12" width="21.90625" bestFit="1" customWidth="1"/>
    <col min="13" max="13" width="11.54296875" bestFit="1" customWidth="1"/>
    <col min="14" max="14" width="9.54296875" bestFit="1" customWidth="1"/>
    <col min="16" max="16" width="18" bestFit="1" customWidth="1"/>
    <col min="17" max="17" width="26.453125" bestFit="1" customWidth="1"/>
    <col min="19" max="19" width="21.08984375" customWidth="1"/>
    <col min="20" max="22" width="9.08984375" customWidth="1"/>
    <col min="38" max="38" width="86.36328125" bestFit="1" customWidth="1"/>
    <col min="41" max="41" width="98.90625" bestFit="1" customWidth="1"/>
  </cols>
  <sheetData>
    <row r="1" spans="1:41" ht="15.9" customHeight="1" thickBot="1">
      <c r="A1" s="51" t="s">
        <v>59</v>
      </c>
      <c r="B1" t="s">
        <v>87</v>
      </c>
      <c r="C1" t="s">
        <v>170</v>
      </c>
      <c r="E1" s="206" t="s">
        <v>123</v>
      </c>
      <c r="F1" s="207" t="s">
        <v>1</v>
      </c>
      <c r="H1" s="188" t="s">
        <v>86</v>
      </c>
      <c r="I1" s="174"/>
      <c r="J1" s="188" t="s">
        <v>242</v>
      </c>
      <c r="L1" s="202" t="s">
        <v>125</v>
      </c>
      <c r="M1" s="203" t="s">
        <v>5</v>
      </c>
      <c r="N1" s="204" t="s">
        <v>129</v>
      </c>
      <c r="P1" s="202" t="s">
        <v>176</v>
      </c>
      <c r="Q1" s="205"/>
      <c r="S1" s="141" t="s">
        <v>219</v>
      </c>
      <c r="T1" s="1148" t="s">
        <v>206</v>
      </c>
      <c r="U1" s="1149"/>
      <c r="V1" s="1150"/>
      <c r="W1" s="1148" t="s">
        <v>205</v>
      </c>
      <c r="X1" s="1149"/>
      <c r="Y1" s="1150"/>
      <c r="Z1" s="1136" t="s">
        <v>200</v>
      </c>
      <c r="AA1" s="1137"/>
      <c r="AB1" s="1138"/>
      <c r="AC1" s="1136" t="s">
        <v>213</v>
      </c>
      <c r="AD1" s="1137"/>
      <c r="AE1" s="1138"/>
      <c r="AF1" s="1136" t="s">
        <v>214</v>
      </c>
      <c r="AG1" s="1137"/>
      <c r="AH1" s="1138"/>
      <c r="AJ1" s="208" t="s">
        <v>15</v>
      </c>
      <c r="AK1" s="209"/>
      <c r="AL1" s="209"/>
      <c r="AM1" s="208"/>
      <c r="AN1" s="210" t="s">
        <v>930</v>
      </c>
      <c r="AO1" s="209"/>
    </row>
    <row r="2" spans="1:41" ht="15.9" customHeight="1">
      <c r="A2" s="120">
        <v>43831</v>
      </c>
      <c r="B2">
        <f t="shared" ref="B2:B65" si="0">WEEKNUM(A2)</f>
        <v>1</v>
      </c>
      <c r="C2" s="33" t="s">
        <v>523</v>
      </c>
      <c r="E2" s="179" t="s">
        <v>96</v>
      </c>
      <c r="F2" s="177" t="s">
        <v>231</v>
      </c>
      <c r="H2" s="189" t="s">
        <v>19</v>
      </c>
      <c r="I2" s="28"/>
      <c r="J2" s="189" t="s">
        <v>853</v>
      </c>
      <c r="L2" s="181" t="s">
        <v>126</v>
      </c>
      <c r="M2" s="182">
        <v>0.1</v>
      </c>
      <c r="N2" s="183" t="s">
        <v>55</v>
      </c>
      <c r="P2" s="179" t="s">
        <v>49</v>
      </c>
      <c r="Q2" s="192" t="s">
        <v>51</v>
      </c>
      <c r="S2" s="1143" t="s">
        <v>218</v>
      </c>
      <c r="T2" s="1146" t="s">
        <v>201</v>
      </c>
      <c r="U2" s="87"/>
      <c r="V2" s="1141" t="s">
        <v>202</v>
      </c>
      <c r="W2" s="1146" t="s">
        <v>201</v>
      </c>
      <c r="X2" s="87"/>
      <c r="Y2" s="1141" t="s">
        <v>202</v>
      </c>
      <c r="Z2" s="1139" t="s">
        <v>201</v>
      </c>
      <c r="AA2" s="87"/>
      <c r="AB2" s="1141" t="s">
        <v>202</v>
      </c>
      <c r="AC2" s="1139" t="s">
        <v>201</v>
      </c>
      <c r="AD2" s="87"/>
      <c r="AE2" s="1141" t="s">
        <v>202</v>
      </c>
      <c r="AF2" s="1139" t="s">
        <v>201</v>
      </c>
      <c r="AG2" s="87"/>
      <c r="AH2" s="1141" t="s">
        <v>202</v>
      </c>
      <c r="AJ2" s="208"/>
      <c r="AK2" s="209"/>
      <c r="AL2" s="209"/>
      <c r="AM2" s="208"/>
      <c r="AN2" s="210"/>
      <c r="AO2" s="209"/>
    </row>
    <row r="3" spans="1:41" ht="15.9" customHeight="1">
      <c r="A3" s="120">
        <v>43832</v>
      </c>
      <c r="B3">
        <f t="shared" si="0"/>
        <v>1</v>
      </c>
      <c r="C3" s="33" t="s">
        <v>523</v>
      </c>
      <c r="E3" s="179" t="s">
        <v>847</v>
      </c>
      <c r="F3" s="177" t="s">
        <v>848</v>
      </c>
      <c r="H3" s="190" t="s">
        <v>85</v>
      </c>
      <c r="I3" s="28"/>
      <c r="J3" s="190" t="s">
        <v>841</v>
      </c>
      <c r="L3" s="181" t="s">
        <v>244</v>
      </c>
      <c r="M3" s="487">
        <v>1400000</v>
      </c>
      <c r="N3" s="183" t="s">
        <v>128</v>
      </c>
      <c r="P3" s="179" t="s">
        <v>47</v>
      </c>
      <c r="Q3" s="192" t="s">
        <v>15</v>
      </c>
      <c r="S3" s="1144"/>
      <c r="T3" s="1147"/>
      <c r="U3" s="83"/>
      <c r="V3" s="1142"/>
      <c r="W3" s="1147"/>
      <c r="X3" s="83"/>
      <c r="Y3" s="1142"/>
      <c r="Z3" s="1140"/>
      <c r="AA3" s="83"/>
      <c r="AB3" s="1142"/>
      <c r="AC3" s="1140"/>
      <c r="AD3" s="83"/>
      <c r="AE3" s="1142"/>
      <c r="AF3" s="1140"/>
      <c r="AG3" s="83"/>
      <c r="AH3" s="1142"/>
      <c r="AJ3" s="208" t="s">
        <v>931</v>
      </c>
      <c r="AK3" s="209"/>
      <c r="AL3" s="209"/>
      <c r="AM3" s="208"/>
      <c r="AN3" s="211"/>
      <c r="AO3" s="209"/>
    </row>
    <row r="4" spans="1:41" ht="15.9" customHeight="1" thickBot="1">
      <c r="A4" s="120">
        <v>43833</v>
      </c>
      <c r="B4">
        <f t="shared" si="0"/>
        <v>1</v>
      </c>
      <c r="C4" s="33" t="s">
        <v>523</v>
      </c>
      <c r="E4" s="179" t="s">
        <v>95</v>
      </c>
      <c r="F4" s="177" t="s">
        <v>232</v>
      </c>
      <c r="H4" s="190" t="s">
        <v>82</v>
      </c>
      <c r="I4" s="28"/>
      <c r="J4" s="190" t="s">
        <v>854</v>
      </c>
      <c r="L4" s="181" t="s">
        <v>1069</v>
      </c>
      <c r="M4" s="626">
        <v>7.4999999999999997E-2</v>
      </c>
      <c r="N4" s="183" t="s">
        <v>55</v>
      </c>
      <c r="P4" s="179" t="s">
        <v>48</v>
      </c>
      <c r="Q4" s="193">
        <v>2001507098</v>
      </c>
      <c r="S4" s="1145"/>
      <c r="T4" s="84" t="s">
        <v>203</v>
      </c>
      <c r="U4" s="86" t="s">
        <v>55</v>
      </c>
      <c r="V4" s="85" t="s">
        <v>204</v>
      </c>
      <c r="W4" s="84" t="s">
        <v>203</v>
      </c>
      <c r="X4" s="86" t="s">
        <v>55</v>
      </c>
      <c r="Y4" s="85" t="s">
        <v>204</v>
      </c>
      <c r="Z4" s="86" t="s">
        <v>203</v>
      </c>
      <c r="AA4" s="86" t="s">
        <v>55</v>
      </c>
      <c r="AB4" s="85" t="s">
        <v>204</v>
      </c>
      <c r="AC4" s="86" t="s">
        <v>203</v>
      </c>
      <c r="AD4" s="86" t="s">
        <v>55</v>
      </c>
      <c r="AE4" s="85" t="s">
        <v>204</v>
      </c>
      <c r="AF4" s="86" t="s">
        <v>203</v>
      </c>
      <c r="AG4" s="86" t="s">
        <v>55</v>
      </c>
      <c r="AH4" s="85" t="s">
        <v>204</v>
      </c>
      <c r="AJ4" s="208"/>
      <c r="AK4" s="208"/>
      <c r="AL4" s="209"/>
      <c r="AM4" s="208"/>
      <c r="AN4" s="211"/>
      <c r="AO4" s="209"/>
    </row>
    <row r="5" spans="1:41" ht="15.9" customHeight="1">
      <c r="A5" s="120">
        <v>43834</v>
      </c>
      <c r="B5">
        <f t="shared" si="0"/>
        <v>1</v>
      </c>
      <c r="C5" s="33" t="s">
        <v>523</v>
      </c>
      <c r="E5" s="179" t="s">
        <v>233</v>
      </c>
      <c r="F5" s="177" t="s">
        <v>28</v>
      </c>
      <c r="H5" s="190" t="s">
        <v>84</v>
      </c>
      <c r="I5" s="28"/>
      <c r="J5" s="190" t="s">
        <v>855</v>
      </c>
      <c r="L5" s="181" t="s">
        <v>1095</v>
      </c>
      <c r="M5" s="487">
        <v>25000</v>
      </c>
      <c r="N5" s="183" t="s">
        <v>127</v>
      </c>
      <c r="P5" s="179" t="s">
        <v>50</v>
      </c>
      <c r="Q5" s="193" t="s">
        <v>76</v>
      </c>
      <c r="S5" s="195" t="s">
        <v>207</v>
      </c>
      <c r="T5" s="109">
        <v>785</v>
      </c>
      <c r="U5" s="88">
        <f t="shared" ref="U5:U13" si="1">IF(T$14=0,0,T5/T$14)</f>
        <v>0.33052631578947367</v>
      </c>
      <c r="V5" s="114">
        <v>0.58599999999999997</v>
      </c>
      <c r="W5" s="109">
        <v>733</v>
      </c>
      <c r="X5" s="88">
        <f t="shared" ref="X5:X13" si="2">IF(W$14=0,0,W5/W$14)</f>
        <v>0.30541666666666667</v>
      </c>
      <c r="Y5" s="114">
        <v>0.54700000000000004</v>
      </c>
      <c r="Z5" s="109">
        <v>726</v>
      </c>
      <c r="AA5" s="88">
        <f t="shared" ref="AA5:AA13" si="3">IF(Z$14=0,0,Z5/Z$14)</f>
        <v>0.30262609420591913</v>
      </c>
      <c r="AB5" s="114">
        <v>0.54200000000000004</v>
      </c>
      <c r="AC5" s="109"/>
      <c r="AD5" s="88">
        <f t="shared" ref="AD5:AD13" si="4">IF(AC$14=0,0,AC5/AC$14)</f>
        <v>0</v>
      </c>
      <c r="AE5" s="114"/>
      <c r="AF5" s="109"/>
      <c r="AG5" s="88">
        <f t="shared" ref="AG5:AG13" si="5">IF(AF$14=0,0,AF5/AF$14)</f>
        <v>0</v>
      </c>
      <c r="AH5" s="114"/>
      <c r="AJ5" s="1135" t="s">
        <v>932</v>
      </c>
      <c r="AK5" s="212" t="s">
        <v>133</v>
      </c>
      <c r="AL5" s="213"/>
      <c r="AM5" s="1135" t="s">
        <v>933</v>
      </c>
      <c r="AN5" s="214" t="s">
        <v>934</v>
      </c>
      <c r="AO5" s="215" t="s">
        <v>935</v>
      </c>
    </row>
    <row r="6" spans="1:41" ht="15.9" customHeight="1">
      <c r="A6" s="120">
        <v>43835</v>
      </c>
      <c r="B6">
        <f t="shared" si="0"/>
        <v>2</v>
      </c>
      <c r="C6" s="33" t="s">
        <v>524</v>
      </c>
      <c r="E6" s="179" t="s">
        <v>234</v>
      </c>
      <c r="F6" s="177" t="s">
        <v>235</v>
      </c>
      <c r="H6" s="190" t="s">
        <v>849</v>
      </c>
      <c r="I6" s="28"/>
      <c r="J6" s="190" t="s">
        <v>856</v>
      </c>
      <c r="L6" s="181" t="s">
        <v>1138</v>
      </c>
      <c r="M6" s="626">
        <v>2.5000000000000001E-2</v>
      </c>
      <c r="N6" s="183"/>
      <c r="P6" s="194"/>
      <c r="Q6" s="178"/>
      <c r="S6" s="108" t="s">
        <v>208</v>
      </c>
      <c r="T6" s="110">
        <v>391</v>
      </c>
      <c r="U6" s="89">
        <f t="shared" si="1"/>
        <v>0.16463157894736843</v>
      </c>
      <c r="V6" s="115">
        <v>0.29399999999999998</v>
      </c>
      <c r="W6" s="111">
        <v>383</v>
      </c>
      <c r="X6" s="89">
        <f t="shared" si="2"/>
        <v>0.15958333333333333</v>
      </c>
      <c r="Y6" s="115">
        <v>0.28799999999999998</v>
      </c>
      <c r="Z6" s="111">
        <v>365</v>
      </c>
      <c r="AA6" s="89">
        <f t="shared" si="3"/>
        <v>0.15214672780325136</v>
      </c>
      <c r="AB6" s="115">
        <v>0.27500000000000002</v>
      </c>
      <c r="AC6" s="111"/>
      <c r="AD6" s="89">
        <f t="shared" si="4"/>
        <v>0</v>
      </c>
      <c r="AE6" s="115"/>
      <c r="AF6" s="111"/>
      <c r="AG6" s="89">
        <f t="shared" si="5"/>
        <v>0</v>
      </c>
      <c r="AH6" s="115"/>
      <c r="AJ6" s="1135"/>
      <c r="AK6" s="216"/>
      <c r="AL6" s="217"/>
      <c r="AM6" s="1135"/>
      <c r="AN6" s="218" t="s">
        <v>936</v>
      </c>
      <c r="AO6" s="219"/>
    </row>
    <row r="7" spans="1:41" ht="15.9" customHeight="1">
      <c r="A7" s="120">
        <v>43836</v>
      </c>
      <c r="B7">
        <f t="shared" si="0"/>
        <v>2</v>
      </c>
      <c r="C7" s="33" t="s">
        <v>524</v>
      </c>
      <c r="E7" s="179" t="s">
        <v>846</v>
      </c>
      <c r="F7" s="177" t="s">
        <v>846</v>
      </c>
      <c r="H7" s="190" t="s">
        <v>850</v>
      </c>
      <c r="I7" s="28"/>
      <c r="J7" s="190" t="s">
        <v>857</v>
      </c>
      <c r="L7" s="181" t="s">
        <v>1139</v>
      </c>
      <c r="M7" s="626">
        <v>7.4999999999999997E-2</v>
      </c>
      <c r="N7" s="183"/>
      <c r="S7" s="108" t="s">
        <v>215</v>
      </c>
      <c r="T7" s="110"/>
      <c r="U7" s="89">
        <f t="shared" si="1"/>
        <v>0</v>
      </c>
      <c r="V7" s="115"/>
      <c r="W7" s="111"/>
      <c r="X7" s="89">
        <f t="shared" si="2"/>
        <v>0</v>
      </c>
      <c r="Y7" s="115"/>
      <c r="Z7" s="111"/>
      <c r="AA7" s="89">
        <f t="shared" si="3"/>
        <v>0</v>
      </c>
      <c r="AB7" s="115"/>
      <c r="AC7" s="111"/>
      <c r="AD7" s="89">
        <f t="shared" si="4"/>
        <v>0</v>
      </c>
      <c r="AE7" s="115"/>
      <c r="AF7" s="111"/>
      <c r="AG7" s="89">
        <f t="shared" si="5"/>
        <v>0</v>
      </c>
      <c r="AH7" s="115"/>
      <c r="AJ7" s="220"/>
      <c r="AK7" s="221" t="s">
        <v>937</v>
      </c>
      <c r="AL7" s="222"/>
      <c r="AM7" s="220"/>
      <c r="AN7" s="218"/>
      <c r="AO7" s="223"/>
    </row>
    <row r="8" spans="1:41" ht="15.9" customHeight="1">
      <c r="A8" s="120">
        <v>43837</v>
      </c>
      <c r="B8">
        <f t="shared" si="0"/>
        <v>2</v>
      </c>
      <c r="C8" s="33" t="s">
        <v>524</v>
      </c>
      <c r="E8" s="179" t="s">
        <v>116</v>
      </c>
      <c r="F8" s="177" t="s">
        <v>236</v>
      </c>
      <c r="H8" s="190" t="s">
        <v>851</v>
      </c>
      <c r="I8" s="28"/>
      <c r="J8" s="190" t="s">
        <v>858</v>
      </c>
      <c r="L8" s="181"/>
      <c r="M8" s="184"/>
      <c r="N8" s="183"/>
      <c r="S8" s="108" t="s">
        <v>209</v>
      </c>
      <c r="T8" s="111">
        <v>717</v>
      </c>
      <c r="U8" s="89">
        <f t="shared" si="1"/>
        <v>0.30189473684210527</v>
      </c>
      <c r="V8" s="115">
        <v>0.496</v>
      </c>
      <c r="W8" s="111">
        <v>748</v>
      </c>
      <c r="X8" s="89">
        <f t="shared" si="2"/>
        <v>0.31166666666666665</v>
      </c>
      <c r="Y8" s="115">
        <v>0.51700000000000002</v>
      </c>
      <c r="Z8" s="111">
        <v>753</v>
      </c>
      <c r="AA8" s="89">
        <f t="shared" si="3"/>
        <v>0.31388078365985828</v>
      </c>
      <c r="AB8" s="115">
        <v>0.52</v>
      </c>
      <c r="AC8" s="111"/>
      <c r="AD8" s="89">
        <f t="shared" si="4"/>
        <v>0</v>
      </c>
      <c r="AE8" s="115"/>
      <c r="AF8" s="111"/>
      <c r="AG8" s="89">
        <f t="shared" si="5"/>
        <v>0</v>
      </c>
      <c r="AH8" s="115"/>
      <c r="AJ8" s="220"/>
      <c r="AK8" s="224"/>
      <c r="AL8" s="225" t="s">
        <v>938</v>
      </c>
      <c r="AM8" s="226" t="s">
        <v>96</v>
      </c>
      <c r="AN8" s="227">
        <v>500</v>
      </c>
      <c r="AO8" s="228" t="s">
        <v>939</v>
      </c>
    </row>
    <row r="9" spans="1:41" ht="15.9" customHeight="1">
      <c r="A9" s="120">
        <v>43838</v>
      </c>
      <c r="B9">
        <f t="shared" si="0"/>
        <v>2</v>
      </c>
      <c r="C9" s="33" t="s">
        <v>524</v>
      </c>
      <c r="E9" s="179" t="s">
        <v>37</v>
      </c>
      <c r="F9" s="177" t="s">
        <v>237</v>
      </c>
      <c r="H9" s="190" t="s">
        <v>83</v>
      </c>
      <c r="I9" s="28"/>
      <c r="J9" s="190" t="s">
        <v>859</v>
      </c>
      <c r="L9" s="181"/>
      <c r="M9" s="184"/>
      <c r="N9" s="183"/>
      <c r="S9" s="108" t="s">
        <v>246</v>
      </c>
      <c r="T9" s="196"/>
      <c r="U9" s="89">
        <f t="shared" si="1"/>
        <v>0</v>
      </c>
      <c r="V9" s="197"/>
      <c r="W9" s="196"/>
      <c r="X9" s="89">
        <f t="shared" si="2"/>
        <v>0</v>
      </c>
      <c r="Y9" s="197"/>
      <c r="Z9" s="196"/>
      <c r="AA9" s="89">
        <f t="shared" si="3"/>
        <v>0</v>
      </c>
      <c r="AB9" s="197"/>
      <c r="AC9" s="196"/>
      <c r="AD9" s="89">
        <f t="shared" si="4"/>
        <v>0</v>
      </c>
      <c r="AE9" s="197"/>
      <c r="AF9" s="196"/>
      <c r="AG9" s="89">
        <f t="shared" si="5"/>
        <v>0</v>
      </c>
      <c r="AH9" s="197"/>
      <c r="AJ9" s="220"/>
      <c r="AK9" s="224"/>
      <c r="AL9" s="229" t="s">
        <v>940</v>
      </c>
      <c r="AM9" s="226" t="s">
        <v>96</v>
      </c>
      <c r="AN9" s="227">
        <v>200</v>
      </c>
      <c r="AO9" s="230"/>
    </row>
    <row r="10" spans="1:41" ht="15.9" customHeight="1">
      <c r="A10" s="120">
        <v>43839</v>
      </c>
      <c r="B10">
        <f t="shared" si="0"/>
        <v>2</v>
      </c>
      <c r="C10" s="33" t="s">
        <v>524</v>
      </c>
      <c r="E10" s="179" t="s">
        <v>238</v>
      </c>
      <c r="F10" s="177" t="s">
        <v>239</v>
      </c>
      <c r="H10" s="190"/>
      <c r="I10" s="28"/>
      <c r="J10" s="190" t="s">
        <v>860</v>
      </c>
      <c r="L10" s="185"/>
      <c r="M10" s="186"/>
      <c r="N10" s="187"/>
      <c r="S10" s="108" t="s">
        <v>210</v>
      </c>
      <c r="T10" s="110">
        <v>175</v>
      </c>
      <c r="U10" s="89">
        <f t="shared" si="1"/>
        <v>7.3684210526315783E-2</v>
      </c>
      <c r="V10" s="115">
        <v>0.17499999999999999</v>
      </c>
      <c r="W10" s="110">
        <v>174</v>
      </c>
      <c r="X10" s="89">
        <f t="shared" si="2"/>
        <v>7.2499999999999995E-2</v>
      </c>
      <c r="Y10" s="115">
        <v>0.17399999999999999</v>
      </c>
      <c r="Z10" s="111">
        <v>180</v>
      </c>
      <c r="AA10" s="89">
        <f t="shared" si="3"/>
        <v>7.5031263026260939E-2</v>
      </c>
      <c r="AB10" s="115">
        <v>0.18</v>
      </c>
      <c r="AC10" s="111"/>
      <c r="AD10" s="89">
        <f t="shared" si="4"/>
        <v>0</v>
      </c>
      <c r="AE10" s="115"/>
      <c r="AF10" s="111"/>
      <c r="AG10" s="89">
        <f t="shared" si="5"/>
        <v>0</v>
      </c>
      <c r="AH10" s="115"/>
      <c r="AJ10" s="220"/>
      <c r="AK10" s="224"/>
      <c r="AL10" s="229" t="s">
        <v>941</v>
      </c>
      <c r="AM10" s="226" t="s">
        <v>847</v>
      </c>
      <c r="AN10" s="227"/>
      <c r="AO10" s="230" t="s">
        <v>942</v>
      </c>
    </row>
    <row r="11" spans="1:41" ht="15.9" customHeight="1">
      <c r="A11" s="120">
        <v>43840</v>
      </c>
      <c r="B11">
        <f t="shared" si="0"/>
        <v>2</v>
      </c>
      <c r="C11" s="33" t="s">
        <v>524</v>
      </c>
      <c r="E11" s="179" t="s">
        <v>113</v>
      </c>
      <c r="F11" s="177" t="s">
        <v>241</v>
      </c>
      <c r="H11" s="191"/>
      <c r="I11" s="28"/>
      <c r="J11" s="190" t="s">
        <v>861</v>
      </c>
      <c r="S11" s="108" t="s">
        <v>212</v>
      </c>
      <c r="T11" s="111"/>
      <c r="U11" s="89">
        <f t="shared" si="1"/>
        <v>0</v>
      </c>
      <c r="V11" s="115"/>
      <c r="W11" s="111"/>
      <c r="X11" s="89">
        <f t="shared" si="2"/>
        <v>0</v>
      </c>
      <c r="Y11" s="115"/>
      <c r="Z11" s="111"/>
      <c r="AA11" s="89">
        <f t="shared" si="3"/>
        <v>0</v>
      </c>
      <c r="AB11" s="115"/>
      <c r="AC11" s="111"/>
      <c r="AD11" s="89">
        <f t="shared" si="4"/>
        <v>0</v>
      </c>
      <c r="AE11" s="115"/>
      <c r="AF11" s="111"/>
      <c r="AG11" s="89">
        <f t="shared" si="5"/>
        <v>0</v>
      </c>
      <c r="AH11" s="115"/>
      <c r="AJ11" s="226"/>
      <c r="AK11" s="231"/>
      <c r="AL11" s="232"/>
      <c r="AM11" s="226"/>
      <c r="AN11" s="233"/>
      <c r="AO11" s="230"/>
    </row>
    <row r="12" spans="1:41" ht="15.9" customHeight="1">
      <c r="A12" s="120">
        <v>43841</v>
      </c>
      <c r="B12">
        <f t="shared" si="0"/>
        <v>2</v>
      </c>
      <c r="C12" s="33" t="s">
        <v>524</v>
      </c>
      <c r="E12" s="179" t="s">
        <v>28</v>
      </c>
      <c r="F12" s="177" t="s">
        <v>28</v>
      </c>
      <c r="H12" s="160"/>
      <c r="J12" s="190" t="s">
        <v>862</v>
      </c>
      <c r="S12" s="108" t="s">
        <v>211</v>
      </c>
      <c r="T12" s="111">
        <v>307</v>
      </c>
      <c r="U12" s="89">
        <f t="shared" si="1"/>
        <v>0.12926315789473683</v>
      </c>
      <c r="V12" s="115">
        <v>0.249</v>
      </c>
      <c r="W12" s="110">
        <v>362</v>
      </c>
      <c r="X12" s="89">
        <f t="shared" si="2"/>
        <v>0.15083333333333335</v>
      </c>
      <c r="Y12" s="115">
        <v>0.29399999999999998</v>
      </c>
      <c r="Z12" s="111">
        <v>375</v>
      </c>
      <c r="AA12" s="89">
        <f t="shared" si="3"/>
        <v>0.15631513130471031</v>
      </c>
      <c r="AB12" s="115">
        <v>0.30399999999999999</v>
      </c>
      <c r="AC12" s="111"/>
      <c r="AD12" s="89">
        <f t="shared" si="4"/>
        <v>0</v>
      </c>
      <c r="AE12" s="115"/>
      <c r="AF12" s="111"/>
      <c r="AG12" s="89">
        <f t="shared" si="5"/>
        <v>0</v>
      </c>
      <c r="AH12" s="115"/>
      <c r="AJ12" s="226"/>
      <c r="AK12" s="234" t="s">
        <v>943</v>
      </c>
      <c r="AL12" s="209"/>
      <c r="AM12" s="220"/>
      <c r="AN12" s="218"/>
      <c r="AO12" s="230"/>
    </row>
    <row r="13" spans="1:41" ht="15.9" customHeight="1" thickBot="1">
      <c r="A13" s="120">
        <v>43842</v>
      </c>
      <c r="B13">
        <f t="shared" si="0"/>
        <v>3</v>
      </c>
      <c r="C13" s="33" t="s">
        <v>525</v>
      </c>
      <c r="E13" s="179" t="s">
        <v>192</v>
      </c>
      <c r="F13" s="177"/>
      <c r="J13" s="190" t="s">
        <v>863</v>
      </c>
      <c r="S13" s="112"/>
      <c r="T13" s="113"/>
      <c r="U13" s="90">
        <f t="shared" si="1"/>
        <v>0</v>
      </c>
      <c r="V13" s="116"/>
      <c r="W13" s="117"/>
      <c r="X13" s="90">
        <f t="shared" si="2"/>
        <v>0</v>
      </c>
      <c r="Y13" s="118"/>
      <c r="Z13" s="113"/>
      <c r="AA13" s="90">
        <f t="shared" si="3"/>
        <v>0</v>
      </c>
      <c r="AB13" s="119"/>
      <c r="AC13" s="113"/>
      <c r="AD13" s="90">
        <f t="shared" si="4"/>
        <v>0</v>
      </c>
      <c r="AE13" s="119"/>
      <c r="AF13" s="113"/>
      <c r="AG13" s="90">
        <f t="shared" si="5"/>
        <v>0</v>
      </c>
      <c r="AH13" s="119"/>
      <c r="AJ13" s="226"/>
      <c r="AK13" s="231"/>
      <c r="AL13" s="232" t="s">
        <v>944</v>
      </c>
      <c r="AM13" s="226" t="s">
        <v>95</v>
      </c>
      <c r="AN13" s="235"/>
      <c r="AO13" s="236" t="s">
        <v>945</v>
      </c>
    </row>
    <row r="14" spans="1:41" ht="15.9" customHeight="1" thickBot="1">
      <c r="A14" s="120">
        <v>43843</v>
      </c>
      <c r="B14">
        <f t="shared" si="0"/>
        <v>3</v>
      </c>
      <c r="C14" s="33" t="s">
        <v>525</v>
      </c>
      <c r="E14" s="179"/>
      <c r="F14" s="177"/>
      <c r="J14" s="190" t="s">
        <v>864</v>
      </c>
      <c r="S14" s="82"/>
      <c r="T14" s="79">
        <f>SUM(T5:T12)</f>
        <v>2375</v>
      </c>
      <c r="U14" s="91">
        <f>SUM(U5:U13)</f>
        <v>1</v>
      </c>
      <c r="V14" s="81">
        <f>SUM(V5:V12)</f>
        <v>1.7999999999999998</v>
      </c>
      <c r="W14" s="79">
        <f>SUM(W5:W12)</f>
        <v>2400</v>
      </c>
      <c r="X14" s="91">
        <f>SUM(X5:X13)</f>
        <v>1</v>
      </c>
      <c r="Y14" s="81">
        <f>SUM(Y5:Y12)</f>
        <v>1.8199999999999998</v>
      </c>
      <c r="Z14" s="79">
        <f>SUM(Z5:Z12)</f>
        <v>2399</v>
      </c>
      <c r="AA14" s="91">
        <f>SUM(AA5:AA13)</f>
        <v>1</v>
      </c>
      <c r="AB14" s="80">
        <f>SUM(AB5:AB12)</f>
        <v>1.8210000000000002</v>
      </c>
      <c r="AC14" s="79">
        <f>SUM(AC5:AC12)</f>
        <v>0</v>
      </c>
      <c r="AD14" s="91">
        <f>SUM(AD5:AD13)</f>
        <v>0</v>
      </c>
      <c r="AE14" s="80">
        <f>SUM(AE5:AE12)</f>
        <v>0</v>
      </c>
      <c r="AF14" s="79">
        <f>SUM(AF5:AF12)</f>
        <v>0</v>
      </c>
      <c r="AG14" s="91">
        <f>SUM(AG5:AG13)</f>
        <v>0</v>
      </c>
      <c r="AH14" s="80">
        <f>SUM(AH5:AH12)</f>
        <v>0</v>
      </c>
      <c r="AJ14" s="226"/>
      <c r="AK14" s="231"/>
      <c r="AL14" s="232" t="s">
        <v>946</v>
      </c>
      <c r="AM14" s="226" t="s">
        <v>95</v>
      </c>
      <c r="AN14" s="235"/>
      <c r="AO14" s="236" t="s">
        <v>945</v>
      </c>
    </row>
    <row r="15" spans="1:41" ht="15.9" customHeight="1">
      <c r="A15" s="120">
        <v>43844</v>
      </c>
      <c r="B15">
        <f t="shared" si="0"/>
        <v>3</v>
      </c>
      <c r="C15" s="33" t="s">
        <v>525</v>
      </c>
      <c r="E15" s="179"/>
      <c r="F15" s="177"/>
      <c r="J15" s="190" t="s">
        <v>865</v>
      </c>
      <c r="AJ15" s="226"/>
      <c r="AK15" s="231"/>
      <c r="AL15" s="232"/>
      <c r="AM15" s="226"/>
      <c r="AN15" s="233"/>
      <c r="AO15" s="230"/>
    </row>
    <row r="16" spans="1:41" ht="15.9" customHeight="1">
      <c r="A16" s="120">
        <v>43845</v>
      </c>
      <c r="B16">
        <f t="shared" si="0"/>
        <v>3</v>
      </c>
      <c r="C16" s="33" t="s">
        <v>525</v>
      </c>
      <c r="E16" s="179"/>
      <c r="F16" s="177"/>
      <c r="J16" s="190" t="s">
        <v>866</v>
      </c>
      <c r="AJ16" s="220"/>
      <c r="AK16" s="234" t="s">
        <v>947</v>
      </c>
      <c r="AL16" s="209"/>
      <c r="AM16" s="220"/>
      <c r="AN16" s="218"/>
      <c r="AO16" s="230"/>
    </row>
    <row r="17" spans="1:41" ht="15.9" customHeight="1">
      <c r="A17" s="120">
        <v>43846</v>
      </c>
      <c r="B17">
        <f t="shared" si="0"/>
        <v>3</v>
      </c>
      <c r="C17" s="33" t="s">
        <v>525</v>
      </c>
      <c r="E17" s="179"/>
      <c r="F17" s="177"/>
      <c r="J17" s="190" t="s">
        <v>867</v>
      </c>
      <c r="AJ17" s="226"/>
      <c r="AK17" s="231"/>
      <c r="AL17" s="232" t="s">
        <v>944</v>
      </c>
      <c r="AM17" s="226" t="s">
        <v>95</v>
      </c>
      <c r="AN17" s="235">
        <v>10100</v>
      </c>
      <c r="AO17" s="236" t="s">
        <v>945</v>
      </c>
    </row>
    <row r="18" spans="1:41" ht="15.9" customHeight="1">
      <c r="A18" s="120">
        <v>43847</v>
      </c>
      <c r="B18">
        <f t="shared" si="0"/>
        <v>3</v>
      </c>
      <c r="C18" s="33" t="s">
        <v>525</v>
      </c>
      <c r="E18" s="179"/>
      <c r="F18" s="177"/>
      <c r="J18" s="190" t="s">
        <v>868</v>
      </c>
      <c r="AJ18" s="226"/>
      <c r="AK18" s="231"/>
      <c r="AL18" s="232" t="s">
        <v>946</v>
      </c>
      <c r="AM18" s="226" t="s">
        <v>95</v>
      </c>
      <c r="AN18" s="235">
        <v>12300</v>
      </c>
      <c r="AO18" s="236" t="s">
        <v>945</v>
      </c>
    </row>
    <row r="19" spans="1:41" ht="15.9" customHeight="1">
      <c r="A19" s="120">
        <v>43848</v>
      </c>
      <c r="B19">
        <f t="shared" si="0"/>
        <v>3</v>
      </c>
      <c r="C19" s="33" t="s">
        <v>525</v>
      </c>
      <c r="E19" s="179"/>
      <c r="F19" s="177"/>
      <c r="J19" s="190" t="s">
        <v>869</v>
      </c>
      <c r="AJ19" s="226"/>
      <c r="AK19" s="231"/>
      <c r="AL19" s="232" t="s">
        <v>948</v>
      </c>
      <c r="AM19" s="226" t="s">
        <v>95</v>
      </c>
      <c r="AN19" s="235">
        <v>13500</v>
      </c>
      <c r="AO19" s="236" t="s">
        <v>945</v>
      </c>
    </row>
    <row r="20" spans="1:41" ht="15.9" customHeight="1">
      <c r="A20" s="120">
        <v>43849</v>
      </c>
      <c r="B20">
        <f t="shared" si="0"/>
        <v>4</v>
      </c>
      <c r="C20" s="33" t="s">
        <v>526</v>
      </c>
      <c r="E20" s="180"/>
      <c r="F20" s="178"/>
      <c r="J20" s="190" t="s">
        <v>870</v>
      </c>
      <c r="AJ20" s="226"/>
      <c r="AK20" s="231"/>
      <c r="AL20" s="232" t="s">
        <v>949</v>
      </c>
      <c r="AM20" s="226" t="s">
        <v>95</v>
      </c>
      <c r="AN20" s="235">
        <v>15700</v>
      </c>
      <c r="AO20" s="236" t="s">
        <v>945</v>
      </c>
    </row>
    <row r="21" spans="1:41" ht="15.9" customHeight="1">
      <c r="A21" s="120">
        <v>43850</v>
      </c>
      <c r="B21">
        <f t="shared" si="0"/>
        <v>4</v>
      </c>
      <c r="C21" s="33" t="s">
        <v>526</v>
      </c>
      <c r="J21" s="190" t="s">
        <v>871</v>
      </c>
      <c r="AJ21" s="226"/>
      <c r="AK21" s="231"/>
      <c r="AL21" s="232"/>
      <c r="AM21" s="226"/>
      <c r="AN21" s="235"/>
      <c r="AO21" s="230"/>
    </row>
    <row r="22" spans="1:41" ht="15.9" customHeight="1">
      <c r="A22" s="120">
        <v>43851</v>
      </c>
      <c r="B22">
        <f t="shared" si="0"/>
        <v>4</v>
      </c>
      <c r="C22" s="33" t="s">
        <v>526</v>
      </c>
      <c r="J22" s="190" t="s">
        <v>872</v>
      </c>
      <c r="AJ22" s="226"/>
      <c r="AK22" s="237" t="s">
        <v>950</v>
      </c>
      <c r="AL22" s="209"/>
      <c r="AM22" s="226"/>
      <c r="AN22" s="238"/>
      <c r="AO22" s="230"/>
    </row>
    <row r="23" spans="1:41" ht="15.9" customHeight="1">
      <c r="A23" s="120">
        <v>43852</v>
      </c>
      <c r="B23">
        <f t="shared" si="0"/>
        <v>4</v>
      </c>
      <c r="C23" s="33" t="s">
        <v>526</v>
      </c>
      <c r="J23" s="190" t="s">
        <v>873</v>
      </c>
      <c r="AJ23" s="226"/>
      <c r="AK23" s="231"/>
      <c r="AL23" s="239" t="s">
        <v>951</v>
      </c>
      <c r="AM23" s="226" t="s">
        <v>95</v>
      </c>
      <c r="AN23" s="238">
        <v>500</v>
      </c>
      <c r="AO23" s="228" t="s">
        <v>952</v>
      </c>
    </row>
    <row r="24" spans="1:41" ht="15.9" customHeight="1">
      <c r="A24" s="120">
        <v>43853</v>
      </c>
      <c r="B24">
        <f t="shared" si="0"/>
        <v>4</v>
      </c>
      <c r="C24" s="33" t="s">
        <v>526</v>
      </c>
      <c r="J24" s="190" t="s">
        <v>874</v>
      </c>
      <c r="AJ24" s="226"/>
      <c r="AK24" s="231"/>
      <c r="AL24" s="232" t="s">
        <v>953</v>
      </c>
      <c r="AM24" s="226" t="s">
        <v>95</v>
      </c>
      <c r="AN24" s="235">
        <v>50</v>
      </c>
      <c r="AO24" s="228" t="s">
        <v>954</v>
      </c>
    </row>
    <row r="25" spans="1:41" ht="15.9" customHeight="1">
      <c r="A25" s="120">
        <v>43854</v>
      </c>
      <c r="B25">
        <f t="shared" si="0"/>
        <v>4</v>
      </c>
      <c r="C25" s="33" t="s">
        <v>526</v>
      </c>
      <c r="J25" s="190" t="s">
        <v>875</v>
      </c>
      <c r="AJ25" s="226"/>
      <c r="AK25" s="231"/>
      <c r="AL25" s="239" t="s">
        <v>955</v>
      </c>
      <c r="AM25" s="226" t="s">
        <v>95</v>
      </c>
      <c r="AN25" s="238">
        <v>1550</v>
      </c>
      <c r="AO25" s="228" t="s">
        <v>956</v>
      </c>
    </row>
    <row r="26" spans="1:41" ht="15.9" customHeight="1">
      <c r="A26" s="120">
        <v>43855</v>
      </c>
      <c r="B26">
        <f t="shared" si="0"/>
        <v>4</v>
      </c>
      <c r="C26" s="33" t="s">
        <v>526</v>
      </c>
      <c r="J26" s="190" t="s">
        <v>876</v>
      </c>
      <c r="AJ26" s="226"/>
      <c r="AK26" s="231"/>
      <c r="AL26" s="239" t="s">
        <v>957</v>
      </c>
      <c r="AM26" s="226" t="s">
        <v>958</v>
      </c>
      <c r="AN26" s="238">
        <v>600</v>
      </c>
      <c r="AO26" s="228" t="s">
        <v>959</v>
      </c>
    </row>
    <row r="27" spans="1:41" ht="15.9" customHeight="1">
      <c r="A27" s="120">
        <v>43856</v>
      </c>
      <c r="B27">
        <f t="shared" si="0"/>
        <v>5</v>
      </c>
      <c r="C27" s="33" t="s">
        <v>527</v>
      </c>
      <c r="J27" s="190" t="s">
        <v>877</v>
      </c>
      <c r="AJ27" s="226"/>
      <c r="AK27" s="231"/>
      <c r="AL27" s="232" t="s">
        <v>960</v>
      </c>
      <c r="AM27" s="226" t="s">
        <v>958</v>
      </c>
      <c r="AN27" s="235">
        <v>500</v>
      </c>
      <c r="AO27" s="230"/>
    </row>
    <row r="28" spans="1:41" ht="15.9" customHeight="1">
      <c r="A28" s="120">
        <v>43857</v>
      </c>
      <c r="B28">
        <f t="shared" si="0"/>
        <v>5</v>
      </c>
      <c r="C28" s="33" t="s">
        <v>527</v>
      </c>
      <c r="J28" s="190" t="s">
        <v>878</v>
      </c>
      <c r="AJ28" s="226"/>
      <c r="AK28" s="231"/>
      <c r="AL28" s="232"/>
      <c r="AM28" s="226"/>
      <c r="AN28" s="235"/>
      <c r="AO28" s="230"/>
    </row>
    <row r="29" spans="1:41" ht="15.9" customHeight="1">
      <c r="A29" s="120">
        <v>43858</v>
      </c>
      <c r="B29">
        <f t="shared" si="0"/>
        <v>5</v>
      </c>
      <c r="C29" s="33" t="s">
        <v>527</v>
      </c>
      <c r="J29" s="190" t="s">
        <v>879</v>
      </c>
      <c r="AJ29" s="226"/>
      <c r="AK29" s="240" t="s">
        <v>961</v>
      </c>
      <c r="AL29" s="223"/>
      <c r="AM29" s="226"/>
      <c r="AN29" s="235"/>
      <c r="AO29" s="230"/>
    </row>
    <row r="30" spans="1:41" ht="15.9" customHeight="1">
      <c r="A30" s="120">
        <v>43859</v>
      </c>
      <c r="B30">
        <f t="shared" si="0"/>
        <v>5</v>
      </c>
      <c r="C30" s="33" t="s">
        <v>527</v>
      </c>
      <c r="J30" s="190" t="s">
        <v>880</v>
      </c>
      <c r="AJ30" s="226"/>
      <c r="AK30" s="241"/>
      <c r="AL30" s="232" t="s">
        <v>962</v>
      </c>
      <c r="AM30" s="226" t="s">
        <v>95</v>
      </c>
      <c r="AN30" s="235"/>
      <c r="AO30" s="236" t="s">
        <v>945</v>
      </c>
    </row>
    <row r="31" spans="1:41" ht="15.9" customHeight="1">
      <c r="A31" s="120">
        <v>43860</v>
      </c>
      <c r="B31">
        <f t="shared" si="0"/>
        <v>5</v>
      </c>
      <c r="C31" s="33" t="s">
        <v>527</v>
      </c>
      <c r="J31" s="190" t="s">
        <v>881</v>
      </c>
      <c r="AJ31" s="226"/>
      <c r="AK31" s="231"/>
      <c r="AL31" s="232" t="s">
        <v>963</v>
      </c>
      <c r="AM31" s="226" t="s">
        <v>95</v>
      </c>
      <c r="AN31" s="235">
        <v>26500</v>
      </c>
      <c r="AO31" s="236" t="s">
        <v>945</v>
      </c>
    </row>
    <row r="32" spans="1:41" ht="15.9" customHeight="1">
      <c r="A32" s="120">
        <v>43861</v>
      </c>
      <c r="B32">
        <f t="shared" si="0"/>
        <v>5</v>
      </c>
      <c r="C32" s="33" t="s">
        <v>527</v>
      </c>
      <c r="J32" s="190" t="s">
        <v>882</v>
      </c>
      <c r="AJ32" s="226"/>
      <c r="AK32" s="231"/>
      <c r="AL32" s="232" t="s">
        <v>964</v>
      </c>
      <c r="AM32" s="226" t="s">
        <v>95</v>
      </c>
      <c r="AN32" s="235">
        <v>32000</v>
      </c>
      <c r="AO32" s="236" t="s">
        <v>945</v>
      </c>
    </row>
    <row r="33" spans="1:41" ht="15.9" customHeight="1">
      <c r="A33" s="120">
        <v>43862</v>
      </c>
      <c r="B33">
        <f t="shared" si="0"/>
        <v>5</v>
      </c>
      <c r="C33" s="33" t="s">
        <v>527</v>
      </c>
      <c r="J33" s="190" t="s">
        <v>883</v>
      </c>
      <c r="AJ33" s="226"/>
      <c r="AK33" s="231"/>
      <c r="AL33" s="232" t="s">
        <v>965</v>
      </c>
      <c r="AM33" s="226" t="s">
        <v>95</v>
      </c>
      <c r="AN33" s="235">
        <v>42000</v>
      </c>
      <c r="AO33" s="236" t="s">
        <v>945</v>
      </c>
    </row>
    <row r="34" spans="1:41" ht="15.9" customHeight="1">
      <c r="A34" s="120">
        <v>43863</v>
      </c>
      <c r="B34">
        <f t="shared" si="0"/>
        <v>6</v>
      </c>
      <c r="C34" s="33" t="s">
        <v>528</v>
      </c>
      <c r="J34" s="190" t="s">
        <v>884</v>
      </c>
      <c r="AJ34" s="226"/>
      <c r="AK34" s="231"/>
      <c r="AL34" s="239" t="s">
        <v>966</v>
      </c>
      <c r="AM34" s="226" t="s">
        <v>96</v>
      </c>
      <c r="AN34" s="235">
        <v>31500</v>
      </c>
      <c r="AO34" s="236" t="s">
        <v>945</v>
      </c>
    </row>
    <row r="35" spans="1:41" ht="15.9" customHeight="1">
      <c r="A35" s="120">
        <v>43864</v>
      </c>
      <c r="B35">
        <f t="shared" si="0"/>
        <v>6</v>
      </c>
      <c r="C35" s="33" t="s">
        <v>528</v>
      </c>
      <c r="J35" s="190" t="s">
        <v>885</v>
      </c>
      <c r="AJ35" s="226"/>
      <c r="AK35" s="231"/>
      <c r="AL35" s="240"/>
      <c r="AM35" s="226"/>
      <c r="AN35" s="235"/>
      <c r="AO35" s="230"/>
    </row>
    <row r="36" spans="1:41" ht="15.9" customHeight="1">
      <c r="A36" s="120">
        <v>43865</v>
      </c>
      <c r="B36">
        <f t="shared" si="0"/>
        <v>6</v>
      </c>
      <c r="C36" s="33" t="s">
        <v>528</v>
      </c>
      <c r="J36" s="190" t="s">
        <v>886</v>
      </c>
      <c r="AJ36" s="226"/>
      <c r="AK36" s="240" t="s">
        <v>967</v>
      </c>
      <c r="AL36" s="209"/>
      <c r="AM36" s="226"/>
      <c r="AN36" s="235"/>
      <c r="AO36" s="230"/>
    </row>
    <row r="37" spans="1:41" ht="15.9" customHeight="1">
      <c r="A37" s="120">
        <v>43866</v>
      </c>
      <c r="B37">
        <f t="shared" si="0"/>
        <v>6</v>
      </c>
      <c r="C37" s="33" t="s">
        <v>528</v>
      </c>
      <c r="J37" s="190" t="s">
        <v>887</v>
      </c>
      <c r="AJ37" s="226"/>
      <c r="AK37" s="231"/>
      <c r="AL37" s="232" t="s">
        <v>968</v>
      </c>
      <c r="AM37" s="226" t="s">
        <v>95</v>
      </c>
      <c r="AN37" s="235">
        <v>300</v>
      </c>
      <c r="AO37" s="230"/>
    </row>
    <row r="38" spans="1:41" ht="15.9" customHeight="1">
      <c r="A38" s="120">
        <v>43867</v>
      </c>
      <c r="B38">
        <f t="shared" si="0"/>
        <v>6</v>
      </c>
      <c r="C38" s="33" t="s">
        <v>528</v>
      </c>
      <c r="J38" s="190" t="s">
        <v>888</v>
      </c>
      <c r="AJ38" s="226"/>
      <c r="AK38" s="231"/>
      <c r="AL38" s="232" t="s">
        <v>969</v>
      </c>
      <c r="AM38" s="226" t="s">
        <v>96</v>
      </c>
      <c r="AN38" s="235">
        <v>1800</v>
      </c>
      <c r="AO38" s="230"/>
    </row>
    <row r="39" spans="1:41" ht="15.9" customHeight="1">
      <c r="A39" s="120">
        <v>43868</v>
      </c>
      <c r="B39">
        <f t="shared" si="0"/>
        <v>6</v>
      </c>
      <c r="C39" s="33" t="s">
        <v>528</v>
      </c>
      <c r="J39" s="190" t="s">
        <v>889</v>
      </c>
      <c r="AJ39" s="226"/>
      <c r="AK39" s="231"/>
      <c r="AL39" s="232" t="s">
        <v>970</v>
      </c>
      <c r="AM39" s="226" t="s">
        <v>96</v>
      </c>
      <c r="AN39" s="235">
        <v>2750</v>
      </c>
      <c r="AO39" s="230"/>
    </row>
    <row r="40" spans="1:41" ht="15.9" customHeight="1">
      <c r="A40" s="120">
        <v>43869</v>
      </c>
      <c r="B40">
        <f t="shared" si="0"/>
        <v>6</v>
      </c>
      <c r="C40" s="33" t="s">
        <v>528</v>
      </c>
      <c r="J40" s="190" t="s">
        <v>890</v>
      </c>
      <c r="AJ40" s="226"/>
      <c r="AK40" s="231"/>
      <c r="AL40" s="232" t="s">
        <v>971</v>
      </c>
      <c r="AM40" s="226" t="s">
        <v>95</v>
      </c>
      <c r="AN40" s="235">
        <v>200</v>
      </c>
      <c r="AO40" s="230"/>
    </row>
    <row r="41" spans="1:41" ht="15.9" customHeight="1">
      <c r="A41" s="120">
        <v>43870</v>
      </c>
      <c r="B41">
        <f t="shared" si="0"/>
        <v>7</v>
      </c>
      <c r="C41" s="33" t="s">
        <v>529</v>
      </c>
      <c r="J41" s="190" t="s">
        <v>891</v>
      </c>
      <c r="AJ41" s="226"/>
      <c r="AK41" s="231"/>
      <c r="AL41" s="232" t="s">
        <v>972</v>
      </c>
      <c r="AM41" s="226" t="s">
        <v>95</v>
      </c>
      <c r="AN41" s="235">
        <v>200</v>
      </c>
      <c r="AO41" s="230"/>
    </row>
    <row r="42" spans="1:41" ht="15.9" customHeight="1">
      <c r="A42" s="120">
        <v>43871</v>
      </c>
      <c r="B42">
        <f t="shared" si="0"/>
        <v>7</v>
      </c>
      <c r="C42" s="33" t="s">
        <v>529</v>
      </c>
      <c r="J42" s="190" t="s">
        <v>892</v>
      </c>
      <c r="AJ42" s="226"/>
      <c r="AK42" s="231"/>
      <c r="AL42" s="240"/>
      <c r="AM42" s="226"/>
      <c r="AN42" s="235"/>
      <c r="AO42" s="230"/>
    </row>
    <row r="43" spans="1:41" ht="15.9" customHeight="1">
      <c r="A43" s="120">
        <v>43872</v>
      </c>
      <c r="B43">
        <f t="shared" si="0"/>
        <v>7</v>
      </c>
      <c r="C43" s="33" t="s">
        <v>529</v>
      </c>
      <c r="J43" s="190" t="s">
        <v>893</v>
      </c>
      <c r="AJ43" s="226"/>
      <c r="AK43" s="240" t="s">
        <v>973</v>
      </c>
      <c r="AL43" s="209"/>
      <c r="AM43" s="226"/>
      <c r="AN43" s="235"/>
      <c r="AO43" s="230"/>
    </row>
    <row r="44" spans="1:41" ht="15.9" customHeight="1">
      <c r="A44" s="120">
        <v>43873</v>
      </c>
      <c r="B44">
        <f t="shared" si="0"/>
        <v>7</v>
      </c>
      <c r="C44" s="33" t="s">
        <v>529</v>
      </c>
      <c r="J44" s="190" t="s">
        <v>894</v>
      </c>
      <c r="AJ44" s="226"/>
      <c r="AK44" s="231"/>
      <c r="AL44" s="232" t="s">
        <v>974</v>
      </c>
      <c r="AM44" s="226" t="s">
        <v>96</v>
      </c>
      <c r="AN44" s="242">
        <v>400</v>
      </c>
      <c r="AO44" s="228" t="s">
        <v>975</v>
      </c>
    </row>
    <row r="45" spans="1:41" ht="15.9" customHeight="1">
      <c r="A45" s="120">
        <v>43874</v>
      </c>
      <c r="B45">
        <f t="shared" si="0"/>
        <v>7</v>
      </c>
      <c r="C45" s="33" t="s">
        <v>529</v>
      </c>
      <c r="J45" s="190" t="s">
        <v>895</v>
      </c>
      <c r="AJ45" s="226"/>
      <c r="AK45" s="221" t="s">
        <v>976</v>
      </c>
      <c r="AL45" s="232"/>
      <c r="AM45" s="226"/>
      <c r="AN45" s="242"/>
      <c r="AO45" s="228"/>
    </row>
    <row r="46" spans="1:41" ht="15.9" customHeight="1">
      <c r="A46" s="120">
        <v>43875</v>
      </c>
      <c r="B46">
        <f t="shared" si="0"/>
        <v>7</v>
      </c>
      <c r="C46" s="33" t="s">
        <v>529</v>
      </c>
      <c r="J46" s="190" t="s">
        <v>896</v>
      </c>
      <c r="AJ46" s="226"/>
      <c r="AK46" s="231"/>
      <c r="AL46" s="239" t="s">
        <v>977</v>
      </c>
      <c r="AM46" s="226" t="s">
        <v>96</v>
      </c>
      <c r="AN46" s="242"/>
      <c r="AO46" s="228" t="s">
        <v>978</v>
      </c>
    </row>
    <row r="47" spans="1:41" ht="15.9" customHeight="1">
      <c r="A47" s="120">
        <v>43876</v>
      </c>
      <c r="B47">
        <f t="shared" si="0"/>
        <v>7</v>
      </c>
      <c r="C47" s="33" t="s">
        <v>529</v>
      </c>
      <c r="J47" s="190" t="s">
        <v>897</v>
      </c>
      <c r="AJ47" s="226"/>
      <c r="AK47" s="231"/>
      <c r="AL47" s="239" t="s">
        <v>979</v>
      </c>
      <c r="AM47" s="226" t="s">
        <v>96</v>
      </c>
      <c r="AN47" s="242"/>
      <c r="AO47" s="228" t="s">
        <v>980</v>
      </c>
    </row>
    <row r="48" spans="1:41" ht="15.9" customHeight="1">
      <c r="A48" s="120">
        <v>43877</v>
      </c>
      <c r="B48">
        <f t="shared" si="0"/>
        <v>8</v>
      </c>
      <c r="C48" s="33" t="s">
        <v>530</v>
      </c>
      <c r="J48" s="190" t="s">
        <v>898</v>
      </c>
      <c r="AJ48" s="226"/>
      <c r="AK48" s="231"/>
      <c r="AL48" s="232"/>
      <c r="AM48" s="226"/>
      <c r="AN48" s="243"/>
      <c r="AO48" s="230"/>
    </row>
    <row r="49" spans="1:41" ht="15.9" customHeight="1">
      <c r="A49" s="120">
        <v>43878</v>
      </c>
      <c r="B49">
        <f t="shared" si="0"/>
        <v>8</v>
      </c>
      <c r="C49" s="33" t="s">
        <v>530</v>
      </c>
      <c r="J49" s="190" t="s">
        <v>899</v>
      </c>
      <c r="AJ49" s="226"/>
      <c r="AK49" s="240" t="s">
        <v>981</v>
      </c>
      <c r="AL49" s="209"/>
      <c r="AM49" s="226"/>
      <c r="AN49" s="243"/>
      <c r="AO49" s="230"/>
    </row>
    <row r="50" spans="1:41" ht="15.9" customHeight="1">
      <c r="A50" s="120">
        <v>43879</v>
      </c>
      <c r="B50">
        <f t="shared" si="0"/>
        <v>8</v>
      </c>
      <c r="C50" s="33" t="s">
        <v>530</v>
      </c>
      <c r="J50" s="190" t="s">
        <v>900</v>
      </c>
      <c r="AJ50" s="226"/>
      <c r="AK50" s="231"/>
      <c r="AL50" s="239" t="s">
        <v>982</v>
      </c>
      <c r="AM50" s="226" t="s">
        <v>96</v>
      </c>
      <c r="AN50" s="243">
        <v>125</v>
      </c>
      <c r="AO50" s="230"/>
    </row>
    <row r="51" spans="1:41" ht="15.9" customHeight="1">
      <c r="A51" s="120">
        <v>43880</v>
      </c>
      <c r="B51">
        <f t="shared" si="0"/>
        <v>8</v>
      </c>
      <c r="C51" s="33" t="s">
        <v>530</v>
      </c>
      <c r="J51" s="190" t="s">
        <v>901</v>
      </c>
      <c r="AJ51" s="226"/>
      <c r="AK51" s="231"/>
      <c r="AL51" s="232" t="s">
        <v>983</v>
      </c>
      <c r="AM51" s="226" t="s">
        <v>96</v>
      </c>
      <c r="AN51" s="243">
        <v>250</v>
      </c>
      <c r="AO51" s="230"/>
    </row>
    <row r="52" spans="1:41" ht="15.9" customHeight="1">
      <c r="A52" s="120">
        <v>43881</v>
      </c>
      <c r="B52">
        <f t="shared" si="0"/>
        <v>8</v>
      </c>
      <c r="C52" s="33" t="s">
        <v>530</v>
      </c>
      <c r="J52" s="190" t="s">
        <v>902</v>
      </c>
      <c r="AJ52" s="226"/>
      <c r="AK52" s="231"/>
      <c r="AL52" s="232" t="s">
        <v>984</v>
      </c>
      <c r="AM52" s="226" t="s">
        <v>96</v>
      </c>
      <c r="AN52" s="235">
        <v>300</v>
      </c>
      <c r="AO52" s="228" t="s">
        <v>985</v>
      </c>
    </row>
    <row r="53" spans="1:41" ht="15.9" customHeight="1">
      <c r="A53" s="120">
        <v>43882</v>
      </c>
      <c r="B53">
        <f t="shared" si="0"/>
        <v>8</v>
      </c>
      <c r="C53" s="33" t="s">
        <v>530</v>
      </c>
      <c r="J53" s="190" t="s">
        <v>903</v>
      </c>
      <c r="AJ53" s="226"/>
      <c r="AK53" s="231"/>
      <c r="AL53" s="239" t="s">
        <v>986</v>
      </c>
      <c r="AM53" s="226" t="s">
        <v>96</v>
      </c>
      <c r="AN53" s="235"/>
      <c r="AO53" s="228" t="s">
        <v>985</v>
      </c>
    </row>
    <row r="54" spans="1:41" ht="15.9" customHeight="1">
      <c r="A54" s="120">
        <v>43883</v>
      </c>
      <c r="B54">
        <f t="shared" si="0"/>
        <v>8</v>
      </c>
      <c r="C54" s="33" t="s">
        <v>530</v>
      </c>
      <c r="J54" s="190" t="s">
        <v>904</v>
      </c>
      <c r="AJ54" s="226"/>
      <c r="AK54" s="231"/>
      <c r="AL54" s="239" t="s">
        <v>987</v>
      </c>
      <c r="AM54" s="226" t="s">
        <v>96</v>
      </c>
      <c r="AN54" s="235"/>
      <c r="AO54" s="228" t="s">
        <v>985</v>
      </c>
    </row>
    <row r="55" spans="1:41" ht="15.9" customHeight="1">
      <c r="A55" s="120">
        <v>43884</v>
      </c>
      <c r="B55">
        <f t="shared" si="0"/>
        <v>9</v>
      </c>
      <c r="C55" s="33" t="s">
        <v>531</v>
      </c>
      <c r="J55" s="190" t="s">
        <v>905</v>
      </c>
      <c r="AJ55" s="226"/>
      <c r="AK55" s="231"/>
      <c r="AL55" s="232" t="s">
        <v>988</v>
      </c>
      <c r="AM55" s="226" t="s">
        <v>96</v>
      </c>
      <c r="AN55" s="235"/>
      <c r="AO55" s="228" t="s">
        <v>985</v>
      </c>
    </row>
    <row r="56" spans="1:41" ht="15.9" customHeight="1">
      <c r="A56" s="120">
        <v>43885</v>
      </c>
      <c r="B56">
        <f t="shared" si="0"/>
        <v>9</v>
      </c>
      <c r="C56" s="33" t="s">
        <v>531</v>
      </c>
      <c r="J56" s="190" t="s">
        <v>906</v>
      </c>
      <c r="AJ56" s="226"/>
      <c r="AK56" s="231"/>
      <c r="AL56" s="239" t="s">
        <v>989</v>
      </c>
      <c r="AM56" s="226" t="s">
        <v>958</v>
      </c>
      <c r="AN56" s="235">
        <v>750</v>
      </c>
      <c r="AO56" s="228" t="s">
        <v>959</v>
      </c>
    </row>
    <row r="57" spans="1:41" ht="15.9" customHeight="1">
      <c r="A57" s="120">
        <v>43886</v>
      </c>
      <c r="B57">
        <f t="shared" si="0"/>
        <v>9</v>
      </c>
      <c r="C57" s="33" t="s">
        <v>531</v>
      </c>
      <c r="J57" s="190" t="s">
        <v>907</v>
      </c>
      <c r="AJ57" s="226"/>
      <c r="AK57" s="231"/>
      <c r="AL57" s="239" t="s">
        <v>990</v>
      </c>
      <c r="AM57" s="226" t="s">
        <v>958</v>
      </c>
      <c r="AN57" s="235">
        <v>2100</v>
      </c>
      <c r="AO57" s="228" t="s">
        <v>959</v>
      </c>
    </row>
    <row r="58" spans="1:41" ht="15.9" customHeight="1">
      <c r="A58" s="120">
        <v>43887</v>
      </c>
      <c r="B58">
        <f t="shared" si="0"/>
        <v>9</v>
      </c>
      <c r="C58" s="33" t="s">
        <v>531</v>
      </c>
      <c r="J58" s="190" t="s">
        <v>908</v>
      </c>
      <c r="AJ58" s="226"/>
      <c r="AK58" s="231"/>
      <c r="AL58" s="239" t="s">
        <v>991</v>
      </c>
      <c r="AM58" s="226" t="s">
        <v>958</v>
      </c>
      <c r="AN58" s="235"/>
      <c r="AO58" s="228" t="s">
        <v>992</v>
      </c>
    </row>
    <row r="59" spans="1:41" ht="15.9" customHeight="1">
      <c r="A59" s="120">
        <v>43888</v>
      </c>
      <c r="B59">
        <f t="shared" si="0"/>
        <v>9</v>
      </c>
      <c r="C59" s="33" t="s">
        <v>531</v>
      </c>
      <c r="J59" s="190" t="s">
        <v>909</v>
      </c>
      <c r="AJ59" s="226"/>
      <c r="AK59" s="231"/>
      <c r="AL59" s="232"/>
      <c r="AM59" s="226"/>
      <c r="AN59" s="235"/>
      <c r="AO59" s="230"/>
    </row>
    <row r="60" spans="1:41" ht="15.9" customHeight="1">
      <c r="A60" s="120">
        <v>43889</v>
      </c>
      <c r="B60">
        <f t="shared" si="0"/>
        <v>9</v>
      </c>
      <c r="C60" s="33" t="s">
        <v>531</v>
      </c>
      <c r="J60" s="190" t="s">
        <v>910</v>
      </c>
      <c r="AJ60" s="226"/>
      <c r="AK60" s="240" t="s">
        <v>993</v>
      </c>
      <c r="AL60" s="209"/>
      <c r="AM60" s="226"/>
      <c r="AN60" s="235"/>
      <c r="AO60" s="230"/>
    </row>
    <row r="61" spans="1:41" ht="15.9" customHeight="1">
      <c r="A61" s="120">
        <v>43890</v>
      </c>
      <c r="B61">
        <f t="shared" si="0"/>
        <v>9</v>
      </c>
      <c r="C61" s="33" t="s">
        <v>531</v>
      </c>
      <c r="J61" s="190" t="s">
        <v>911</v>
      </c>
      <c r="AJ61" s="226"/>
      <c r="AK61" s="231"/>
      <c r="AL61" s="232" t="s">
        <v>994</v>
      </c>
      <c r="AM61" s="226" t="s">
        <v>995</v>
      </c>
      <c r="AN61" s="235">
        <v>9000</v>
      </c>
      <c r="AO61" s="230"/>
    </row>
    <row r="62" spans="1:41" ht="15.9" customHeight="1">
      <c r="A62" s="120">
        <v>43891</v>
      </c>
      <c r="B62">
        <f t="shared" si="0"/>
        <v>10</v>
      </c>
      <c r="C62" s="33" t="s">
        <v>532</v>
      </c>
      <c r="J62" s="190" t="s">
        <v>912</v>
      </c>
      <c r="AJ62" s="226"/>
      <c r="AK62" s="231"/>
      <c r="AL62" s="232" t="s">
        <v>996</v>
      </c>
      <c r="AM62" s="226" t="s">
        <v>995</v>
      </c>
      <c r="AN62" s="235">
        <v>6000</v>
      </c>
      <c r="AO62" s="230"/>
    </row>
    <row r="63" spans="1:41" ht="15.9" customHeight="1">
      <c r="A63" s="120">
        <v>43892</v>
      </c>
      <c r="B63">
        <f t="shared" si="0"/>
        <v>10</v>
      </c>
      <c r="C63" s="33" t="s">
        <v>532</v>
      </c>
      <c r="J63" s="190" t="s">
        <v>913</v>
      </c>
      <c r="AJ63" s="226"/>
      <c r="AK63" s="231"/>
      <c r="AL63" s="232"/>
      <c r="AM63" s="226"/>
      <c r="AN63" s="235"/>
      <c r="AO63" s="230"/>
    </row>
    <row r="64" spans="1:41" ht="15.9" customHeight="1">
      <c r="A64" s="120">
        <v>43893</v>
      </c>
      <c r="B64">
        <f t="shared" si="0"/>
        <v>10</v>
      </c>
      <c r="C64" s="33" t="s">
        <v>532</v>
      </c>
      <c r="J64" s="190" t="s">
        <v>914</v>
      </c>
      <c r="AJ64" s="226"/>
      <c r="AK64" s="221" t="s">
        <v>997</v>
      </c>
      <c r="AL64" s="232"/>
      <c r="AM64" s="226"/>
      <c r="AN64" s="235"/>
      <c r="AO64" s="230"/>
    </row>
    <row r="65" spans="1:41" ht="15.9" customHeight="1">
      <c r="A65" s="120">
        <v>43894</v>
      </c>
      <c r="B65">
        <f t="shared" si="0"/>
        <v>10</v>
      </c>
      <c r="C65" s="33" t="s">
        <v>532</v>
      </c>
      <c r="J65" s="190" t="s">
        <v>915</v>
      </c>
      <c r="AJ65" s="226"/>
      <c r="AK65" s="244"/>
      <c r="AL65" s="232" t="s">
        <v>998</v>
      </c>
      <c r="AM65" s="226" t="s">
        <v>995</v>
      </c>
      <c r="AN65" s="235"/>
      <c r="AO65" s="228" t="s">
        <v>999</v>
      </c>
    </row>
    <row r="66" spans="1:41" ht="15.9" customHeight="1">
      <c r="A66" s="120">
        <v>43895</v>
      </c>
      <c r="B66">
        <f t="shared" ref="B66:B129" si="6">WEEKNUM(A66)</f>
        <v>10</v>
      </c>
      <c r="C66" s="33" t="s">
        <v>532</v>
      </c>
      <c r="J66" s="190" t="s">
        <v>916</v>
      </c>
      <c r="AJ66" s="226"/>
      <c r="AK66" s="231"/>
      <c r="AL66" s="232"/>
      <c r="AM66" s="226"/>
      <c r="AN66" s="235"/>
      <c r="AO66" s="230"/>
    </row>
    <row r="67" spans="1:41" ht="15.9" customHeight="1">
      <c r="A67" s="120">
        <v>43896</v>
      </c>
      <c r="B67">
        <f t="shared" si="6"/>
        <v>10</v>
      </c>
      <c r="C67" s="33" t="s">
        <v>532</v>
      </c>
      <c r="J67" s="190" t="s">
        <v>917</v>
      </c>
      <c r="AJ67" s="226"/>
      <c r="AK67" s="231"/>
      <c r="AL67" s="232"/>
      <c r="AM67" s="226"/>
      <c r="AN67" s="235"/>
      <c r="AO67" s="230"/>
    </row>
    <row r="68" spans="1:41" ht="15.9" customHeight="1">
      <c r="A68" s="120">
        <v>43897</v>
      </c>
      <c r="B68">
        <f t="shared" si="6"/>
        <v>10</v>
      </c>
      <c r="C68" s="33" t="s">
        <v>532</v>
      </c>
      <c r="J68" s="190" t="s">
        <v>918</v>
      </c>
      <c r="AJ68" s="226"/>
      <c r="AK68" s="240" t="s">
        <v>1000</v>
      </c>
      <c r="AL68" s="209"/>
      <c r="AM68" s="226"/>
      <c r="AN68" s="235"/>
      <c r="AO68" s="230"/>
    </row>
    <row r="69" spans="1:41" ht="15.9" customHeight="1">
      <c r="A69" s="120">
        <v>43898</v>
      </c>
      <c r="B69">
        <f t="shared" si="6"/>
        <v>11</v>
      </c>
      <c r="C69" s="33" t="s">
        <v>533</v>
      </c>
      <c r="J69" s="190" t="s">
        <v>919</v>
      </c>
      <c r="AJ69" s="226"/>
      <c r="AK69" s="231"/>
      <c r="AL69" s="232" t="s">
        <v>1001</v>
      </c>
      <c r="AM69" s="226" t="s">
        <v>847</v>
      </c>
      <c r="AN69" s="235">
        <v>750</v>
      </c>
      <c r="AO69" s="230"/>
    </row>
    <row r="70" spans="1:41" ht="15.9" customHeight="1">
      <c r="A70" s="120">
        <v>43899</v>
      </c>
      <c r="B70">
        <f t="shared" si="6"/>
        <v>11</v>
      </c>
      <c r="C70" s="33" t="s">
        <v>533</v>
      </c>
      <c r="J70" s="190" t="s">
        <v>920</v>
      </c>
      <c r="AJ70" s="226"/>
      <c r="AK70" s="231"/>
      <c r="AL70" s="232"/>
      <c r="AM70" s="226"/>
      <c r="AN70" s="235"/>
      <c r="AO70" s="230"/>
    </row>
    <row r="71" spans="1:41" ht="15.9" customHeight="1">
      <c r="A71" s="120">
        <v>43900</v>
      </c>
      <c r="B71">
        <f t="shared" si="6"/>
        <v>11</v>
      </c>
      <c r="C71" s="33" t="s">
        <v>533</v>
      </c>
      <c r="J71" s="190" t="s">
        <v>921</v>
      </c>
      <c r="AJ71" s="226"/>
      <c r="AK71" s="240" t="s">
        <v>1002</v>
      </c>
      <c r="AL71" s="209"/>
      <c r="AM71" s="226"/>
      <c r="AN71" s="235"/>
      <c r="AO71" s="230"/>
    </row>
    <row r="72" spans="1:41" ht="15.9" customHeight="1">
      <c r="A72" s="120">
        <v>43901</v>
      </c>
      <c r="B72">
        <f t="shared" si="6"/>
        <v>11</v>
      </c>
      <c r="C72" s="33" t="s">
        <v>533</v>
      </c>
      <c r="J72" s="190" t="s">
        <v>922</v>
      </c>
      <c r="AJ72" s="226"/>
      <c r="AK72" s="231"/>
      <c r="AL72" s="239" t="s">
        <v>1003</v>
      </c>
      <c r="AM72" s="226" t="s">
        <v>847</v>
      </c>
      <c r="AN72" s="242">
        <v>750</v>
      </c>
      <c r="AO72" s="230"/>
    </row>
    <row r="73" spans="1:41" ht="15.9" customHeight="1">
      <c r="A73" s="120">
        <v>43902</v>
      </c>
      <c r="B73">
        <f t="shared" si="6"/>
        <v>11</v>
      </c>
      <c r="C73" s="33" t="s">
        <v>533</v>
      </c>
      <c r="J73" s="190" t="s">
        <v>923</v>
      </c>
      <c r="AJ73" s="226"/>
      <c r="AK73" s="231"/>
      <c r="AL73" s="239" t="s">
        <v>1004</v>
      </c>
      <c r="AM73" s="226" t="s">
        <v>847</v>
      </c>
      <c r="AN73" s="242">
        <v>4200</v>
      </c>
      <c r="AO73" s="230"/>
    </row>
    <row r="74" spans="1:41" ht="15.9" customHeight="1">
      <c r="A74" s="120">
        <v>43903</v>
      </c>
      <c r="B74">
        <f t="shared" si="6"/>
        <v>11</v>
      </c>
      <c r="C74" s="33" t="s">
        <v>533</v>
      </c>
      <c r="J74" s="190" t="s">
        <v>924</v>
      </c>
      <c r="AJ74" s="226"/>
      <c r="AK74" s="231"/>
      <c r="AL74" s="232"/>
      <c r="AM74" s="226"/>
      <c r="AN74" s="242"/>
      <c r="AO74" s="230"/>
    </row>
    <row r="75" spans="1:41" ht="15.9" customHeight="1">
      <c r="A75" s="120">
        <v>43904</v>
      </c>
      <c r="B75">
        <f t="shared" si="6"/>
        <v>11</v>
      </c>
      <c r="C75" s="33" t="s">
        <v>533</v>
      </c>
      <c r="J75" s="190" t="s">
        <v>925</v>
      </c>
      <c r="AJ75" s="226"/>
      <c r="AK75" s="240" t="s">
        <v>1005</v>
      </c>
      <c r="AL75" s="223"/>
      <c r="AM75" s="226"/>
      <c r="AN75" s="242"/>
      <c r="AO75" s="230"/>
    </row>
    <row r="76" spans="1:41" ht="15.9" customHeight="1">
      <c r="A76" s="120">
        <v>43905</v>
      </c>
      <c r="B76">
        <f t="shared" si="6"/>
        <v>12</v>
      </c>
      <c r="C76" s="33" t="s">
        <v>534</v>
      </c>
      <c r="J76" s="190" t="s">
        <v>926</v>
      </c>
      <c r="AJ76" s="226"/>
      <c r="AK76" s="241"/>
      <c r="AL76" s="209" t="s">
        <v>1006</v>
      </c>
      <c r="AM76" s="226" t="s">
        <v>95</v>
      </c>
      <c r="AN76" s="242"/>
      <c r="AO76" s="228" t="s">
        <v>1007</v>
      </c>
    </row>
    <row r="77" spans="1:41" ht="15.9" customHeight="1">
      <c r="A77" s="120">
        <v>43906</v>
      </c>
      <c r="B77">
        <f t="shared" si="6"/>
        <v>12</v>
      </c>
      <c r="C77" s="33" t="s">
        <v>534</v>
      </c>
      <c r="J77" s="190" t="s">
        <v>927</v>
      </c>
      <c r="AJ77" s="226"/>
      <c r="AK77" s="231"/>
      <c r="AL77" s="232" t="s">
        <v>1008</v>
      </c>
      <c r="AM77" s="226" t="s">
        <v>95</v>
      </c>
      <c r="AN77" s="242">
        <v>350</v>
      </c>
      <c r="AO77" s="230"/>
    </row>
    <row r="78" spans="1:41" ht="15.9" customHeight="1">
      <c r="A78" s="120">
        <v>43907</v>
      </c>
      <c r="B78">
        <f t="shared" si="6"/>
        <v>12</v>
      </c>
      <c r="C78" s="33" t="s">
        <v>534</v>
      </c>
      <c r="J78" s="190"/>
      <c r="AJ78" s="226"/>
      <c r="AK78" s="231"/>
      <c r="AL78" s="232" t="s">
        <v>1009</v>
      </c>
      <c r="AM78" s="226" t="s">
        <v>95</v>
      </c>
      <c r="AN78" s="242">
        <v>900</v>
      </c>
      <c r="AO78" s="230"/>
    </row>
    <row r="79" spans="1:41" ht="15.9" customHeight="1">
      <c r="A79" s="120">
        <v>43908</v>
      </c>
      <c r="B79">
        <f t="shared" si="6"/>
        <v>12</v>
      </c>
      <c r="C79" s="33" t="s">
        <v>534</v>
      </c>
      <c r="J79" s="190"/>
      <c r="AJ79" s="226"/>
      <c r="AK79" s="231"/>
      <c r="AL79" s="232"/>
      <c r="AM79" s="226"/>
      <c r="AN79" s="242"/>
      <c r="AO79" s="230"/>
    </row>
    <row r="80" spans="1:41" ht="15.9" customHeight="1">
      <c r="A80" s="120">
        <v>43909</v>
      </c>
      <c r="B80">
        <f t="shared" si="6"/>
        <v>12</v>
      </c>
      <c r="C80" s="33" t="s">
        <v>534</v>
      </c>
      <c r="J80" s="190"/>
      <c r="AJ80" s="226"/>
      <c r="AK80" s="240" t="s">
        <v>1010</v>
      </c>
      <c r="AL80" s="209"/>
      <c r="AM80" s="226"/>
      <c r="AN80" s="242"/>
      <c r="AO80" s="230"/>
    </row>
    <row r="81" spans="1:41" ht="15.9" customHeight="1">
      <c r="A81" s="120">
        <v>43910</v>
      </c>
      <c r="B81">
        <f t="shared" si="6"/>
        <v>12</v>
      </c>
      <c r="C81" s="33" t="s">
        <v>534</v>
      </c>
      <c r="J81" s="190"/>
      <c r="AJ81" s="226"/>
      <c r="AK81" s="231"/>
      <c r="AL81" s="232" t="s">
        <v>1011</v>
      </c>
      <c r="AM81" s="226" t="s">
        <v>958</v>
      </c>
      <c r="AN81" s="242">
        <v>30</v>
      </c>
      <c r="AO81" s="230"/>
    </row>
    <row r="82" spans="1:41" ht="15.9" customHeight="1">
      <c r="A82" s="120">
        <v>43911</v>
      </c>
      <c r="B82">
        <f t="shared" si="6"/>
        <v>12</v>
      </c>
      <c r="C82" s="33" t="s">
        <v>534</v>
      </c>
      <c r="J82" s="190"/>
      <c r="AJ82" s="226"/>
      <c r="AK82" s="231"/>
      <c r="AL82" s="232" t="s">
        <v>1012</v>
      </c>
      <c r="AM82" s="226" t="s">
        <v>958</v>
      </c>
      <c r="AN82" s="242">
        <v>50</v>
      </c>
      <c r="AO82" s="230"/>
    </row>
    <row r="83" spans="1:41" ht="15.9" customHeight="1">
      <c r="A83" s="120">
        <v>43912</v>
      </c>
      <c r="B83">
        <f t="shared" si="6"/>
        <v>13</v>
      </c>
      <c r="C83" s="33" t="s">
        <v>535</v>
      </c>
      <c r="J83" s="190"/>
      <c r="AJ83" s="226"/>
      <c r="AK83" s="231"/>
      <c r="AL83" s="232"/>
      <c r="AM83" s="226"/>
      <c r="AN83" s="242"/>
      <c r="AO83" s="230"/>
    </row>
    <row r="84" spans="1:41" ht="15.9" customHeight="1">
      <c r="A84" s="120">
        <v>43913</v>
      </c>
      <c r="B84">
        <f t="shared" si="6"/>
        <v>13</v>
      </c>
      <c r="C84" s="33" t="s">
        <v>535</v>
      </c>
      <c r="J84" s="190"/>
      <c r="AJ84" s="226"/>
      <c r="AK84" s="240" t="s">
        <v>1013</v>
      </c>
      <c r="AL84" s="209"/>
      <c r="AM84" s="226"/>
      <c r="AN84" s="242"/>
      <c r="AO84" s="230"/>
    </row>
    <row r="85" spans="1:41" ht="15.9" customHeight="1">
      <c r="A85" s="120">
        <v>43914</v>
      </c>
      <c r="B85">
        <f t="shared" si="6"/>
        <v>13</v>
      </c>
      <c r="C85" s="33" t="s">
        <v>535</v>
      </c>
      <c r="J85" s="191"/>
      <c r="AJ85" s="226"/>
      <c r="AK85" s="231"/>
      <c r="AL85" s="232" t="s">
        <v>1014</v>
      </c>
      <c r="AM85" s="226" t="s">
        <v>847</v>
      </c>
      <c r="AN85" s="242">
        <v>500</v>
      </c>
      <c r="AO85" s="230"/>
    </row>
    <row r="86" spans="1:41" ht="15.9" customHeight="1">
      <c r="A86" s="120">
        <v>43915</v>
      </c>
      <c r="B86">
        <f t="shared" si="6"/>
        <v>13</v>
      </c>
      <c r="C86" s="33" t="s">
        <v>535</v>
      </c>
      <c r="AJ86" s="226"/>
      <c r="AK86" s="231"/>
      <c r="AL86" s="232" t="s">
        <v>1015</v>
      </c>
      <c r="AM86" s="226" t="s">
        <v>847</v>
      </c>
      <c r="AN86" s="242">
        <v>700</v>
      </c>
      <c r="AO86" s="230"/>
    </row>
    <row r="87" spans="1:41" ht="15.9" customHeight="1">
      <c r="A87" s="120">
        <v>43916</v>
      </c>
      <c r="B87">
        <f t="shared" si="6"/>
        <v>13</v>
      </c>
      <c r="C87" s="33" t="s">
        <v>535</v>
      </c>
      <c r="AJ87" s="226"/>
      <c r="AK87" s="231"/>
      <c r="AL87" s="232" t="s">
        <v>1016</v>
      </c>
      <c r="AM87" s="226" t="s">
        <v>847</v>
      </c>
      <c r="AN87" s="242">
        <v>300</v>
      </c>
      <c r="AO87" s="230"/>
    </row>
    <row r="88" spans="1:41" ht="15.9" customHeight="1">
      <c r="A88" s="120">
        <v>43917</v>
      </c>
      <c r="B88">
        <f t="shared" si="6"/>
        <v>13</v>
      </c>
      <c r="C88" s="33" t="s">
        <v>535</v>
      </c>
      <c r="AJ88" s="226"/>
      <c r="AK88" s="231"/>
      <c r="AL88" s="232"/>
      <c r="AM88" s="226"/>
      <c r="AN88" s="242"/>
      <c r="AO88" s="230"/>
    </row>
    <row r="89" spans="1:41" ht="15.9" customHeight="1">
      <c r="A89" s="120">
        <v>43918</v>
      </c>
      <c r="B89">
        <f t="shared" si="6"/>
        <v>13</v>
      </c>
      <c r="C89" s="33" t="s">
        <v>535</v>
      </c>
      <c r="AJ89" s="226"/>
      <c r="AK89" s="240" t="s">
        <v>1017</v>
      </c>
      <c r="AL89" s="232"/>
      <c r="AM89" s="226"/>
      <c r="AN89" s="242"/>
      <c r="AO89" s="230"/>
    </row>
    <row r="90" spans="1:41" ht="15.9" customHeight="1">
      <c r="A90" s="120">
        <v>43919</v>
      </c>
      <c r="B90">
        <f t="shared" si="6"/>
        <v>14</v>
      </c>
      <c r="C90" s="33" t="s">
        <v>536</v>
      </c>
      <c r="AJ90" s="226"/>
      <c r="AK90" s="231"/>
      <c r="AL90" s="232" t="s">
        <v>1018</v>
      </c>
      <c r="AM90" s="226" t="s">
        <v>847</v>
      </c>
      <c r="AN90" s="242"/>
      <c r="AO90" s="230" t="s">
        <v>1019</v>
      </c>
    </row>
    <row r="91" spans="1:41" ht="15.9" customHeight="1">
      <c r="A91" s="120">
        <v>43920</v>
      </c>
      <c r="B91">
        <f t="shared" si="6"/>
        <v>14</v>
      </c>
      <c r="C91" s="33" t="s">
        <v>536</v>
      </c>
      <c r="AJ91" s="226"/>
      <c r="AK91" s="231"/>
      <c r="AL91" s="232" t="s">
        <v>1020</v>
      </c>
      <c r="AM91" s="226" t="s">
        <v>847</v>
      </c>
      <c r="AN91" s="242"/>
      <c r="AO91" s="230" t="s">
        <v>1019</v>
      </c>
    </row>
    <row r="92" spans="1:41" ht="15.9" customHeight="1">
      <c r="A92" s="120">
        <v>43921</v>
      </c>
      <c r="B92">
        <f t="shared" si="6"/>
        <v>14</v>
      </c>
      <c r="C92" s="33" t="s">
        <v>536</v>
      </c>
      <c r="AJ92" s="226"/>
      <c r="AK92" s="231"/>
      <c r="AL92" s="232" t="s">
        <v>1016</v>
      </c>
      <c r="AM92" s="226" t="s">
        <v>847</v>
      </c>
      <c r="AN92" s="242"/>
      <c r="AO92" s="230" t="s">
        <v>1021</v>
      </c>
    </row>
    <row r="93" spans="1:41" ht="15.9" customHeight="1">
      <c r="A93" s="120">
        <v>43922</v>
      </c>
      <c r="B93">
        <f t="shared" si="6"/>
        <v>14</v>
      </c>
      <c r="C93" s="33" t="s">
        <v>536</v>
      </c>
      <c r="AJ93" s="226"/>
      <c r="AK93" s="231"/>
      <c r="AL93" s="232"/>
      <c r="AM93" s="226"/>
      <c r="AN93" s="242"/>
      <c r="AO93" s="230"/>
    </row>
    <row r="94" spans="1:41" ht="15.9" customHeight="1">
      <c r="A94" s="120">
        <v>43923</v>
      </c>
      <c r="B94">
        <f t="shared" si="6"/>
        <v>14</v>
      </c>
      <c r="C94" s="33" t="s">
        <v>536</v>
      </c>
      <c r="AJ94" s="226"/>
      <c r="AK94" s="240" t="s">
        <v>1022</v>
      </c>
      <c r="AL94" s="209"/>
      <c r="AM94" s="226"/>
      <c r="AN94" s="242"/>
      <c r="AO94" s="230"/>
    </row>
    <row r="95" spans="1:41" ht="15.9" customHeight="1">
      <c r="A95" s="120">
        <v>43924</v>
      </c>
      <c r="B95">
        <f t="shared" si="6"/>
        <v>14</v>
      </c>
      <c r="C95" s="33" t="s">
        <v>536</v>
      </c>
      <c r="AJ95" s="226"/>
      <c r="AK95" s="231"/>
      <c r="AL95" s="239" t="s">
        <v>1023</v>
      </c>
      <c r="AM95" s="226" t="s">
        <v>847</v>
      </c>
      <c r="AN95" s="242">
        <v>500</v>
      </c>
      <c r="AO95" s="230"/>
    </row>
    <row r="96" spans="1:41" ht="15.9" customHeight="1">
      <c r="A96" s="120">
        <v>43925</v>
      </c>
      <c r="B96">
        <f t="shared" si="6"/>
        <v>14</v>
      </c>
      <c r="C96" s="33" t="s">
        <v>536</v>
      </c>
      <c r="AJ96" s="226"/>
      <c r="AK96" s="231"/>
      <c r="AL96" s="239" t="s">
        <v>1024</v>
      </c>
      <c r="AM96" s="226" t="s">
        <v>847</v>
      </c>
      <c r="AN96" s="242">
        <v>4500</v>
      </c>
      <c r="AO96" s="230"/>
    </row>
    <row r="97" spans="1:41" ht="15.9" customHeight="1">
      <c r="A97" s="120">
        <v>43926</v>
      </c>
      <c r="B97">
        <f t="shared" si="6"/>
        <v>15</v>
      </c>
      <c r="C97" s="33" t="s">
        <v>537</v>
      </c>
      <c r="AJ97" s="226"/>
      <c r="AK97" s="231"/>
      <c r="AL97" s="239"/>
      <c r="AM97" s="226"/>
      <c r="AN97" s="242"/>
      <c r="AO97" s="230"/>
    </row>
    <row r="98" spans="1:41" ht="15.9" customHeight="1">
      <c r="A98" s="120">
        <v>43927</v>
      </c>
      <c r="B98">
        <f t="shared" si="6"/>
        <v>15</v>
      </c>
      <c r="C98" s="33" t="s">
        <v>537</v>
      </c>
      <c r="AJ98" s="226"/>
      <c r="AK98" s="241" t="s">
        <v>1025</v>
      </c>
      <c r="AL98" s="232"/>
      <c r="AM98" s="226"/>
      <c r="AN98" s="242"/>
      <c r="AO98" s="230"/>
    </row>
    <row r="99" spans="1:41" ht="15.9" customHeight="1">
      <c r="A99" s="120">
        <v>43928</v>
      </c>
      <c r="B99">
        <f t="shared" si="6"/>
        <v>15</v>
      </c>
      <c r="C99" s="33" t="s">
        <v>537</v>
      </c>
      <c r="AJ99" s="226"/>
      <c r="AK99" s="231"/>
      <c r="AL99" s="239" t="s">
        <v>1026</v>
      </c>
      <c r="AM99" s="226" t="s">
        <v>847</v>
      </c>
      <c r="AN99" s="243">
        <v>500</v>
      </c>
      <c r="AO99" s="230"/>
    </row>
    <row r="100" spans="1:41" ht="15.9" customHeight="1">
      <c r="A100" s="120">
        <v>43929</v>
      </c>
      <c r="B100">
        <f t="shared" si="6"/>
        <v>15</v>
      </c>
      <c r="C100" s="33" t="s">
        <v>537</v>
      </c>
      <c r="AJ100" s="226"/>
      <c r="AK100" s="231"/>
      <c r="AL100" s="232" t="s">
        <v>1027</v>
      </c>
      <c r="AM100" s="226" t="s">
        <v>847</v>
      </c>
      <c r="AN100" s="235">
        <v>500</v>
      </c>
      <c r="AO100" s="230"/>
    </row>
    <row r="101" spans="1:41" ht="15.9" customHeight="1">
      <c r="A101" s="120">
        <v>43930</v>
      </c>
      <c r="B101">
        <f t="shared" si="6"/>
        <v>15</v>
      </c>
      <c r="C101" s="33" t="s">
        <v>537</v>
      </c>
      <c r="AJ101" s="226"/>
      <c r="AK101" s="231"/>
      <c r="AL101" s="232" t="s">
        <v>1028</v>
      </c>
      <c r="AM101" s="226" t="s">
        <v>847</v>
      </c>
      <c r="AN101" s="235"/>
      <c r="AO101" s="230" t="s">
        <v>1029</v>
      </c>
    </row>
    <row r="102" spans="1:41" ht="15.9" customHeight="1">
      <c r="A102" s="120">
        <v>43931</v>
      </c>
      <c r="B102">
        <f t="shared" si="6"/>
        <v>15</v>
      </c>
      <c r="C102" s="33" t="s">
        <v>537</v>
      </c>
      <c r="AJ102" s="226"/>
      <c r="AK102" s="231"/>
      <c r="AL102" s="239" t="s">
        <v>1030</v>
      </c>
      <c r="AM102" s="226" t="s">
        <v>95</v>
      </c>
      <c r="AN102" s="235"/>
      <c r="AO102" s="230" t="s">
        <v>1031</v>
      </c>
    </row>
    <row r="103" spans="1:41" ht="15.9" customHeight="1">
      <c r="A103" s="120">
        <v>43932</v>
      </c>
      <c r="B103">
        <f t="shared" si="6"/>
        <v>15</v>
      </c>
      <c r="C103" s="33" t="s">
        <v>537</v>
      </c>
      <c r="AJ103" s="226"/>
      <c r="AK103" s="231"/>
      <c r="AL103" s="232"/>
      <c r="AM103" s="226"/>
      <c r="AN103" s="235"/>
      <c r="AO103" s="230"/>
    </row>
    <row r="104" spans="1:41" ht="15.9" customHeight="1">
      <c r="A104" s="120">
        <v>43933</v>
      </c>
      <c r="B104">
        <f t="shared" si="6"/>
        <v>16</v>
      </c>
      <c r="C104" s="33" t="s">
        <v>538</v>
      </c>
      <c r="AJ104" s="226"/>
      <c r="AK104" s="221" t="s">
        <v>1032</v>
      </c>
      <c r="AL104" s="232"/>
      <c r="AM104" s="226"/>
      <c r="AN104" s="235"/>
      <c r="AO104" s="230"/>
    </row>
    <row r="105" spans="1:41" ht="15.9" customHeight="1">
      <c r="A105" s="120">
        <v>43934</v>
      </c>
      <c r="B105">
        <f t="shared" si="6"/>
        <v>16</v>
      </c>
      <c r="C105" s="33" t="s">
        <v>538</v>
      </c>
      <c r="AJ105" s="226"/>
      <c r="AK105" s="221"/>
      <c r="AL105" s="232" t="s">
        <v>1033</v>
      </c>
      <c r="AM105" s="226" t="s">
        <v>1034</v>
      </c>
      <c r="AN105" s="235"/>
      <c r="AO105" s="230"/>
    </row>
    <row r="106" spans="1:41" ht="15.9" customHeight="1">
      <c r="A106" s="120">
        <v>43935</v>
      </c>
      <c r="B106">
        <f t="shared" si="6"/>
        <v>16</v>
      </c>
      <c r="C106" s="33" t="s">
        <v>538</v>
      </c>
      <c r="AJ106" s="226"/>
      <c r="AK106" s="231"/>
      <c r="AL106" s="232" t="s">
        <v>1035</v>
      </c>
      <c r="AM106" s="226" t="s">
        <v>1034</v>
      </c>
      <c r="AN106" s="235"/>
      <c r="AO106" s="230"/>
    </row>
    <row r="107" spans="1:41" ht="15.9" customHeight="1">
      <c r="A107" s="120">
        <v>43936</v>
      </c>
      <c r="B107">
        <f t="shared" si="6"/>
        <v>16</v>
      </c>
      <c r="C107" s="33" t="s">
        <v>538</v>
      </c>
      <c r="AJ107" s="226"/>
      <c r="AK107" s="231"/>
      <c r="AL107" s="232"/>
      <c r="AM107" s="226"/>
      <c r="AN107" s="243"/>
      <c r="AO107" s="230"/>
    </row>
    <row r="108" spans="1:41">
      <c r="A108" s="120">
        <v>43937</v>
      </c>
      <c r="B108">
        <f t="shared" si="6"/>
        <v>16</v>
      </c>
      <c r="C108" s="33" t="s">
        <v>538</v>
      </c>
    </row>
    <row r="109" spans="1:41">
      <c r="A109" s="120">
        <v>43938</v>
      </c>
      <c r="B109">
        <f t="shared" si="6"/>
        <v>16</v>
      </c>
      <c r="C109" s="33" t="s">
        <v>538</v>
      </c>
    </row>
    <row r="110" spans="1:41">
      <c r="A110" s="120">
        <v>43939</v>
      </c>
      <c r="B110">
        <f t="shared" si="6"/>
        <v>16</v>
      </c>
      <c r="C110" s="33" t="s">
        <v>538</v>
      </c>
    </row>
    <row r="111" spans="1:41">
      <c r="A111" s="120">
        <v>43940</v>
      </c>
      <c r="B111">
        <f t="shared" si="6"/>
        <v>17</v>
      </c>
      <c r="C111" s="33" t="s">
        <v>539</v>
      </c>
    </row>
    <row r="112" spans="1:41">
      <c r="A112" s="120">
        <v>43941</v>
      </c>
      <c r="B112">
        <f t="shared" si="6"/>
        <v>17</v>
      </c>
      <c r="C112" s="33" t="s">
        <v>539</v>
      </c>
    </row>
    <row r="113" spans="1:3">
      <c r="A113" s="120">
        <v>43942</v>
      </c>
      <c r="B113">
        <f t="shared" si="6"/>
        <v>17</v>
      </c>
      <c r="C113" s="33" t="s">
        <v>539</v>
      </c>
    </row>
    <row r="114" spans="1:3">
      <c r="A114" s="120">
        <v>43943</v>
      </c>
      <c r="B114">
        <f t="shared" si="6"/>
        <v>17</v>
      </c>
      <c r="C114" s="33" t="s">
        <v>539</v>
      </c>
    </row>
    <row r="115" spans="1:3">
      <c r="A115" s="120">
        <v>43944</v>
      </c>
      <c r="B115">
        <f t="shared" si="6"/>
        <v>17</v>
      </c>
      <c r="C115" s="33" t="s">
        <v>539</v>
      </c>
    </row>
    <row r="116" spans="1:3">
      <c r="A116" s="120">
        <v>43945</v>
      </c>
      <c r="B116">
        <f t="shared" si="6"/>
        <v>17</v>
      </c>
      <c r="C116" s="33" t="s">
        <v>539</v>
      </c>
    </row>
    <row r="117" spans="1:3">
      <c r="A117" s="120">
        <v>43946</v>
      </c>
      <c r="B117">
        <f t="shared" si="6"/>
        <v>17</v>
      </c>
      <c r="C117" s="33" t="s">
        <v>539</v>
      </c>
    </row>
    <row r="118" spans="1:3">
      <c r="A118" s="120">
        <v>43947</v>
      </c>
      <c r="B118">
        <f t="shared" si="6"/>
        <v>18</v>
      </c>
      <c r="C118" s="33" t="s">
        <v>540</v>
      </c>
    </row>
    <row r="119" spans="1:3">
      <c r="A119" s="120">
        <v>43948</v>
      </c>
      <c r="B119">
        <f t="shared" si="6"/>
        <v>18</v>
      </c>
      <c r="C119" s="33" t="s">
        <v>540</v>
      </c>
    </row>
    <row r="120" spans="1:3">
      <c r="A120" s="120">
        <v>43949</v>
      </c>
      <c r="B120">
        <f t="shared" si="6"/>
        <v>18</v>
      </c>
      <c r="C120" s="33" t="s">
        <v>540</v>
      </c>
    </row>
    <row r="121" spans="1:3">
      <c r="A121" s="120">
        <v>43950</v>
      </c>
      <c r="B121">
        <f t="shared" si="6"/>
        <v>18</v>
      </c>
      <c r="C121" s="33" t="s">
        <v>540</v>
      </c>
    </row>
    <row r="122" spans="1:3">
      <c r="A122" s="120">
        <v>43951</v>
      </c>
      <c r="B122">
        <f t="shared" si="6"/>
        <v>18</v>
      </c>
      <c r="C122" s="33" t="s">
        <v>540</v>
      </c>
    </row>
    <row r="123" spans="1:3">
      <c r="A123" s="120">
        <v>43952</v>
      </c>
      <c r="B123">
        <f t="shared" si="6"/>
        <v>18</v>
      </c>
      <c r="C123" s="33" t="s">
        <v>540</v>
      </c>
    </row>
    <row r="124" spans="1:3">
      <c r="A124" s="120">
        <v>43953</v>
      </c>
      <c r="B124">
        <f t="shared" si="6"/>
        <v>18</v>
      </c>
      <c r="C124" s="33" t="s">
        <v>540</v>
      </c>
    </row>
    <row r="125" spans="1:3">
      <c r="A125" s="120">
        <v>43954</v>
      </c>
      <c r="B125">
        <f t="shared" si="6"/>
        <v>19</v>
      </c>
      <c r="C125" s="33" t="s">
        <v>541</v>
      </c>
    </row>
    <row r="126" spans="1:3">
      <c r="A126" s="120">
        <v>43955</v>
      </c>
      <c r="B126">
        <f t="shared" si="6"/>
        <v>19</v>
      </c>
      <c r="C126" s="33" t="s">
        <v>541</v>
      </c>
    </row>
    <row r="127" spans="1:3">
      <c r="A127" s="120">
        <v>43956</v>
      </c>
      <c r="B127">
        <f t="shared" si="6"/>
        <v>19</v>
      </c>
      <c r="C127" s="33" t="s">
        <v>541</v>
      </c>
    </row>
    <row r="128" spans="1:3">
      <c r="A128" s="120">
        <v>43957</v>
      </c>
      <c r="B128">
        <f t="shared" si="6"/>
        <v>19</v>
      </c>
      <c r="C128" s="33" t="s">
        <v>541</v>
      </c>
    </row>
    <row r="129" spans="1:3">
      <c r="A129" s="120">
        <v>43958</v>
      </c>
      <c r="B129">
        <f t="shared" si="6"/>
        <v>19</v>
      </c>
      <c r="C129" s="33" t="s">
        <v>541</v>
      </c>
    </row>
    <row r="130" spans="1:3">
      <c r="A130" s="120">
        <v>43959</v>
      </c>
      <c r="B130">
        <f t="shared" ref="B130:B193" si="7">WEEKNUM(A130)</f>
        <v>19</v>
      </c>
      <c r="C130" s="33" t="s">
        <v>541</v>
      </c>
    </row>
    <row r="131" spans="1:3">
      <c r="A131" s="120">
        <v>43960</v>
      </c>
      <c r="B131">
        <f t="shared" si="7"/>
        <v>19</v>
      </c>
      <c r="C131" s="33" t="s">
        <v>541</v>
      </c>
    </row>
    <row r="132" spans="1:3">
      <c r="A132" s="120">
        <v>43961</v>
      </c>
      <c r="B132">
        <f t="shared" si="7"/>
        <v>20</v>
      </c>
      <c r="C132" s="33" t="s">
        <v>542</v>
      </c>
    </row>
    <row r="133" spans="1:3">
      <c r="A133" s="120">
        <v>43962</v>
      </c>
      <c r="B133">
        <f t="shared" si="7"/>
        <v>20</v>
      </c>
      <c r="C133" s="33" t="s">
        <v>542</v>
      </c>
    </row>
    <row r="134" spans="1:3">
      <c r="A134" s="120">
        <v>43963</v>
      </c>
      <c r="B134">
        <f t="shared" si="7"/>
        <v>20</v>
      </c>
      <c r="C134" s="33" t="s">
        <v>542</v>
      </c>
    </row>
    <row r="135" spans="1:3">
      <c r="A135" s="120">
        <v>43964</v>
      </c>
      <c r="B135">
        <f t="shared" si="7"/>
        <v>20</v>
      </c>
      <c r="C135" s="33" t="s">
        <v>542</v>
      </c>
    </row>
    <row r="136" spans="1:3">
      <c r="A136" s="120">
        <v>43965</v>
      </c>
      <c r="B136">
        <f t="shared" si="7"/>
        <v>20</v>
      </c>
      <c r="C136" s="33" t="s">
        <v>542</v>
      </c>
    </row>
    <row r="137" spans="1:3">
      <c r="A137" s="120">
        <v>43966</v>
      </c>
      <c r="B137">
        <f t="shared" si="7"/>
        <v>20</v>
      </c>
      <c r="C137" s="33" t="s">
        <v>542</v>
      </c>
    </row>
    <row r="138" spans="1:3">
      <c r="A138" s="120">
        <v>43967</v>
      </c>
      <c r="B138">
        <f t="shared" si="7"/>
        <v>20</v>
      </c>
      <c r="C138" s="33" t="s">
        <v>542</v>
      </c>
    </row>
    <row r="139" spans="1:3">
      <c r="A139" s="120">
        <v>43968</v>
      </c>
      <c r="B139">
        <f t="shared" si="7"/>
        <v>21</v>
      </c>
      <c r="C139" s="33" t="s">
        <v>543</v>
      </c>
    </row>
    <row r="140" spans="1:3">
      <c r="A140" s="120">
        <v>43969</v>
      </c>
      <c r="B140">
        <f t="shared" si="7"/>
        <v>21</v>
      </c>
      <c r="C140" s="33" t="s">
        <v>543</v>
      </c>
    </row>
    <row r="141" spans="1:3">
      <c r="A141" s="120">
        <v>43970</v>
      </c>
      <c r="B141">
        <f t="shared" si="7"/>
        <v>21</v>
      </c>
      <c r="C141" s="33" t="s">
        <v>543</v>
      </c>
    </row>
    <row r="142" spans="1:3">
      <c r="A142" s="120">
        <v>43971</v>
      </c>
      <c r="B142">
        <f t="shared" si="7"/>
        <v>21</v>
      </c>
      <c r="C142" s="33" t="s">
        <v>543</v>
      </c>
    </row>
    <row r="143" spans="1:3">
      <c r="A143" s="120">
        <v>43972</v>
      </c>
      <c r="B143">
        <f t="shared" si="7"/>
        <v>21</v>
      </c>
      <c r="C143" s="33" t="s">
        <v>543</v>
      </c>
    </row>
    <row r="144" spans="1:3">
      <c r="A144" s="120">
        <v>43973</v>
      </c>
      <c r="B144">
        <f t="shared" si="7"/>
        <v>21</v>
      </c>
      <c r="C144" s="33" t="s">
        <v>543</v>
      </c>
    </row>
    <row r="145" spans="1:3">
      <c r="A145" s="120">
        <v>43974</v>
      </c>
      <c r="B145">
        <f t="shared" si="7"/>
        <v>21</v>
      </c>
      <c r="C145" s="33" t="s">
        <v>543</v>
      </c>
    </row>
    <row r="146" spans="1:3">
      <c r="A146" s="120">
        <v>43975</v>
      </c>
      <c r="B146">
        <f t="shared" si="7"/>
        <v>22</v>
      </c>
      <c r="C146" s="33" t="s">
        <v>544</v>
      </c>
    </row>
    <row r="147" spans="1:3">
      <c r="A147" s="120">
        <v>43976</v>
      </c>
      <c r="B147">
        <f t="shared" si="7"/>
        <v>22</v>
      </c>
      <c r="C147" s="33" t="s">
        <v>544</v>
      </c>
    </row>
    <row r="148" spans="1:3">
      <c r="A148" s="120">
        <v>43977</v>
      </c>
      <c r="B148">
        <f t="shared" si="7"/>
        <v>22</v>
      </c>
      <c r="C148" s="33" t="s">
        <v>544</v>
      </c>
    </row>
    <row r="149" spans="1:3">
      <c r="A149" s="120">
        <v>43978</v>
      </c>
      <c r="B149">
        <f t="shared" si="7"/>
        <v>22</v>
      </c>
      <c r="C149" s="33" t="s">
        <v>544</v>
      </c>
    </row>
    <row r="150" spans="1:3">
      <c r="A150" s="120">
        <v>43979</v>
      </c>
      <c r="B150">
        <f t="shared" si="7"/>
        <v>22</v>
      </c>
      <c r="C150" s="33" t="s">
        <v>544</v>
      </c>
    </row>
    <row r="151" spans="1:3">
      <c r="A151" s="120">
        <v>43980</v>
      </c>
      <c r="B151">
        <f t="shared" si="7"/>
        <v>22</v>
      </c>
      <c r="C151" s="33" t="s">
        <v>544</v>
      </c>
    </row>
    <row r="152" spans="1:3">
      <c r="A152" s="120">
        <v>43981</v>
      </c>
      <c r="B152">
        <f t="shared" si="7"/>
        <v>22</v>
      </c>
      <c r="C152" s="33" t="s">
        <v>544</v>
      </c>
    </row>
    <row r="153" spans="1:3">
      <c r="A153" s="120">
        <v>43982</v>
      </c>
      <c r="B153">
        <f t="shared" si="7"/>
        <v>23</v>
      </c>
      <c r="C153" s="33" t="s">
        <v>545</v>
      </c>
    </row>
    <row r="154" spans="1:3">
      <c r="A154" s="120">
        <v>43983</v>
      </c>
      <c r="B154">
        <f t="shared" si="7"/>
        <v>23</v>
      </c>
      <c r="C154" s="33" t="s">
        <v>545</v>
      </c>
    </row>
    <row r="155" spans="1:3">
      <c r="A155" s="120">
        <v>43984</v>
      </c>
      <c r="B155">
        <f t="shared" si="7"/>
        <v>23</v>
      </c>
      <c r="C155" s="33" t="s">
        <v>545</v>
      </c>
    </row>
    <row r="156" spans="1:3">
      <c r="A156" s="120">
        <v>43985</v>
      </c>
      <c r="B156">
        <f t="shared" si="7"/>
        <v>23</v>
      </c>
      <c r="C156" s="33" t="s">
        <v>545</v>
      </c>
    </row>
    <row r="157" spans="1:3">
      <c r="A157" s="120">
        <v>43986</v>
      </c>
      <c r="B157">
        <f t="shared" si="7"/>
        <v>23</v>
      </c>
      <c r="C157" s="33" t="s">
        <v>545</v>
      </c>
    </row>
    <row r="158" spans="1:3">
      <c r="A158" s="120">
        <v>43987</v>
      </c>
      <c r="B158">
        <f t="shared" si="7"/>
        <v>23</v>
      </c>
      <c r="C158" s="33" t="s">
        <v>545</v>
      </c>
    </row>
    <row r="159" spans="1:3">
      <c r="A159" s="120">
        <v>43988</v>
      </c>
      <c r="B159">
        <f t="shared" si="7"/>
        <v>23</v>
      </c>
      <c r="C159" s="33" t="s">
        <v>545</v>
      </c>
    </row>
    <row r="160" spans="1:3">
      <c r="A160" s="120">
        <v>43989</v>
      </c>
      <c r="B160">
        <f t="shared" si="7"/>
        <v>24</v>
      </c>
      <c r="C160" s="33" t="s">
        <v>546</v>
      </c>
    </row>
    <row r="161" spans="1:3">
      <c r="A161" s="120">
        <v>43990</v>
      </c>
      <c r="B161">
        <f t="shared" si="7"/>
        <v>24</v>
      </c>
      <c r="C161" s="33" t="s">
        <v>546</v>
      </c>
    </row>
    <row r="162" spans="1:3">
      <c r="A162" s="120">
        <v>43991</v>
      </c>
      <c r="B162">
        <f t="shared" si="7"/>
        <v>24</v>
      </c>
      <c r="C162" s="33" t="s">
        <v>546</v>
      </c>
    </row>
    <row r="163" spans="1:3">
      <c r="A163" s="120">
        <v>43992</v>
      </c>
      <c r="B163">
        <f t="shared" si="7"/>
        <v>24</v>
      </c>
      <c r="C163" s="33" t="s">
        <v>546</v>
      </c>
    </row>
    <row r="164" spans="1:3">
      <c r="A164" s="120">
        <v>43993</v>
      </c>
      <c r="B164">
        <f t="shared" si="7"/>
        <v>24</v>
      </c>
      <c r="C164" s="33" t="s">
        <v>546</v>
      </c>
    </row>
    <row r="165" spans="1:3">
      <c r="A165" s="120">
        <v>43994</v>
      </c>
      <c r="B165">
        <f t="shared" si="7"/>
        <v>24</v>
      </c>
      <c r="C165" s="33" t="s">
        <v>546</v>
      </c>
    </row>
    <row r="166" spans="1:3">
      <c r="A166" s="120">
        <v>43995</v>
      </c>
      <c r="B166">
        <f t="shared" si="7"/>
        <v>24</v>
      </c>
      <c r="C166" s="33" t="s">
        <v>546</v>
      </c>
    </row>
    <row r="167" spans="1:3">
      <c r="A167" s="120">
        <v>43996</v>
      </c>
      <c r="B167">
        <f t="shared" si="7"/>
        <v>25</v>
      </c>
      <c r="C167" s="33" t="s">
        <v>547</v>
      </c>
    </row>
    <row r="168" spans="1:3">
      <c r="A168" s="120">
        <v>43997</v>
      </c>
      <c r="B168">
        <f t="shared" si="7"/>
        <v>25</v>
      </c>
      <c r="C168" s="33" t="s">
        <v>547</v>
      </c>
    </row>
    <row r="169" spans="1:3">
      <c r="A169" s="120">
        <v>43998</v>
      </c>
      <c r="B169">
        <f t="shared" si="7"/>
        <v>25</v>
      </c>
      <c r="C169" s="33" t="s">
        <v>547</v>
      </c>
    </row>
    <row r="170" spans="1:3">
      <c r="A170" s="120">
        <v>43999</v>
      </c>
      <c r="B170">
        <f t="shared" si="7"/>
        <v>25</v>
      </c>
      <c r="C170" s="33" t="s">
        <v>547</v>
      </c>
    </row>
    <row r="171" spans="1:3">
      <c r="A171" s="120">
        <v>44000</v>
      </c>
      <c r="B171">
        <f t="shared" si="7"/>
        <v>25</v>
      </c>
      <c r="C171" s="33" t="s">
        <v>547</v>
      </c>
    </row>
    <row r="172" spans="1:3">
      <c r="A172" s="120">
        <v>44001</v>
      </c>
      <c r="B172">
        <f t="shared" si="7"/>
        <v>25</v>
      </c>
      <c r="C172" s="33" t="s">
        <v>547</v>
      </c>
    </row>
    <row r="173" spans="1:3">
      <c r="A173" s="120">
        <v>44002</v>
      </c>
      <c r="B173">
        <f t="shared" si="7"/>
        <v>25</v>
      </c>
      <c r="C173" s="33" t="s">
        <v>547</v>
      </c>
    </row>
    <row r="174" spans="1:3">
      <c r="A174" s="120">
        <v>44003</v>
      </c>
      <c r="B174">
        <f t="shared" si="7"/>
        <v>26</v>
      </c>
      <c r="C174" s="33" t="s">
        <v>548</v>
      </c>
    </row>
    <row r="175" spans="1:3">
      <c r="A175" s="120">
        <v>44004</v>
      </c>
      <c r="B175">
        <f t="shared" si="7"/>
        <v>26</v>
      </c>
      <c r="C175" s="33" t="s">
        <v>548</v>
      </c>
    </row>
    <row r="176" spans="1:3">
      <c r="A176" s="120">
        <v>44005</v>
      </c>
      <c r="B176">
        <f t="shared" si="7"/>
        <v>26</v>
      </c>
      <c r="C176" s="33" t="s">
        <v>548</v>
      </c>
    </row>
    <row r="177" spans="1:3">
      <c r="A177" s="120">
        <v>44006</v>
      </c>
      <c r="B177">
        <f t="shared" si="7"/>
        <v>26</v>
      </c>
      <c r="C177" s="33" t="s">
        <v>548</v>
      </c>
    </row>
    <row r="178" spans="1:3">
      <c r="A178" s="120">
        <v>44007</v>
      </c>
      <c r="B178">
        <f t="shared" si="7"/>
        <v>26</v>
      </c>
      <c r="C178" s="33" t="s">
        <v>548</v>
      </c>
    </row>
    <row r="179" spans="1:3">
      <c r="A179" s="120">
        <v>44008</v>
      </c>
      <c r="B179">
        <f t="shared" si="7"/>
        <v>26</v>
      </c>
      <c r="C179" s="33" t="s">
        <v>548</v>
      </c>
    </row>
    <row r="180" spans="1:3">
      <c r="A180" s="120">
        <v>44009</v>
      </c>
      <c r="B180">
        <f t="shared" si="7"/>
        <v>26</v>
      </c>
      <c r="C180" s="33" t="s">
        <v>548</v>
      </c>
    </row>
    <row r="181" spans="1:3">
      <c r="A181" s="120">
        <v>44010</v>
      </c>
      <c r="B181">
        <f t="shared" si="7"/>
        <v>27</v>
      </c>
      <c r="C181" s="33" t="s">
        <v>549</v>
      </c>
    </row>
    <row r="182" spans="1:3">
      <c r="A182" s="120">
        <v>44011</v>
      </c>
      <c r="B182">
        <f t="shared" si="7"/>
        <v>27</v>
      </c>
      <c r="C182" s="33" t="s">
        <v>549</v>
      </c>
    </row>
    <row r="183" spans="1:3">
      <c r="A183" s="120">
        <v>44012</v>
      </c>
      <c r="B183">
        <f t="shared" si="7"/>
        <v>27</v>
      </c>
      <c r="C183" s="33" t="s">
        <v>549</v>
      </c>
    </row>
    <row r="184" spans="1:3">
      <c r="A184" s="120">
        <v>44013</v>
      </c>
      <c r="B184">
        <f t="shared" si="7"/>
        <v>27</v>
      </c>
      <c r="C184" s="33" t="s">
        <v>549</v>
      </c>
    </row>
    <row r="185" spans="1:3">
      <c r="A185" s="120">
        <v>44014</v>
      </c>
      <c r="B185">
        <f t="shared" si="7"/>
        <v>27</v>
      </c>
      <c r="C185" s="33" t="s">
        <v>549</v>
      </c>
    </row>
    <row r="186" spans="1:3">
      <c r="A186" s="120">
        <v>44015</v>
      </c>
      <c r="B186">
        <f t="shared" si="7"/>
        <v>27</v>
      </c>
      <c r="C186" s="33" t="s">
        <v>549</v>
      </c>
    </row>
    <row r="187" spans="1:3">
      <c r="A187" s="120">
        <v>44016</v>
      </c>
      <c r="B187">
        <f t="shared" si="7"/>
        <v>27</v>
      </c>
      <c r="C187" s="33" t="s">
        <v>549</v>
      </c>
    </row>
    <row r="188" spans="1:3">
      <c r="A188" s="120">
        <v>44017</v>
      </c>
      <c r="B188">
        <f t="shared" si="7"/>
        <v>28</v>
      </c>
      <c r="C188" s="33" t="s">
        <v>550</v>
      </c>
    </row>
    <row r="189" spans="1:3">
      <c r="A189" s="120">
        <v>44018</v>
      </c>
      <c r="B189">
        <f t="shared" si="7"/>
        <v>28</v>
      </c>
      <c r="C189" s="33" t="s">
        <v>550</v>
      </c>
    </row>
    <row r="190" spans="1:3">
      <c r="A190" s="120">
        <v>44019</v>
      </c>
      <c r="B190">
        <f t="shared" si="7"/>
        <v>28</v>
      </c>
      <c r="C190" s="33" t="s">
        <v>550</v>
      </c>
    </row>
    <row r="191" spans="1:3">
      <c r="A191" s="120">
        <v>44020</v>
      </c>
      <c r="B191">
        <f t="shared" si="7"/>
        <v>28</v>
      </c>
      <c r="C191" s="33" t="s">
        <v>550</v>
      </c>
    </row>
    <row r="192" spans="1:3">
      <c r="A192" s="120">
        <v>44021</v>
      </c>
      <c r="B192">
        <f t="shared" si="7"/>
        <v>28</v>
      </c>
      <c r="C192" s="33" t="s">
        <v>550</v>
      </c>
    </row>
    <row r="193" spans="1:3">
      <c r="A193" s="120">
        <v>44022</v>
      </c>
      <c r="B193">
        <f t="shared" si="7"/>
        <v>28</v>
      </c>
      <c r="C193" s="33" t="s">
        <v>550</v>
      </c>
    </row>
    <row r="194" spans="1:3">
      <c r="A194" s="120">
        <v>44023</v>
      </c>
      <c r="B194">
        <f t="shared" ref="B194:B257" si="8">WEEKNUM(A194)</f>
        <v>28</v>
      </c>
      <c r="C194" s="33" t="s">
        <v>550</v>
      </c>
    </row>
    <row r="195" spans="1:3">
      <c r="A195" s="120">
        <v>44024</v>
      </c>
      <c r="B195">
        <f t="shared" si="8"/>
        <v>29</v>
      </c>
      <c r="C195" s="33" t="s">
        <v>551</v>
      </c>
    </row>
    <row r="196" spans="1:3">
      <c r="A196" s="120">
        <v>44025</v>
      </c>
      <c r="B196">
        <f t="shared" si="8"/>
        <v>29</v>
      </c>
      <c r="C196" s="33" t="s">
        <v>551</v>
      </c>
    </row>
    <row r="197" spans="1:3">
      <c r="A197" s="120">
        <v>44026</v>
      </c>
      <c r="B197">
        <f t="shared" si="8"/>
        <v>29</v>
      </c>
      <c r="C197" s="33" t="s">
        <v>551</v>
      </c>
    </row>
    <row r="198" spans="1:3">
      <c r="A198" s="120">
        <v>44027</v>
      </c>
      <c r="B198">
        <f t="shared" si="8"/>
        <v>29</v>
      </c>
      <c r="C198" s="33" t="s">
        <v>551</v>
      </c>
    </row>
    <row r="199" spans="1:3">
      <c r="A199" s="120">
        <v>44028</v>
      </c>
      <c r="B199">
        <f t="shared" si="8"/>
        <v>29</v>
      </c>
      <c r="C199" s="33" t="s">
        <v>551</v>
      </c>
    </row>
    <row r="200" spans="1:3">
      <c r="A200" s="120">
        <v>44029</v>
      </c>
      <c r="B200">
        <f t="shared" si="8"/>
        <v>29</v>
      </c>
      <c r="C200" s="33" t="s">
        <v>551</v>
      </c>
    </row>
    <row r="201" spans="1:3">
      <c r="A201" s="120">
        <v>44030</v>
      </c>
      <c r="B201">
        <f t="shared" si="8"/>
        <v>29</v>
      </c>
      <c r="C201" s="33" t="s">
        <v>551</v>
      </c>
    </row>
    <row r="202" spans="1:3">
      <c r="A202" s="120">
        <v>44031</v>
      </c>
      <c r="B202">
        <f t="shared" si="8"/>
        <v>30</v>
      </c>
      <c r="C202" s="33" t="s">
        <v>552</v>
      </c>
    </row>
    <row r="203" spans="1:3">
      <c r="A203" s="120">
        <v>44032</v>
      </c>
      <c r="B203">
        <f t="shared" si="8"/>
        <v>30</v>
      </c>
      <c r="C203" s="33" t="s">
        <v>552</v>
      </c>
    </row>
    <row r="204" spans="1:3">
      <c r="A204" s="120">
        <v>44033</v>
      </c>
      <c r="B204">
        <f t="shared" si="8"/>
        <v>30</v>
      </c>
      <c r="C204" s="33" t="s">
        <v>552</v>
      </c>
    </row>
    <row r="205" spans="1:3">
      <c r="A205" s="120">
        <v>44034</v>
      </c>
      <c r="B205">
        <f t="shared" si="8"/>
        <v>30</v>
      </c>
      <c r="C205" s="33" t="s">
        <v>552</v>
      </c>
    </row>
    <row r="206" spans="1:3">
      <c r="A206" s="120">
        <v>44035</v>
      </c>
      <c r="B206">
        <f t="shared" si="8"/>
        <v>30</v>
      </c>
      <c r="C206" s="33" t="s">
        <v>552</v>
      </c>
    </row>
    <row r="207" spans="1:3">
      <c r="A207" s="120">
        <v>44036</v>
      </c>
      <c r="B207">
        <f t="shared" si="8"/>
        <v>30</v>
      </c>
      <c r="C207" s="33" t="s">
        <v>552</v>
      </c>
    </row>
    <row r="208" spans="1:3">
      <c r="A208" s="120">
        <v>44037</v>
      </c>
      <c r="B208">
        <f t="shared" si="8"/>
        <v>30</v>
      </c>
      <c r="C208" s="33" t="s">
        <v>552</v>
      </c>
    </row>
    <row r="209" spans="1:3">
      <c r="A209" s="120">
        <v>44038</v>
      </c>
      <c r="B209">
        <f t="shared" si="8"/>
        <v>31</v>
      </c>
      <c r="C209" s="33" t="s">
        <v>553</v>
      </c>
    </row>
    <row r="210" spans="1:3">
      <c r="A210" s="120">
        <v>44039</v>
      </c>
      <c r="B210">
        <f t="shared" si="8"/>
        <v>31</v>
      </c>
      <c r="C210" s="33" t="s">
        <v>553</v>
      </c>
    </row>
    <row r="211" spans="1:3">
      <c r="A211" s="120">
        <v>44040</v>
      </c>
      <c r="B211">
        <f t="shared" si="8"/>
        <v>31</v>
      </c>
      <c r="C211" s="33" t="s">
        <v>553</v>
      </c>
    </row>
    <row r="212" spans="1:3">
      <c r="A212" s="120">
        <v>44041</v>
      </c>
      <c r="B212">
        <f t="shared" si="8"/>
        <v>31</v>
      </c>
      <c r="C212" s="33" t="s">
        <v>553</v>
      </c>
    </row>
    <row r="213" spans="1:3">
      <c r="A213" s="120">
        <v>44042</v>
      </c>
      <c r="B213">
        <f t="shared" si="8"/>
        <v>31</v>
      </c>
      <c r="C213" s="33" t="s">
        <v>553</v>
      </c>
    </row>
    <row r="214" spans="1:3">
      <c r="A214" s="120">
        <v>44043</v>
      </c>
      <c r="B214">
        <f t="shared" si="8"/>
        <v>31</v>
      </c>
      <c r="C214" s="33" t="s">
        <v>553</v>
      </c>
    </row>
    <row r="215" spans="1:3">
      <c r="A215" s="120">
        <v>44044</v>
      </c>
      <c r="B215">
        <f t="shared" si="8"/>
        <v>31</v>
      </c>
      <c r="C215" s="33" t="s">
        <v>553</v>
      </c>
    </row>
    <row r="216" spans="1:3">
      <c r="A216" s="120">
        <v>44045</v>
      </c>
      <c r="B216">
        <f t="shared" si="8"/>
        <v>32</v>
      </c>
      <c r="C216" s="33" t="s">
        <v>554</v>
      </c>
    </row>
    <row r="217" spans="1:3">
      <c r="A217" s="120">
        <v>44046</v>
      </c>
      <c r="B217">
        <f t="shared" si="8"/>
        <v>32</v>
      </c>
      <c r="C217" s="33" t="s">
        <v>554</v>
      </c>
    </row>
    <row r="218" spans="1:3">
      <c r="A218" s="120">
        <v>44047</v>
      </c>
      <c r="B218">
        <f t="shared" si="8"/>
        <v>32</v>
      </c>
      <c r="C218" s="33" t="s">
        <v>554</v>
      </c>
    </row>
    <row r="219" spans="1:3">
      <c r="A219" s="120">
        <v>44048</v>
      </c>
      <c r="B219">
        <f t="shared" si="8"/>
        <v>32</v>
      </c>
      <c r="C219" s="33" t="s">
        <v>554</v>
      </c>
    </row>
    <row r="220" spans="1:3">
      <c r="A220" s="120">
        <v>44049</v>
      </c>
      <c r="B220">
        <f t="shared" si="8"/>
        <v>32</v>
      </c>
      <c r="C220" s="33" t="s">
        <v>554</v>
      </c>
    </row>
    <row r="221" spans="1:3">
      <c r="A221" s="120">
        <v>44050</v>
      </c>
      <c r="B221">
        <f t="shared" si="8"/>
        <v>32</v>
      </c>
      <c r="C221" s="33" t="s">
        <v>554</v>
      </c>
    </row>
    <row r="222" spans="1:3">
      <c r="A222" s="120">
        <v>44051</v>
      </c>
      <c r="B222">
        <f t="shared" si="8"/>
        <v>32</v>
      </c>
      <c r="C222" s="33" t="s">
        <v>554</v>
      </c>
    </row>
    <row r="223" spans="1:3">
      <c r="A223" s="120">
        <v>44052</v>
      </c>
      <c r="B223">
        <f t="shared" si="8"/>
        <v>33</v>
      </c>
      <c r="C223" s="33" t="s">
        <v>555</v>
      </c>
    </row>
    <row r="224" spans="1:3">
      <c r="A224" s="120">
        <v>44053</v>
      </c>
      <c r="B224">
        <f t="shared" si="8"/>
        <v>33</v>
      </c>
      <c r="C224" s="33" t="s">
        <v>555</v>
      </c>
    </row>
    <row r="225" spans="1:3">
      <c r="A225" s="120">
        <v>44054</v>
      </c>
      <c r="B225">
        <f t="shared" si="8"/>
        <v>33</v>
      </c>
      <c r="C225" s="33" t="s">
        <v>555</v>
      </c>
    </row>
    <row r="226" spans="1:3">
      <c r="A226" s="120">
        <v>44055</v>
      </c>
      <c r="B226">
        <f t="shared" si="8"/>
        <v>33</v>
      </c>
      <c r="C226" s="33" t="s">
        <v>555</v>
      </c>
    </row>
    <row r="227" spans="1:3">
      <c r="A227" s="120">
        <v>44056</v>
      </c>
      <c r="B227">
        <f t="shared" si="8"/>
        <v>33</v>
      </c>
      <c r="C227" s="33" t="s">
        <v>555</v>
      </c>
    </row>
    <row r="228" spans="1:3">
      <c r="A228" s="120">
        <v>44057</v>
      </c>
      <c r="B228">
        <f t="shared" si="8"/>
        <v>33</v>
      </c>
      <c r="C228" s="33" t="s">
        <v>555</v>
      </c>
    </row>
    <row r="229" spans="1:3">
      <c r="A229" s="120">
        <v>44058</v>
      </c>
      <c r="B229">
        <f t="shared" si="8"/>
        <v>33</v>
      </c>
      <c r="C229" s="33" t="s">
        <v>555</v>
      </c>
    </row>
    <row r="230" spans="1:3">
      <c r="A230" s="120">
        <v>44059</v>
      </c>
      <c r="B230">
        <f t="shared" si="8"/>
        <v>34</v>
      </c>
      <c r="C230" s="33" t="s">
        <v>556</v>
      </c>
    </row>
    <row r="231" spans="1:3">
      <c r="A231" s="120">
        <v>44060</v>
      </c>
      <c r="B231">
        <f t="shared" si="8"/>
        <v>34</v>
      </c>
      <c r="C231" s="33" t="s">
        <v>556</v>
      </c>
    </row>
    <row r="232" spans="1:3">
      <c r="A232" s="120">
        <v>44061</v>
      </c>
      <c r="B232">
        <f t="shared" si="8"/>
        <v>34</v>
      </c>
      <c r="C232" s="33" t="s">
        <v>556</v>
      </c>
    </row>
    <row r="233" spans="1:3">
      <c r="A233" s="120">
        <v>44062</v>
      </c>
      <c r="B233">
        <f t="shared" si="8"/>
        <v>34</v>
      </c>
      <c r="C233" s="33" t="s">
        <v>556</v>
      </c>
    </row>
    <row r="234" spans="1:3">
      <c r="A234" s="120">
        <v>44063</v>
      </c>
      <c r="B234">
        <f t="shared" si="8"/>
        <v>34</v>
      </c>
      <c r="C234" s="33" t="s">
        <v>556</v>
      </c>
    </row>
    <row r="235" spans="1:3">
      <c r="A235" s="120">
        <v>44064</v>
      </c>
      <c r="B235">
        <f t="shared" si="8"/>
        <v>34</v>
      </c>
      <c r="C235" s="33" t="s">
        <v>556</v>
      </c>
    </row>
    <row r="236" spans="1:3">
      <c r="A236" s="120">
        <v>44065</v>
      </c>
      <c r="B236">
        <f t="shared" si="8"/>
        <v>34</v>
      </c>
      <c r="C236" s="33" t="s">
        <v>556</v>
      </c>
    </row>
    <row r="237" spans="1:3">
      <c r="A237" s="120">
        <v>44066</v>
      </c>
      <c r="B237">
        <f t="shared" si="8"/>
        <v>35</v>
      </c>
      <c r="C237" s="33" t="s">
        <v>557</v>
      </c>
    </row>
    <row r="238" spans="1:3">
      <c r="A238" s="120">
        <v>44067</v>
      </c>
      <c r="B238">
        <f t="shared" si="8"/>
        <v>35</v>
      </c>
      <c r="C238" s="33" t="s">
        <v>557</v>
      </c>
    </row>
    <row r="239" spans="1:3">
      <c r="A239" s="120">
        <v>44068</v>
      </c>
      <c r="B239">
        <f t="shared" si="8"/>
        <v>35</v>
      </c>
      <c r="C239" s="33" t="s">
        <v>557</v>
      </c>
    </row>
    <row r="240" spans="1:3">
      <c r="A240" s="120">
        <v>44069</v>
      </c>
      <c r="B240">
        <f t="shared" si="8"/>
        <v>35</v>
      </c>
      <c r="C240" s="33" t="s">
        <v>557</v>
      </c>
    </row>
    <row r="241" spans="1:3">
      <c r="A241" s="120">
        <v>44070</v>
      </c>
      <c r="B241">
        <f t="shared" si="8"/>
        <v>35</v>
      </c>
      <c r="C241" s="33" t="s">
        <v>557</v>
      </c>
    </row>
    <row r="242" spans="1:3">
      <c r="A242" s="120">
        <v>44071</v>
      </c>
      <c r="B242">
        <f t="shared" si="8"/>
        <v>35</v>
      </c>
      <c r="C242" s="33" t="s">
        <v>557</v>
      </c>
    </row>
    <row r="243" spans="1:3">
      <c r="A243" s="120">
        <v>44072</v>
      </c>
      <c r="B243">
        <f t="shared" si="8"/>
        <v>35</v>
      </c>
      <c r="C243" s="33" t="s">
        <v>557</v>
      </c>
    </row>
    <row r="244" spans="1:3">
      <c r="A244" s="120">
        <v>44073</v>
      </c>
      <c r="B244">
        <f t="shared" si="8"/>
        <v>36</v>
      </c>
      <c r="C244" s="33" t="s">
        <v>558</v>
      </c>
    </row>
    <row r="245" spans="1:3">
      <c r="A245" s="120">
        <v>44074</v>
      </c>
      <c r="B245">
        <f t="shared" si="8"/>
        <v>36</v>
      </c>
      <c r="C245" s="33" t="s">
        <v>558</v>
      </c>
    </row>
    <row r="246" spans="1:3">
      <c r="A246" s="120">
        <v>44075</v>
      </c>
      <c r="B246">
        <f t="shared" si="8"/>
        <v>36</v>
      </c>
      <c r="C246" s="33" t="s">
        <v>558</v>
      </c>
    </row>
    <row r="247" spans="1:3">
      <c r="A247" s="120">
        <v>44076</v>
      </c>
      <c r="B247">
        <f t="shared" si="8"/>
        <v>36</v>
      </c>
      <c r="C247" s="33" t="s">
        <v>558</v>
      </c>
    </row>
    <row r="248" spans="1:3">
      <c r="A248" s="120">
        <v>44077</v>
      </c>
      <c r="B248">
        <f t="shared" si="8"/>
        <v>36</v>
      </c>
      <c r="C248" s="33" t="s">
        <v>558</v>
      </c>
    </row>
    <row r="249" spans="1:3">
      <c r="A249" s="120">
        <v>44078</v>
      </c>
      <c r="B249">
        <f t="shared" si="8"/>
        <v>36</v>
      </c>
      <c r="C249" s="33" t="s">
        <v>558</v>
      </c>
    </row>
    <row r="250" spans="1:3">
      <c r="A250" s="120">
        <v>44079</v>
      </c>
      <c r="B250">
        <f t="shared" si="8"/>
        <v>36</v>
      </c>
      <c r="C250" s="33" t="s">
        <v>558</v>
      </c>
    </row>
    <row r="251" spans="1:3">
      <c r="A251" s="120">
        <v>44080</v>
      </c>
      <c r="B251">
        <f t="shared" si="8"/>
        <v>37</v>
      </c>
      <c r="C251" s="33" t="s">
        <v>559</v>
      </c>
    </row>
    <row r="252" spans="1:3">
      <c r="A252" s="120">
        <v>44081</v>
      </c>
      <c r="B252">
        <f t="shared" si="8"/>
        <v>37</v>
      </c>
      <c r="C252" s="33" t="s">
        <v>559</v>
      </c>
    </row>
    <row r="253" spans="1:3">
      <c r="A253" s="120">
        <v>44082</v>
      </c>
      <c r="B253">
        <f t="shared" si="8"/>
        <v>37</v>
      </c>
      <c r="C253" s="33" t="s">
        <v>559</v>
      </c>
    </row>
    <row r="254" spans="1:3">
      <c r="A254" s="120">
        <v>44083</v>
      </c>
      <c r="B254">
        <f t="shared" si="8"/>
        <v>37</v>
      </c>
      <c r="C254" s="33" t="s">
        <v>559</v>
      </c>
    </row>
    <row r="255" spans="1:3">
      <c r="A255" s="120">
        <v>44084</v>
      </c>
      <c r="B255">
        <f t="shared" si="8"/>
        <v>37</v>
      </c>
      <c r="C255" s="33" t="s">
        <v>559</v>
      </c>
    </row>
    <row r="256" spans="1:3">
      <c r="A256" s="120">
        <v>44085</v>
      </c>
      <c r="B256">
        <f t="shared" si="8"/>
        <v>37</v>
      </c>
      <c r="C256" s="33" t="s">
        <v>559</v>
      </c>
    </row>
    <row r="257" spans="1:3">
      <c r="A257" s="120">
        <v>44086</v>
      </c>
      <c r="B257">
        <f t="shared" si="8"/>
        <v>37</v>
      </c>
      <c r="C257" s="33" t="s">
        <v>559</v>
      </c>
    </row>
    <row r="258" spans="1:3">
      <c r="A258" s="120">
        <v>44087</v>
      </c>
      <c r="B258">
        <f t="shared" ref="B258:B321" si="9">WEEKNUM(A258)</f>
        <v>38</v>
      </c>
      <c r="C258" s="33" t="s">
        <v>560</v>
      </c>
    </row>
    <row r="259" spans="1:3">
      <c r="A259" s="120">
        <v>44088</v>
      </c>
      <c r="B259">
        <f t="shared" si="9"/>
        <v>38</v>
      </c>
      <c r="C259" s="33" t="s">
        <v>560</v>
      </c>
    </row>
    <row r="260" spans="1:3">
      <c r="A260" s="120">
        <v>44089</v>
      </c>
      <c r="B260">
        <f t="shared" si="9"/>
        <v>38</v>
      </c>
      <c r="C260" s="33" t="s">
        <v>560</v>
      </c>
    </row>
    <row r="261" spans="1:3">
      <c r="A261" s="120">
        <v>44090</v>
      </c>
      <c r="B261">
        <f t="shared" si="9"/>
        <v>38</v>
      </c>
      <c r="C261" s="33" t="s">
        <v>560</v>
      </c>
    </row>
    <row r="262" spans="1:3">
      <c r="A262" s="120">
        <v>44091</v>
      </c>
      <c r="B262">
        <f t="shared" si="9"/>
        <v>38</v>
      </c>
      <c r="C262" s="33" t="s">
        <v>560</v>
      </c>
    </row>
    <row r="263" spans="1:3">
      <c r="A263" s="120">
        <v>44092</v>
      </c>
      <c r="B263">
        <f t="shared" si="9"/>
        <v>38</v>
      </c>
      <c r="C263" s="33" t="s">
        <v>560</v>
      </c>
    </row>
    <row r="264" spans="1:3">
      <c r="A264" s="120">
        <v>44093</v>
      </c>
      <c r="B264">
        <f t="shared" si="9"/>
        <v>38</v>
      </c>
      <c r="C264" s="33" t="s">
        <v>560</v>
      </c>
    </row>
    <row r="265" spans="1:3">
      <c r="A265" s="120">
        <v>44094</v>
      </c>
      <c r="B265">
        <f t="shared" si="9"/>
        <v>39</v>
      </c>
      <c r="C265" s="33" t="s">
        <v>561</v>
      </c>
    </row>
    <row r="266" spans="1:3">
      <c r="A266" s="120">
        <v>44095</v>
      </c>
      <c r="B266">
        <f t="shared" si="9"/>
        <v>39</v>
      </c>
      <c r="C266" s="33" t="s">
        <v>561</v>
      </c>
    </row>
    <row r="267" spans="1:3">
      <c r="A267" s="120">
        <v>44096</v>
      </c>
      <c r="B267">
        <f t="shared" si="9"/>
        <v>39</v>
      </c>
      <c r="C267" s="33" t="s">
        <v>561</v>
      </c>
    </row>
    <row r="268" spans="1:3">
      <c r="A268" s="120">
        <v>44097</v>
      </c>
      <c r="B268">
        <f t="shared" si="9"/>
        <v>39</v>
      </c>
      <c r="C268" s="33" t="s">
        <v>561</v>
      </c>
    </row>
    <row r="269" spans="1:3">
      <c r="A269" s="120">
        <v>44098</v>
      </c>
      <c r="B269">
        <f t="shared" si="9"/>
        <v>39</v>
      </c>
      <c r="C269" s="33" t="s">
        <v>561</v>
      </c>
    </row>
    <row r="270" spans="1:3">
      <c r="A270" s="120">
        <v>44099</v>
      </c>
      <c r="B270">
        <f t="shared" si="9"/>
        <v>39</v>
      </c>
      <c r="C270" s="33" t="s">
        <v>561</v>
      </c>
    </row>
    <row r="271" spans="1:3">
      <c r="A271" s="120">
        <v>44100</v>
      </c>
      <c r="B271">
        <f t="shared" si="9"/>
        <v>39</v>
      </c>
      <c r="C271" s="33" t="s">
        <v>561</v>
      </c>
    </row>
    <row r="272" spans="1:3">
      <c r="A272" s="120">
        <v>44101</v>
      </c>
      <c r="B272">
        <f t="shared" si="9"/>
        <v>40</v>
      </c>
      <c r="C272" s="33" t="s">
        <v>562</v>
      </c>
    </row>
    <row r="273" spans="1:3">
      <c r="A273" s="120">
        <v>44102</v>
      </c>
      <c r="B273">
        <f t="shared" si="9"/>
        <v>40</v>
      </c>
      <c r="C273" s="33" t="s">
        <v>562</v>
      </c>
    </row>
    <row r="274" spans="1:3">
      <c r="A274" s="120">
        <v>44103</v>
      </c>
      <c r="B274">
        <f t="shared" si="9"/>
        <v>40</v>
      </c>
      <c r="C274" s="33" t="s">
        <v>562</v>
      </c>
    </row>
    <row r="275" spans="1:3">
      <c r="A275" s="120">
        <v>44104</v>
      </c>
      <c r="B275">
        <f t="shared" si="9"/>
        <v>40</v>
      </c>
      <c r="C275" s="33" t="s">
        <v>562</v>
      </c>
    </row>
    <row r="276" spans="1:3">
      <c r="A276" s="120">
        <v>44105</v>
      </c>
      <c r="B276">
        <f t="shared" si="9"/>
        <v>40</v>
      </c>
      <c r="C276" s="33" t="s">
        <v>562</v>
      </c>
    </row>
    <row r="277" spans="1:3">
      <c r="A277" s="120">
        <v>44106</v>
      </c>
      <c r="B277">
        <f t="shared" si="9"/>
        <v>40</v>
      </c>
      <c r="C277" s="33" t="s">
        <v>562</v>
      </c>
    </row>
    <row r="278" spans="1:3">
      <c r="A278" s="120">
        <v>44107</v>
      </c>
      <c r="B278">
        <f t="shared" si="9"/>
        <v>40</v>
      </c>
      <c r="C278" s="33" t="s">
        <v>562</v>
      </c>
    </row>
    <row r="279" spans="1:3">
      <c r="A279" s="120">
        <v>44108</v>
      </c>
      <c r="B279">
        <f t="shared" si="9"/>
        <v>41</v>
      </c>
      <c r="C279" s="33" t="s">
        <v>563</v>
      </c>
    </row>
    <row r="280" spans="1:3">
      <c r="A280" s="120">
        <v>44109</v>
      </c>
      <c r="B280">
        <f t="shared" si="9"/>
        <v>41</v>
      </c>
      <c r="C280" s="33" t="s">
        <v>563</v>
      </c>
    </row>
    <row r="281" spans="1:3">
      <c r="A281" s="120">
        <v>44110</v>
      </c>
      <c r="B281">
        <f t="shared" si="9"/>
        <v>41</v>
      </c>
      <c r="C281" s="33" t="s">
        <v>563</v>
      </c>
    </row>
    <row r="282" spans="1:3">
      <c r="A282" s="120">
        <v>44111</v>
      </c>
      <c r="B282">
        <f t="shared" si="9"/>
        <v>41</v>
      </c>
      <c r="C282" s="33" t="s">
        <v>563</v>
      </c>
    </row>
    <row r="283" spans="1:3">
      <c r="A283" s="120">
        <v>44112</v>
      </c>
      <c r="B283">
        <f t="shared" si="9"/>
        <v>41</v>
      </c>
      <c r="C283" s="33" t="s">
        <v>563</v>
      </c>
    </row>
    <row r="284" spans="1:3">
      <c r="A284" s="120">
        <v>44113</v>
      </c>
      <c r="B284">
        <f t="shared" si="9"/>
        <v>41</v>
      </c>
      <c r="C284" s="33" t="s">
        <v>563</v>
      </c>
    </row>
    <row r="285" spans="1:3">
      <c r="A285" s="120">
        <v>44114</v>
      </c>
      <c r="B285">
        <f t="shared" si="9"/>
        <v>41</v>
      </c>
      <c r="C285" s="33" t="s">
        <v>563</v>
      </c>
    </row>
    <row r="286" spans="1:3">
      <c r="A286" s="120">
        <v>44115</v>
      </c>
      <c r="B286">
        <f t="shared" si="9"/>
        <v>42</v>
      </c>
      <c r="C286" s="33" t="s">
        <v>564</v>
      </c>
    </row>
    <row r="287" spans="1:3">
      <c r="A287" s="120">
        <v>44116</v>
      </c>
      <c r="B287">
        <f t="shared" si="9"/>
        <v>42</v>
      </c>
      <c r="C287" s="33" t="s">
        <v>564</v>
      </c>
    </row>
    <row r="288" spans="1:3">
      <c r="A288" s="120">
        <v>44117</v>
      </c>
      <c r="B288">
        <f t="shared" si="9"/>
        <v>42</v>
      </c>
      <c r="C288" s="33" t="s">
        <v>564</v>
      </c>
    </row>
    <row r="289" spans="1:3">
      <c r="A289" s="120">
        <v>44118</v>
      </c>
      <c r="B289">
        <f t="shared" si="9"/>
        <v>42</v>
      </c>
      <c r="C289" s="33" t="s">
        <v>564</v>
      </c>
    </row>
    <row r="290" spans="1:3">
      <c r="A290" s="120">
        <v>44119</v>
      </c>
      <c r="B290">
        <f t="shared" si="9"/>
        <v>42</v>
      </c>
      <c r="C290" s="33" t="s">
        <v>564</v>
      </c>
    </row>
    <row r="291" spans="1:3">
      <c r="A291" s="120">
        <v>44120</v>
      </c>
      <c r="B291">
        <f t="shared" si="9"/>
        <v>42</v>
      </c>
      <c r="C291" s="33" t="s">
        <v>564</v>
      </c>
    </row>
    <row r="292" spans="1:3">
      <c r="A292" s="120">
        <v>44121</v>
      </c>
      <c r="B292">
        <f t="shared" si="9"/>
        <v>42</v>
      </c>
      <c r="C292" s="33" t="s">
        <v>564</v>
      </c>
    </row>
    <row r="293" spans="1:3">
      <c r="A293" s="120">
        <v>44122</v>
      </c>
      <c r="B293">
        <f t="shared" si="9"/>
        <v>43</v>
      </c>
      <c r="C293" s="33" t="s">
        <v>565</v>
      </c>
    </row>
    <row r="294" spans="1:3">
      <c r="A294" s="120">
        <v>44123</v>
      </c>
      <c r="B294">
        <f t="shared" si="9"/>
        <v>43</v>
      </c>
      <c r="C294" s="33" t="s">
        <v>565</v>
      </c>
    </row>
    <row r="295" spans="1:3">
      <c r="A295" s="120">
        <v>44124</v>
      </c>
      <c r="B295">
        <f t="shared" si="9"/>
        <v>43</v>
      </c>
      <c r="C295" s="33" t="s">
        <v>565</v>
      </c>
    </row>
    <row r="296" spans="1:3">
      <c r="A296" s="120">
        <v>44125</v>
      </c>
      <c r="B296">
        <f t="shared" si="9"/>
        <v>43</v>
      </c>
      <c r="C296" s="33" t="s">
        <v>565</v>
      </c>
    </row>
    <row r="297" spans="1:3">
      <c r="A297" s="120">
        <v>44126</v>
      </c>
      <c r="B297">
        <f t="shared" si="9"/>
        <v>43</v>
      </c>
      <c r="C297" s="33" t="s">
        <v>565</v>
      </c>
    </row>
    <row r="298" spans="1:3">
      <c r="A298" s="120">
        <v>44127</v>
      </c>
      <c r="B298">
        <f t="shared" si="9"/>
        <v>43</v>
      </c>
      <c r="C298" s="33" t="s">
        <v>565</v>
      </c>
    </row>
    <row r="299" spans="1:3">
      <c r="A299" s="120">
        <v>44128</v>
      </c>
      <c r="B299">
        <f t="shared" si="9"/>
        <v>43</v>
      </c>
      <c r="C299" s="33" t="s">
        <v>565</v>
      </c>
    </row>
    <row r="300" spans="1:3">
      <c r="A300" s="120">
        <v>44129</v>
      </c>
      <c r="B300">
        <f t="shared" si="9"/>
        <v>44</v>
      </c>
      <c r="C300" s="33" t="s">
        <v>566</v>
      </c>
    </row>
    <row r="301" spans="1:3">
      <c r="A301" s="120">
        <v>44130</v>
      </c>
      <c r="B301">
        <f t="shared" si="9"/>
        <v>44</v>
      </c>
      <c r="C301" s="33" t="s">
        <v>566</v>
      </c>
    </row>
    <row r="302" spans="1:3">
      <c r="A302" s="120">
        <v>44131</v>
      </c>
      <c r="B302">
        <f t="shared" si="9"/>
        <v>44</v>
      </c>
      <c r="C302" s="33" t="s">
        <v>566</v>
      </c>
    </row>
    <row r="303" spans="1:3">
      <c r="A303" s="120">
        <v>44132</v>
      </c>
      <c r="B303">
        <f t="shared" si="9"/>
        <v>44</v>
      </c>
      <c r="C303" s="33" t="s">
        <v>566</v>
      </c>
    </row>
    <row r="304" spans="1:3">
      <c r="A304" s="120">
        <v>44133</v>
      </c>
      <c r="B304">
        <f t="shared" si="9"/>
        <v>44</v>
      </c>
      <c r="C304" s="33" t="s">
        <v>566</v>
      </c>
    </row>
    <row r="305" spans="1:3">
      <c r="A305" s="120">
        <v>44134</v>
      </c>
      <c r="B305">
        <f t="shared" si="9"/>
        <v>44</v>
      </c>
      <c r="C305" s="33" t="s">
        <v>566</v>
      </c>
    </row>
    <row r="306" spans="1:3">
      <c r="A306" s="120">
        <v>44135</v>
      </c>
      <c r="B306">
        <f t="shared" si="9"/>
        <v>44</v>
      </c>
      <c r="C306" s="33" t="s">
        <v>566</v>
      </c>
    </row>
    <row r="307" spans="1:3">
      <c r="A307" s="120">
        <v>44136</v>
      </c>
      <c r="B307">
        <f t="shared" si="9"/>
        <v>45</v>
      </c>
      <c r="C307" s="33" t="s">
        <v>567</v>
      </c>
    </row>
    <row r="308" spans="1:3">
      <c r="A308" s="120">
        <v>44137</v>
      </c>
      <c r="B308">
        <f t="shared" si="9"/>
        <v>45</v>
      </c>
      <c r="C308" s="33" t="s">
        <v>567</v>
      </c>
    </row>
    <row r="309" spans="1:3">
      <c r="A309" s="120">
        <v>44138</v>
      </c>
      <c r="B309">
        <f t="shared" si="9"/>
        <v>45</v>
      </c>
      <c r="C309" s="33" t="s">
        <v>567</v>
      </c>
    </row>
    <row r="310" spans="1:3">
      <c r="A310" s="120">
        <v>44139</v>
      </c>
      <c r="B310">
        <f t="shared" si="9"/>
        <v>45</v>
      </c>
      <c r="C310" s="33" t="s">
        <v>567</v>
      </c>
    </row>
    <row r="311" spans="1:3">
      <c r="A311" s="120">
        <v>44140</v>
      </c>
      <c r="B311">
        <f t="shared" si="9"/>
        <v>45</v>
      </c>
      <c r="C311" s="33" t="s">
        <v>567</v>
      </c>
    </row>
    <row r="312" spans="1:3">
      <c r="A312" s="120">
        <v>44141</v>
      </c>
      <c r="B312">
        <f t="shared" si="9"/>
        <v>45</v>
      </c>
      <c r="C312" s="33" t="s">
        <v>567</v>
      </c>
    </row>
    <row r="313" spans="1:3">
      <c r="A313" s="120">
        <v>44142</v>
      </c>
      <c r="B313">
        <f t="shared" si="9"/>
        <v>45</v>
      </c>
      <c r="C313" s="33" t="s">
        <v>567</v>
      </c>
    </row>
    <row r="314" spans="1:3">
      <c r="A314" s="120">
        <v>44143</v>
      </c>
      <c r="B314">
        <f t="shared" si="9"/>
        <v>46</v>
      </c>
      <c r="C314" s="33" t="s">
        <v>568</v>
      </c>
    </row>
    <row r="315" spans="1:3">
      <c r="A315" s="120">
        <v>44144</v>
      </c>
      <c r="B315">
        <f t="shared" si="9"/>
        <v>46</v>
      </c>
      <c r="C315" s="33" t="s">
        <v>568</v>
      </c>
    </row>
    <row r="316" spans="1:3">
      <c r="A316" s="120">
        <v>44145</v>
      </c>
      <c r="B316">
        <f t="shared" si="9"/>
        <v>46</v>
      </c>
      <c r="C316" s="33" t="s">
        <v>568</v>
      </c>
    </row>
    <row r="317" spans="1:3">
      <c r="A317" s="120">
        <v>44146</v>
      </c>
      <c r="B317">
        <f t="shared" si="9"/>
        <v>46</v>
      </c>
      <c r="C317" s="33" t="s">
        <v>568</v>
      </c>
    </row>
    <row r="318" spans="1:3">
      <c r="A318" s="120">
        <v>44147</v>
      </c>
      <c r="B318">
        <f t="shared" si="9"/>
        <v>46</v>
      </c>
      <c r="C318" s="33" t="s">
        <v>568</v>
      </c>
    </row>
    <row r="319" spans="1:3">
      <c r="A319" s="120">
        <v>44148</v>
      </c>
      <c r="B319">
        <f t="shared" si="9"/>
        <v>46</v>
      </c>
      <c r="C319" s="33" t="s">
        <v>568</v>
      </c>
    </row>
    <row r="320" spans="1:3">
      <c r="A320" s="120">
        <v>44149</v>
      </c>
      <c r="B320">
        <f t="shared" si="9"/>
        <v>46</v>
      </c>
      <c r="C320" s="33" t="s">
        <v>568</v>
      </c>
    </row>
    <row r="321" spans="1:3">
      <c r="A321" s="120">
        <v>44150</v>
      </c>
      <c r="B321">
        <f t="shared" si="9"/>
        <v>47</v>
      </c>
      <c r="C321" s="33" t="s">
        <v>569</v>
      </c>
    </row>
    <row r="322" spans="1:3">
      <c r="A322" s="120">
        <v>44151</v>
      </c>
      <c r="B322">
        <f t="shared" ref="B322:B385" si="10">WEEKNUM(A322)</f>
        <v>47</v>
      </c>
      <c r="C322" s="33" t="s">
        <v>569</v>
      </c>
    </row>
    <row r="323" spans="1:3">
      <c r="A323" s="120">
        <v>44152</v>
      </c>
      <c r="B323">
        <f t="shared" si="10"/>
        <v>47</v>
      </c>
      <c r="C323" s="33" t="s">
        <v>569</v>
      </c>
    </row>
    <row r="324" spans="1:3">
      <c r="A324" s="120">
        <v>44153</v>
      </c>
      <c r="B324">
        <f t="shared" si="10"/>
        <v>47</v>
      </c>
      <c r="C324" s="33" t="s">
        <v>569</v>
      </c>
    </row>
    <row r="325" spans="1:3">
      <c r="A325" s="120">
        <v>44154</v>
      </c>
      <c r="B325">
        <f t="shared" si="10"/>
        <v>47</v>
      </c>
      <c r="C325" s="33" t="s">
        <v>569</v>
      </c>
    </row>
    <row r="326" spans="1:3">
      <c r="A326" s="120">
        <v>44155</v>
      </c>
      <c r="B326">
        <f t="shared" si="10"/>
        <v>47</v>
      </c>
      <c r="C326" s="33" t="s">
        <v>569</v>
      </c>
    </row>
    <row r="327" spans="1:3">
      <c r="A327" s="120">
        <v>44156</v>
      </c>
      <c r="B327">
        <f t="shared" si="10"/>
        <v>47</v>
      </c>
      <c r="C327" s="33" t="s">
        <v>569</v>
      </c>
    </row>
    <row r="328" spans="1:3">
      <c r="A328" s="120">
        <v>44157</v>
      </c>
      <c r="B328">
        <f t="shared" si="10"/>
        <v>48</v>
      </c>
      <c r="C328" s="33" t="s">
        <v>570</v>
      </c>
    </row>
    <row r="329" spans="1:3">
      <c r="A329" s="120">
        <v>44158</v>
      </c>
      <c r="B329">
        <f t="shared" si="10"/>
        <v>48</v>
      </c>
      <c r="C329" s="33" t="s">
        <v>570</v>
      </c>
    </row>
    <row r="330" spans="1:3">
      <c r="A330" s="120">
        <v>44159</v>
      </c>
      <c r="B330">
        <f t="shared" si="10"/>
        <v>48</v>
      </c>
      <c r="C330" s="33" t="s">
        <v>570</v>
      </c>
    </row>
    <row r="331" spans="1:3">
      <c r="A331" s="120">
        <v>44160</v>
      </c>
      <c r="B331">
        <f t="shared" si="10"/>
        <v>48</v>
      </c>
      <c r="C331" s="33" t="s">
        <v>570</v>
      </c>
    </row>
    <row r="332" spans="1:3">
      <c r="A332" s="120">
        <v>44161</v>
      </c>
      <c r="B332">
        <f t="shared" si="10"/>
        <v>48</v>
      </c>
      <c r="C332" s="33" t="s">
        <v>570</v>
      </c>
    </row>
    <row r="333" spans="1:3">
      <c r="A333" s="120">
        <v>44162</v>
      </c>
      <c r="B333">
        <f t="shared" si="10"/>
        <v>48</v>
      </c>
      <c r="C333" s="33" t="s">
        <v>570</v>
      </c>
    </row>
    <row r="334" spans="1:3">
      <c r="A334" s="120">
        <v>44163</v>
      </c>
      <c r="B334">
        <f t="shared" si="10"/>
        <v>48</v>
      </c>
      <c r="C334" s="33" t="s">
        <v>570</v>
      </c>
    </row>
    <row r="335" spans="1:3">
      <c r="A335" s="120">
        <v>44164</v>
      </c>
      <c r="B335">
        <f t="shared" si="10"/>
        <v>49</v>
      </c>
      <c r="C335" s="33" t="s">
        <v>571</v>
      </c>
    </row>
    <row r="336" spans="1:3">
      <c r="A336" s="120">
        <v>44165</v>
      </c>
      <c r="B336">
        <f t="shared" si="10"/>
        <v>49</v>
      </c>
      <c r="C336" s="33" t="s">
        <v>571</v>
      </c>
    </row>
    <row r="337" spans="1:3">
      <c r="A337" s="120">
        <v>44166</v>
      </c>
      <c r="B337">
        <f t="shared" si="10"/>
        <v>49</v>
      </c>
      <c r="C337" s="33" t="s">
        <v>571</v>
      </c>
    </row>
    <row r="338" spans="1:3">
      <c r="A338" s="120">
        <v>44167</v>
      </c>
      <c r="B338">
        <f t="shared" si="10"/>
        <v>49</v>
      </c>
      <c r="C338" s="33" t="s">
        <v>571</v>
      </c>
    </row>
    <row r="339" spans="1:3">
      <c r="A339" s="120">
        <v>44168</v>
      </c>
      <c r="B339">
        <f t="shared" si="10"/>
        <v>49</v>
      </c>
      <c r="C339" s="33" t="s">
        <v>571</v>
      </c>
    </row>
    <row r="340" spans="1:3">
      <c r="A340" s="120">
        <v>44169</v>
      </c>
      <c r="B340">
        <f t="shared" si="10"/>
        <v>49</v>
      </c>
      <c r="C340" s="33" t="s">
        <v>571</v>
      </c>
    </row>
    <row r="341" spans="1:3">
      <c r="A341" s="120">
        <v>44170</v>
      </c>
      <c r="B341">
        <f t="shared" si="10"/>
        <v>49</v>
      </c>
      <c r="C341" s="33" t="s">
        <v>571</v>
      </c>
    </row>
    <row r="342" spans="1:3">
      <c r="A342" s="120">
        <v>44171</v>
      </c>
      <c r="B342">
        <f t="shared" si="10"/>
        <v>50</v>
      </c>
      <c r="C342" s="33" t="s">
        <v>572</v>
      </c>
    </row>
    <row r="343" spans="1:3">
      <c r="A343" s="120">
        <v>44172</v>
      </c>
      <c r="B343">
        <f t="shared" si="10"/>
        <v>50</v>
      </c>
      <c r="C343" s="33" t="s">
        <v>572</v>
      </c>
    </row>
    <row r="344" spans="1:3">
      <c r="A344" s="120">
        <v>44173</v>
      </c>
      <c r="B344">
        <f t="shared" si="10"/>
        <v>50</v>
      </c>
      <c r="C344" s="33" t="s">
        <v>572</v>
      </c>
    </row>
    <row r="345" spans="1:3">
      <c r="A345" s="120">
        <v>44174</v>
      </c>
      <c r="B345">
        <f t="shared" si="10"/>
        <v>50</v>
      </c>
      <c r="C345" s="33" t="s">
        <v>572</v>
      </c>
    </row>
    <row r="346" spans="1:3">
      <c r="A346" s="120">
        <v>44175</v>
      </c>
      <c r="B346">
        <f t="shared" si="10"/>
        <v>50</v>
      </c>
      <c r="C346" s="33" t="s">
        <v>572</v>
      </c>
    </row>
    <row r="347" spans="1:3">
      <c r="A347" s="120">
        <v>44176</v>
      </c>
      <c r="B347">
        <f t="shared" si="10"/>
        <v>50</v>
      </c>
      <c r="C347" s="33" t="s">
        <v>572</v>
      </c>
    </row>
    <row r="348" spans="1:3">
      <c r="A348" s="120">
        <v>44177</v>
      </c>
      <c r="B348">
        <f t="shared" si="10"/>
        <v>50</v>
      </c>
      <c r="C348" s="33" t="s">
        <v>572</v>
      </c>
    </row>
    <row r="349" spans="1:3">
      <c r="A349" s="120">
        <v>44178</v>
      </c>
      <c r="B349">
        <f t="shared" si="10"/>
        <v>51</v>
      </c>
      <c r="C349" s="33" t="s">
        <v>573</v>
      </c>
    </row>
    <row r="350" spans="1:3">
      <c r="A350" s="120">
        <v>44179</v>
      </c>
      <c r="B350">
        <f t="shared" si="10"/>
        <v>51</v>
      </c>
      <c r="C350" s="33" t="s">
        <v>573</v>
      </c>
    </row>
    <row r="351" spans="1:3">
      <c r="A351" s="120">
        <v>44180</v>
      </c>
      <c r="B351">
        <f t="shared" si="10"/>
        <v>51</v>
      </c>
      <c r="C351" s="33" t="s">
        <v>573</v>
      </c>
    </row>
    <row r="352" spans="1:3">
      <c r="A352" s="120">
        <v>44181</v>
      </c>
      <c r="B352">
        <f t="shared" si="10"/>
        <v>51</v>
      </c>
      <c r="C352" s="33" t="s">
        <v>573</v>
      </c>
    </row>
    <row r="353" spans="1:3">
      <c r="A353" s="120">
        <v>44182</v>
      </c>
      <c r="B353">
        <f t="shared" si="10"/>
        <v>51</v>
      </c>
      <c r="C353" s="33" t="s">
        <v>573</v>
      </c>
    </row>
    <row r="354" spans="1:3">
      <c r="A354" s="120">
        <v>44183</v>
      </c>
      <c r="B354">
        <f t="shared" si="10"/>
        <v>51</v>
      </c>
      <c r="C354" s="33" t="s">
        <v>573</v>
      </c>
    </row>
    <row r="355" spans="1:3">
      <c r="A355" s="120">
        <v>44184</v>
      </c>
      <c r="B355">
        <f t="shared" si="10"/>
        <v>51</v>
      </c>
      <c r="C355" s="33" t="s">
        <v>573</v>
      </c>
    </row>
    <row r="356" spans="1:3">
      <c r="A356" s="120">
        <v>44185</v>
      </c>
      <c r="B356">
        <f t="shared" si="10"/>
        <v>52</v>
      </c>
      <c r="C356" s="33" t="s">
        <v>574</v>
      </c>
    </row>
    <row r="357" spans="1:3">
      <c r="A357" s="120">
        <v>44186</v>
      </c>
      <c r="B357">
        <f t="shared" si="10"/>
        <v>52</v>
      </c>
      <c r="C357" s="33" t="s">
        <v>574</v>
      </c>
    </row>
    <row r="358" spans="1:3">
      <c r="A358" s="120">
        <v>44187</v>
      </c>
      <c r="B358">
        <f t="shared" si="10"/>
        <v>52</v>
      </c>
      <c r="C358" s="33" t="s">
        <v>574</v>
      </c>
    </row>
    <row r="359" spans="1:3">
      <c r="A359" s="120">
        <v>44188</v>
      </c>
      <c r="B359">
        <f t="shared" si="10"/>
        <v>52</v>
      </c>
      <c r="C359" s="33" t="s">
        <v>574</v>
      </c>
    </row>
    <row r="360" spans="1:3">
      <c r="A360" s="120">
        <v>44189</v>
      </c>
      <c r="B360">
        <f t="shared" si="10"/>
        <v>52</v>
      </c>
      <c r="C360" s="33" t="s">
        <v>574</v>
      </c>
    </row>
    <row r="361" spans="1:3">
      <c r="A361" s="120">
        <v>44190</v>
      </c>
      <c r="B361">
        <f t="shared" si="10"/>
        <v>52</v>
      </c>
      <c r="C361" s="33" t="s">
        <v>574</v>
      </c>
    </row>
    <row r="362" spans="1:3">
      <c r="A362" s="120">
        <v>44191</v>
      </c>
      <c r="B362">
        <f t="shared" si="10"/>
        <v>52</v>
      </c>
      <c r="C362" s="33" t="s">
        <v>574</v>
      </c>
    </row>
    <row r="363" spans="1:3">
      <c r="A363" s="120">
        <v>44192</v>
      </c>
      <c r="B363">
        <f t="shared" si="10"/>
        <v>53</v>
      </c>
      <c r="C363" s="33" t="s">
        <v>575</v>
      </c>
    </row>
    <row r="364" spans="1:3">
      <c r="A364" s="120">
        <v>44193</v>
      </c>
      <c r="B364">
        <f t="shared" si="10"/>
        <v>53</v>
      </c>
      <c r="C364" s="33" t="s">
        <v>575</v>
      </c>
    </row>
    <row r="365" spans="1:3">
      <c r="A365" s="120">
        <v>44194</v>
      </c>
      <c r="B365">
        <f t="shared" si="10"/>
        <v>53</v>
      </c>
      <c r="C365" s="33" t="s">
        <v>575</v>
      </c>
    </row>
    <row r="366" spans="1:3">
      <c r="A366" s="120">
        <v>44195</v>
      </c>
      <c r="B366">
        <f t="shared" si="10"/>
        <v>53</v>
      </c>
      <c r="C366" s="33" t="s">
        <v>575</v>
      </c>
    </row>
    <row r="367" spans="1:3">
      <c r="A367" s="120">
        <v>44196</v>
      </c>
      <c r="B367">
        <f t="shared" si="10"/>
        <v>53</v>
      </c>
      <c r="C367" s="33" t="s">
        <v>575</v>
      </c>
    </row>
    <row r="368" spans="1:3">
      <c r="A368" s="120">
        <v>44197</v>
      </c>
      <c r="B368">
        <f t="shared" si="10"/>
        <v>1</v>
      </c>
      <c r="C368" s="33" t="s">
        <v>1151</v>
      </c>
    </row>
    <row r="369" spans="1:3">
      <c r="A369" s="120">
        <v>44198</v>
      </c>
      <c r="B369">
        <f t="shared" si="10"/>
        <v>1</v>
      </c>
      <c r="C369" s="33" t="s">
        <v>580</v>
      </c>
    </row>
    <row r="370" spans="1:3">
      <c r="A370" s="120">
        <v>44199</v>
      </c>
      <c r="B370">
        <f t="shared" si="10"/>
        <v>2</v>
      </c>
      <c r="C370" s="33" t="s">
        <v>580</v>
      </c>
    </row>
    <row r="371" spans="1:3">
      <c r="A371" s="120">
        <v>44200</v>
      </c>
      <c r="B371">
        <f t="shared" si="10"/>
        <v>2</v>
      </c>
      <c r="C371" s="33" t="s">
        <v>580</v>
      </c>
    </row>
    <row r="372" spans="1:3">
      <c r="A372" s="120">
        <v>44201</v>
      </c>
      <c r="B372">
        <f t="shared" si="10"/>
        <v>2</v>
      </c>
      <c r="C372" s="33" t="s">
        <v>580</v>
      </c>
    </row>
    <row r="373" spans="1:3">
      <c r="A373" s="120">
        <v>44202</v>
      </c>
      <c r="B373">
        <f t="shared" si="10"/>
        <v>2</v>
      </c>
      <c r="C373" s="33" t="s">
        <v>580</v>
      </c>
    </row>
    <row r="374" spans="1:3">
      <c r="A374" s="120">
        <v>44203</v>
      </c>
      <c r="B374">
        <f t="shared" si="10"/>
        <v>2</v>
      </c>
      <c r="C374" s="33" t="s">
        <v>580</v>
      </c>
    </row>
    <row r="375" spans="1:3">
      <c r="A375" s="120">
        <v>44204</v>
      </c>
      <c r="B375">
        <f t="shared" si="10"/>
        <v>2</v>
      </c>
      <c r="C375" s="33" t="s">
        <v>580</v>
      </c>
    </row>
    <row r="376" spans="1:3">
      <c r="A376" s="120">
        <v>44205</v>
      </c>
      <c r="B376">
        <f t="shared" si="10"/>
        <v>2</v>
      </c>
      <c r="C376" s="33" t="s">
        <v>581</v>
      </c>
    </row>
    <row r="377" spans="1:3">
      <c r="A377" s="120">
        <v>44206</v>
      </c>
      <c r="B377">
        <f t="shared" si="10"/>
        <v>3</v>
      </c>
      <c r="C377" s="33" t="s">
        <v>581</v>
      </c>
    </row>
    <row r="378" spans="1:3">
      <c r="A378" s="120">
        <v>44207</v>
      </c>
      <c r="B378">
        <f t="shared" si="10"/>
        <v>3</v>
      </c>
      <c r="C378" s="33" t="s">
        <v>581</v>
      </c>
    </row>
    <row r="379" spans="1:3">
      <c r="A379" s="120">
        <v>44208</v>
      </c>
      <c r="B379">
        <f t="shared" si="10"/>
        <v>3</v>
      </c>
      <c r="C379" s="33" t="s">
        <v>581</v>
      </c>
    </row>
    <row r="380" spans="1:3">
      <c r="A380" s="120">
        <v>44209</v>
      </c>
      <c r="B380">
        <f t="shared" si="10"/>
        <v>3</v>
      </c>
      <c r="C380" s="33" t="s">
        <v>581</v>
      </c>
    </row>
    <row r="381" spans="1:3">
      <c r="A381" s="120">
        <v>44210</v>
      </c>
      <c r="B381">
        <f t="shared" si="10"/>
        <v>3</v>
      </c>
      <c r="C381" s="33" t="s">
        <v>581</v>
      </c>
    </row>
    <row r="382" spans="1:3">
      <c r="A382" s="120">
        <v>44211</v>
      </c>
      <c r="B382">
        <f t="shared" si="10"/>
        <v>3</v>
      </c>
      <c r="C382" s="33" t="s">
        <v>581</v>
      </c>
    </row>
    <row r="383" spans="1:3">
      <c r="A383" s="120">
        <v>44212</v>
      </c>
      <c r="B383">
        <f t="shared" si="10"/>
        <v>3</v>
      </c>
      <c r="C383" s="33" t="s">
        <v>582</v>
      </c>
    </row>
    <row r="384" spans="1:3">
      <c r="A384" s="120">
        <v>44213</v>
      </c>
      <c r="B384">
        <f t="shared" si="10"/>
        <v>4</v>
      </c>
      <c r="C384" s="33" t="s">
        <v>582</v>
      </c>
    </row>
    <row r="385" spans="1:3">
      <c r="A385" s="120">
        <v>44214</v>
      </c>
      <c r="B385">
        <f t="shared" si="10"/>
        <v>4</v>
      </c>
      <c r="C385" s="33" t="s">
        <v>582</v>
      </c>
    </row>
    <row r="386" spans="1:3">
      <c r="A386" s="120">
        <v>44215</v>
      </c>
      <c r="B386">
        <f t="shared" ref="B386:B449" si="11">WEEKNUM(A386)</f>
        <v>4</v>
      </c>
      <c r="C386" s="33" t="s">
        <v>582</v>
      </c>
    </row>
    <row r="387" spans="1:3">
      <c r="A387" s="120">
        <v>44216</v>
      </c>
      <c r="B387">
        <f t="shared" si="11"/>
        <v>4</v>
      </c>
      <c r="C387" s="33" t="s">
        <v>582</v>
      </c>
    </row>
    <row r="388" spans="1:3">
      <c r="A388" s="120">
        <v>44217</v>
      </c>
      <c r="B388">
        <f t="shared" si="11"/>
        <v>4</v>
      </c>
      <c r="C388" s="33" t="s">
        <v>582</v>
      </c>
    </row>
    <row r="389" spans="1:3">
      <c r="A389" s="120">
        <v>44218</v>
      </c>
      <c r="B389">
        <f t="shared" si="11"/>
        <v>4</v>
      </c>
      <c r="C389" s="33" t="s">
        <v>582</v>
      </c>
    </row>
    <row r="390" spans="1:3">
      <c r="A390" s="120">
        <v>44219</v>
      </c>
      <c r="B390">
        <f t="shared" si="11"/>
        <v>4</v>
      </c>
      <c r="C390" s="33" t="s">
        <v>583</v>
      </c>
    </row>
    <row r="391" spans="1:3">
      <c r="A391" s="120">
        <v>44220</v>
      </c>
      <c r="B391">
        <f t="shared" si="11"/>
        <v>5</v>
      </c>
      <c r="C391" s="33" t="s">
        <v>583</v>
      </c>
    </row>
    <row r="392" spans="1:3">
      <c r="A392" s="120">
        <v>44221</v>
      </c>
      <c r="B392">
        <f t="shared" si="11"/>
        <v>5</v>
      </c>
      <c r="C392" s="33" t="s">
        <v>583</v>
      </c>
    </row>
    <row r="393" spans="1:3">
      <c r="A393" s="120">
        <v>44222</v>
      </c>
      <c r="B393">
        <f t="shared" si="11"/>
        <v>5</v>
      </c>
      <c r="C393" s="33" t="s">
        <v>583</v>
      </c>
    </row>
    <row r="394" spans="1:3">
      <c r="A394" s="120">
        <v>44223</v>
      </c>
      <c r="B394">
        <f t="shared" si="11"/>
        <v>5</v>
      </c>
      <c r="C394" s="33" t="s">
        <v>583</v>
      </c>
    </row>
    <row r="395" spans="1:3">
      <c r="A395" s="120">
        <v>44224</v>
      </c>
      <c r="B395">
        <f t="shared" si="11"/>
        <v>5</v>
      </c>
      <c r="C395" s="33" t="s">
        <v>583</v>
      </c>
    </row>
    <row r="396" spans="1:3">
      <c r="A396" s="120">
        <v>44225</v>
      </c>
      <c r="B396">
        <f t="shared" si="11"/>
        <v>5</v>
      </c>
      <c r="C396" s="33" t="s">
        <v>583</v>
      </c>
    </row>
    <row r="397" spans="1:3">
      <c r="A397" s="120">
        <v>44226</v>
      </c>
      <c r="B397">
        <f t="shared" si="11"/>
        <v>5</v>
      </c>
      <c r="C397" s="33" t="s">
        <v>584</v>
      </c>
    </row>
    <row r="398" spans="1:3">
      <c r="A398" s="120">
        <v>44227</v>
      </c>
      <c r="B398">
        <f t="shared" si="11"/>
        <v>6</v>
      </c>
      <c r="C398" s="33" t="s">
        <v>584</v>
      </c>
    </row>
    <row r="399" spans="1:3">
      <c r="A399" s="120">
        <v>44228</v>
      </c>
      <c r="B399">
        <f t="shared" si="11"/>
        <v>6</v>
      </c>
      <c r="C399" s="33" t="s">
        <v>584</v>
      </c>
    </row>
    <row r="400" spans="1:3">
      <c r="A400" s="120">
        <v>44229</v>
      </c>
      <c r="B400">
        <f t="shared" si="11"/>
        <v>6</v>
      </c>
      <c r="C400" s="33" t="s">
        <v>584</v>
      </c>
    </row>
    <row r="401" spans="1:3">
      <c r="A401" s="120">
        <v>44230</v>
      </c>
      <c r="B401">
        <f t="shared" si="11"/>
        <v>6</v>
      </c>
      <c r="C401" s="33" t="s">
        <v>584</v>
      </c>
    </row>
    <row r="402" spans="1:3">
      <c r="A402" s="120">
        <v>44231</v>
      </c>
      <c r="B402">
        <f t="shared" si="11"/>
        <v>6</v>
      </c>
      <c r="C402" s="33" t="s">
        <v>584</v>
      </c>
    </row>
    <row r="403" spans="1:3">
      <c r="A403" s="120">
        <v>44232</v>
      </c>
      <c r="B403">
        <f t="shared" si="11"/>
        <v>6</v>
      </c>
      <c r="C403" s="33" t="s">
        <v>584</v>
      </c>
    </row>
    <row r="404" spans="1:3">
      <c r="A404" s="120">
        <v>44233</v>
      </c>
      <c r="B404">
        <f t="shared" si="11"/>
        <v>6</v>
      </c>
      <c r="C404" s="33" t="s">
        <v>585</v>
      </c>
    </row>
    <row r="405" spans="1:3">
      <c r="A405" s="120">
        <v>44234</v>
      </c>
      <c r="B405">
        <f t="shared" si="11"/>
        <v>7</v>
      </c>
      <c r="C405" s="33" t="s">
        <v>585</v>
      </c>
    </row>
    <row r="406" spans="1:3">
      <c r="A406" s="120">
        <v>44235</v>
      </c>
      <c r="B406">
        <f t="shared" si="11"/>
        <v>7</v>
      </c>
      <c r="C406" s="33" t="s">
        <v>585</v>
      </c>
    </row>
    <row r="407" spans="1:3">
      <c r="A407" s="120">
        <v>44236</v>
      </c>
      <c r="B407">
        <f t="shared" si="11"/>
        <v>7</v>
      </c>
      <c r="C407" s="33" t="s">
        <v>585</v>
      </c>
    </row>
    <row r="408" spans="1:3">
      <c r="A408" s="120">
        <v>44237</v>
      </c>
      <c r="B408">
        <f t="shared" si="11"/>
        <v>7</v>
      </c>
      <c r="C408" s="33" t="s">
        <v>585</v>
      </c>
    </row>
    <row r="409" spans="1:3">
      <c r="A409" s="120">
        <v>44238</v>
      </c>
      <c r="B409">
        <f t="shared" si="11"/>
        <v>7</v>
      </c>
      <c r="C409" s="33" t="s">
        <v>585</v>
      </c>
    </row>
    <row r="410" spans="1:3">
      <c r="A410" s="120">
        <v>44239</v>
      </c>
      <c r="B410">
        <f t="shared" si="11"/>
        <v>7</v>
      </c>
      <c r="C410" s="33" t="s">
        <v>585</v>
      </c>
    </row>
    <row r="411" spans="1:3">
      <c r="A411" s="120">
        <v>44240</v>
      </c>
      <c r="B411">
        <f t="shared" si="11"/>
        <v>7</v>
      </c>
      <c r="C411" s="33" t="s">
        <v>586</v>
      </c>
    </row>
    <row r="412" spans="1:3">
      <c r="A412" s="120">
        <v>44241</v>
      </c>
      <c r="B412">
        <f t="shared" si="11"/>
        <v>8</v>
      </c>
      <c r="C412" s="33" t="s">
        <v>586</v>
      </c>
    </row>
    <row r="413" spans="1:3">
      <c r="A413" s="120">
        <v>44242</v>
      </c>
      <c r="B413">
        <f t="shared" si="11"/>
        <v>8</v>
      </c>
      <c r="C413" s="33" t="s">
        <v>586</v>
      </c>
    </row>
    <row r="414" spans="1:3">
      <c r="A414" s="120">
        <v>44243</v>
      </c>
      <c r="B414">
        <f t="shared" si="11"/>
        <v>8</v>
      </c>
      <c r="C414" s="33" t="s">
        <v>586</v>
      </c>
    </row>
    <row r="415" spans="1:3">
      <c r="A415" s="120">
        <v>44244</v>
      </c>
      <c r="B415">
        <f t="shared" si="11"/>
        <v>8</v>
      </c>
      <c r="C415" s="33" t="s">
        <v>586</v>
      </c>
    </row>
    <row r="416" spans="1:3">
      <c r="A416" s="120">
        <v>44245</v>
      </c>
      <c r="B416">
        <f t="shared" si="11"/>
        <v>8</v>
      </c>
      <c r="C416" s="33" t="s">
        <v>586</v>
      </c>
    </row>
    <row r="417" spans="1:3">
      <c r="A417" s="120">
        <v>44246</v>
      </c>
      <c r="B417">
        <f t="shared" si="11"/>
        <v>8</v>
      </c>
      <c r="C417" s="33" t="s">
        <v>586</v>
      </c>
    </row>
    <row r="418" spans="1:3">
      <c r="A418" s="120">
        <v>44247</v>
      </c>
      <c r="B418">
        <f t="shared" si="11"/>
        <v>8</v>
      </c>
      <c r="C418" s="33" t="s">
        <v>587</v>
      </c>
    </row>
    <row r="419" spans="1:3">
      <c r="A419" s="120">
        <v>44248</v>
      </c>
      <c r="B419">
        <f t="shared" si="11"/>
        <v>9</v>
      </c>
      <c r="C419" s="33" t="s">
        <v>587</v>
      </c>
    </row>
    <row r="420" spans="1:3">
      <c r="A420" s="120">
        <v>44249</v>
      </c>
      <c r="B420">
        <f t="shared" si="11"/>
        <v>9</v>
      </c>
      <c r="C420" s="33" t="s">
        <v>587</v>
      </c>
    </row>
    <row r="421" spans="1:3">
      <c r="A421" s="120">
        <v>44250</v>
      </c>
      <c r="B421">
        <f t="shared" si="11"/>
        <v>9</v>
      </c>
      <c r="C421" s="33" t="s">
        <v>587</v>
      </c>
    </row>
    <row r="422" spans="1:3">
      <c r="A422" s="120">
        <v>44251</v>
      </c>
      <c r="B422">
        <f t="shared" si="11"/>
        <v>9</v>
      </c>
      <c r="C422" s="33" t="s">
        <v>587</v>
      </c>
    </row>
    <row r="423" spans="1:3">
      <c r="A423" s="120">
        <v>44252</v>
      </c>
      <c r="B423">
        <f t="shared" si="11"/>
        <v>9</v>
      </c>
      <c r="C423" s="33" t="s">
        <v>587</v>
      </c>
    </row>
    <row r="424" spans="1:3">
      <c r="A424" s="120">
        <v>44253</v>
      </c>
      <c r="B424">
        <f t="shared" si="11"/>
        <v>9</v>
      </c>
      <c r="C424" s="33" t="s">
        <v>587</v>
      </c>
    </row>
    <row r="425" spans="1:3">
      <c r="A425" s="120">
        <v>44254</v>
      </c>
      <c r="B425">
        <f t="shared" si="11"/>
        <v>9</v>
      </c>
      <c r="C425" s="33" t="s">
        <v>588</v>
      </c>
    </row>
    <row r="426" spans="1:3">
      <c r="A426" s="120">
        <v>44255</v>
      </c>
      <c r="B426">
        <f t="shared" si="11"/>
        <v>10</v>
      </c>
      <c r="C426" s="33" t="s">
        <v>588</v>
      </c>
    </row>
    <row r="427" spans="1:3">
      <c r="A427" s="120">
        <v>44256</v>
      </c>
      <c r="B427">
        <f t="shared" si="11"/>
        <v>10</v>
      </c>
      <c r="C427" s="33" t="s">
        <v>588</v>
      </c>
    </row>
    <row r="428" spans="1:3">
      <c r="A428" s="120">
        <v>44257</v>
      </c>
      <c r="B428">
        <f t="shared" si="11"/>
        <v>10</v>
      </c>
      <c r="C428" s="33" t="s">
        <v>588</v>
      </c>
    </row>
    <row r="429" spans="1:3">
      <c r="A429" s="120">
        <v>44258</v>
      </c>
      <c r="B429">
        <f t="shared" si="11"/>
        <v>10</v>
      </c>
      <c r="C429" s="33" t="s">
        <v>588</v>
      </c>
    </row>
    <row r="430" spans="1:3">
      <c r="A430" s="120">
        <v>44259</v>
      </c>
      <c r="B430">
        <f t="shared" si="11"/>
        <v>10</v>
      </c>
      <c r="C430" s="33" t="s">
        <v>588</v>
      </c>
    </row>
    <row r="431" spans="1:3">
      <c r="A431" s="120">
        <v>44260</v>
      </c>
      <c r="B431">
        <f t="shared" si="11"/>
        <v>10</v>
      </c>
      <c r="C431" s="33" t="s">
        <v>588</v>
      </c>
    </row>
    <row r="432" spans="1:3">
      <c r="A432" s="120">
        <v>44261</v>
      </c>
      <c r="B432">
        <f t="shared" si="11"/>
        <v>10</v>
      </c>
      <c r="C432" s="33" t="s">
        <v>589</v>
      </c>
    </row>
    <row r="433" spans="1:3">
      <c r="A433" s="120">
        <v>44262</v>
      </c>
      <c r="B433">
        <f t="shared" si="11"/>
        <v>11</v>
      </c>
      <c r="C433" s="33" t="s">
        <v>589</v>
      </c>
    </row>
    <row r="434" spans="1:3">
      <c r="A434" s="120">
        <v>44263</v>
      </c>
      <c r="B434">
        <f t="shared" si="11"/>
        <v>11</v>
      </c>
      <c r="C434" s="33" t="s">
        <v>589</v>
      </c>
    </row>
    <row r="435" spans="1:3">
      <c r="A435" s="120">
        <v>44264</v>
      </c>
      <c r="B435">
        <f t="shared" si="11"/>
        <v>11</v>
      </c>
      <c r="C435" s="33" t="s">
        <v>589</v>
      </c>
    </row>
    <row r="436" spans="1:3">
      <c r="A436" s="120">
        <v>44265</v>
      </c>
      <c r="B436">
        <f t="shared" si="11"/>
        <v>11</v>
      </c>
      <c r="C436" s="33" t="s">
        <v>589</v>
      </c>
    </row>
    <row r="437" spans="1:3">
      <c r="A437" s="120">
        <v>44266</v>
      </c>
      <c r="B437">
        <f t="shared" si="11"/>
        <v>11</v>
      </c>
      <c r="C437" s="33" t="s">
        <v>589</v>
      </c>
    </row>
    <row r="438" spans="1:3">
      <c r="A438" s="120">
        <v>44267</v>
      </c>
      <c r="B438">
        <f t="shared" si="11"/>
        <v>11</v>
      </c>
      <c r="C438" s="33" t="s">
        <v>589</v>
      </c>
    </row>
    <row r="439" spans="1:3">
      <c r="A439" s="120">
        <v>44268</v>
      </c>
      <c r="B439">
        <f t="shared" si="11"/>
        <v>11</v>
      </c>
      <c r="C439" s="33" t="s">
        <v>590</v>
      </c>
    </row>
    <row r="440" spans="1:3">
      <c r="A440" s="120">
        <v>44269</v>
      </c>
      <c r="B440">
        <f t="shared" si="11"/>
        <v>12</v>
      </c>
      <c r="C440" s="33" t="s">
        <v>590</v>
      </c>
    </row>
    <row r="441" spans="1:3">
      <c r="A441" s="120">
        <v>44270</v>
      </c>
      <c r="B441">
        <f t="shared" si="11"/>
        <v>12</v>
      </c>
      <c r="C441" s="33" t="s">
        <v>590</v>
      </c>
    </row>
    <row r="442" spans="1:3">
      <c r="A442" s="120">
        <v>44271</v>
      </c>
      <c r="B442">
        <f t="shared" si="11"/>
        <v>12</v>
      </c>
      <c r="C442" s="33" t="s">
        <v>590</v>
      </c>
    </row>
    <row r="443" spans="1:3">
      <c r="A443" s="120">
        <v>44272</v>
      </c>
      <c r="B443">
        <f t="shared" si="11"/>
        <v>12</v>
      </c>
      <c r="C443" s="33" t="s">
        <v>590</v>
      </c>
    </row>
    <row r="444" spans="1:3">
      <c r="A444" s="120">
        <v>44273</v>
      </c>
      <c r="B444">
        <f t="shared" si="11"/>
        <v>12</v>
      </c>
      <c r="C444" s="33" t="s">
        <v>590</v>
      </c>
    </row>
    <row r="445" spans="1:3">
      <c r="A445" s="120">
        <v>44274</v>
      </c>
      <c r="B445">
        <f t="shared" si="11"/>
        <v>12</v>
      </c>
      <c r="C445" s="33" t="s">
        <v>590</v>
      </c>
    </row>
    <row r="446" spans="1:3">
      <c r="A446" s="120">
        <v>44275</v>
      </c>
      <c r="B446">
        <f t="shared" si="11"/>
        <v>12</v>
      </c>
      <c r="C446" s="33" t="s">
        <v>591</v>
      </c>
    </row>
    <row r="447" spans="1:3">
      <c r="A447" s="120">
        <v>44276</v>
      </c>
      <c r="B447">
        <f t="shared" si="11"/>
        <v>13</v>
      </c>
      <c r="C447" s="33" t="s">
        <v>591</v>
      </c>
    </row>
    <row r="448" spans="1:3">
      <c r="A448" s="120">
        <v>44277</v>
      </c>
      <c r="B448">
        <f t="shared" si="11"/>
        <v>13</v>
      </c>
      <c r="C448" s="33" t="s">
        <v>591</v>
      </c>
    </row>
    <row r="449" spans="1:3">
      <c r="A449" s="120">
        <v>44278</v>
      </c>
      <c r="B449">
        <f t="shared" si="11"/>
        <v>13</v>
      </c>
      <c r="C449" s="33" t="s">
        <v>591</v>
      </c>
    </row>
    <row r="450" spans="1:3">
      <c r="A450" s="120">
        <v>44279</v>
      </c>
      <c r="B450">
        <f t="shared" ref="B450:B513" si="12">WEEKNUM(A450)</f>
        <v>13</v>
      </c>
      <c r="C450" s="33" t="s">
        <v>591</v>
      </c>
    </row>
    <row r="451" spans="1:3">
      <c r="A451" s="120">
        <v>44280</v>
      </c>
      <c r="B451">
        <f t="shared" si="12"/>
        <v>13</v>
      </c>
      <c r="C451" s="33" t="s">
        <v>591</v>
      </c>
    </row>
    <row r="452" spans="1:3">
      <c r="A452" s="120">
        <v>44281</v>
      </c>
      <c r="B452">
        <f t="shared" si="12"/>
        <v>13</v>
      </c>
      <c r="C452" s="33" t="s">
        <v>591</v>
      </c>
    </row>
    <row r="453" spans="1:3">
      <c r="A453" s="120">
        <v>44282</v>
      </c>
      <c r="B453">
        <f t="shared" si="12"/>
        <v>13</v>
      </c>
      <c r="C453" s="33" t="s">
        <v>592</v>
      </c>
    </row>
    <row r="454" spans="1:3">
      <c r="A454" s="120">
        <v>44283</v>
      </c>
      <c r="B454">
        <f t="shared" si="12"/>
        <v>14</v>
      </c>
      <c r="C454" s="33" t="s">
        <v>592</v>
      </c>
    </row>
    <row r="455" spans="1:3">
      <c r="A455" s="120">
        <v>44284</v>
      </c>
      <c r="B455">
        <f t="shared" si="12"/>
        <v>14</v>
      </c>
      <c r="C455" s="33" t="s">
        <v>592</v>
      </c>
    </row>
    <row r="456" spans="1:3">
      <c r="A456" s="120">
        <v>44285</v>
      </c>
      <c r="B456">
        <f t="shared" si="12"/>
        <v>14</v>
      </c>
      <c r="C456" s="33" t="s">
        <v>592</v>
      </c>
    </row>
    <row r="457" spans="1:3">
      <c r="A457" s="120">
        <v>44286</v>
      </c>
      <c r="B457">
        <f t="shared" si="12"/>
        <v>14</v>
      </c>
      <c r="C457" s="33" t="s">
        <v>592</v>
      </c>
    </row>
    <row r="458" spans="1:3">
      <c r="A458" s="120">
        <v>44287</v>
      </c>
      <c r="B458">
        <f t="shared" si="12"/>
        <v>14</v>
      </c>
      <c r="C458" s="33" t="s">
        <v>592</v>
      </c>
    </row>
    <row r="459" spans="1:3">
      <c r="A459" s="120">
        <v>44288</v>
      </c>
      <c r="B459">
        <f t="shared" si="12"/>
        <v>14</v>
      </c>
      <c r="C459" s="33" t="s">
        <v>592</v>
      </c>
    </row>
    <row r="460" spans="1:3">
      <c r="A460" s="120">
        <v>44289</v>
      </c>
      <c r="B460">
        <f t="shared" si="12"/>
        <v>14</v>
      </c>
      <c r="C460" s="33" t="s">
        <v>593</v>
      </c>
    </row>
    <row r="461" spans="1:3">
      <c r="A461" s="120">
        <v>44290</v>
      </c>
      <c r="B461">
        <f t="shared" si="12"/>
        <v>15</v>
      </c>
      <c r="C461" s="33" t="s">
        <v>593</v>
      </c>
    </row>
    <row r="462" spans="1:3">
      <c r="A462" s="120">
        <v>44291</v>
      </c>
      <c r="B462">
        <f t="shared" si="12"/>
        <v>15</v>
      </c>
      <c r="C462" s="33" t="s">
        <v>593</v>
      </c>
    </row>
    <row r="463" spans="1:3">
      <c r="A463" s="120">
        <v>44292</v>
      </c>
      <c r="B463">
        <f t="shared" si="12"/>
        <v>15</v>
      </c>
      <c r="C463" s="33" t="s">
        <v>593</v>
      </c>
    </row>
    <row r="464" spans="1:3">
      <c r="A464" s="120">
        <v>44293</v>
      </c>
      <c r="B464">
        <f t="shared" si="12"/>
        <v>15</v>
      </c>
      <c r="C464" s="33" t="s">
        <v>593</v>
      </c>
    </row>
    <row r="465" spans="1:3">
      <c r="A465" s="120">
        <v>44294</v>
      </c>
      <c r="B465">
        <f t="shared" si="12"/>
        <v>15</v>
      </c>
      <c r="C465" s="33" t="s">
        <v>593</v>
      </c>
    </row>
    <row r="466" spans="1:3">
      <c r="A466" s="120">
        <v>44295</v>
      </c>
      <c r="B466">
        <f t="shared" si="12"/>
        <v>15</v>
      </c>
      <c r="C466" s="33" t="s">
        <v>593</v>
      </c>
    </row>
    <row r="467" spans="1:3">
      <c r="A467" s="120">
        <v>44296</v>
      </c>
      <c r="B467">
        <f t="shared" si="12"/>
        <v>15</v>
      </c>
      <c r="C467" s="33" t="s">
        <v>594</v>
      </c>
    </row>
    <row r="468" spans="1:3">
      <c r="A468" s="120">
        <v>44297</v>
      </c>
      <c r="B468">
        <f t="shared" si="12"/>
        <v>16</v>
      </c>
      <c r="C468" s="33" t="s">
        <v>594</v>
      </c>
    </row>
    <row r="469" spans="1:3">
      <c r="A469" s="120">
        <v>44298</v>
      </c>
      <c r="B469">
        <f t="shared" si="12"/>
        <v>16</v>
      </c>
      <c r="C469" s="33" t="s">
        <v>594</v>
      </c>
    </row>
    <row r="470" spans="1:3">
      <c r="A470" s="120">
        <v>44299</v>
      </c>
      <c r="B470">
        <f t="shared" si="12"/>
        <v>16</v>
      </c>
      <c r="C470" s="33" t="s">
        <v>594</v>
      </c>
    </row>
    <row r="471" spans="1:3">
      <c r="A471" s="120">
        <v>44300</v>
      </c>
      <c r="B471">
        <f t="shared" si="12"/>
        <v>16</v>
      </c>
      <c r="C471" s="33" t="s">
        <v>594</v>
      </c>
    </row>
    <row r="472" spans="1:3">
      <c r="A472" s="120">
        <v>44301</v>
      </c>
      <c r="B472">
        <f t="shared" si="12"/>
        <v>16</v>
      </c>
      <c r="C472" s="33" t="s">
        <v>594</v>
      </c>
    </row>
    <row r="473" spans="1:3">
      <c r="A473" s="120">
        <v>44302</v>
      </c>
      <c r="B473">
        <f t="shared" si="12"/>
        <v>16</v>
      </c>
      <c r="C473" s="33" t="s">
        <v>594</v>
      </c>
    </row>
    <row r="474" spans="1:3">
      <c r="A474" s="120">
        <v>44303</v>
      </c>
      <c r="B474">
        <f t="shared" si="12"/>
        <v>16</v>
      </c>
      <c r="C474" s="33" t="s">
        <v>595</v>
      </c>
    </row>
    <row r="475" spans="1:3">
      <c r="A475" s="120">
        <v>44304</v>
      </c>
      <c r="B475">
        <f t="shared" si="12"/>
        <v>17</v>
      </c>
      <c r="C475" s="33" t="s">
        <v>595</v>
      </c>
    </row>
    <row r="476" spans="1:3">
      <c r="A476" s="120">
        <v>44305</v>
      </c>
      <c r="B476">
        <f t="shared" si="12"/>
        <v>17</v>
      </c>
      <c r="C476" s="33" t="s">
        <v>595</v>
      </c>
    </row>
    <row r="477" spans="1:3">
      <c r="A477" s="120">
        <v>44306</v>
      </c>
      <c r="B477">
        <f t="shared" si="12"/>
        <v>17</v>
      </c>
      <c r="C477" s="33" t="s">
        <v>595</v>
      </c>
    </row>
    <row r="478" spans="1:3">
      <c r="A478" s="120">
        <v>44307</v>
      </c>
      <c r="B478">
        <f t="shared" si="12"/>
        <v>17</v>
      </c>
      <c r="C478" s="33" t="s">
        <v>595</v>
      </c>
    </row>
    <row r="479" spans="1:3">
      <c r="A479" s="120">
        <v>44308</v>
      </c>
      <c r="B479">
        <f t="shared" si="12"/>
        <v>17</v>
      </c>
      <c r="C479" s="33" t="s">
        <v>595</v>
      </c>
    </row>
    <row r="480" spans="1:3">
      <c r="A480" s="120">
        <v>44309</v>
      </c>
      <c r="B480">
        <f t="shared" si="12"/>
        <v>17</v>
      </c>
      <c r="C480" s="33" t="s">
        <v>595</v>
      </c>
    </row>
    <row r="481" spans="1:3">
      <c r="A481" s="120">
        <v>44310</v>
      </c>
      <c r="B481">
        <f t="shared" si="12"/>
        <v>17</v>
      </c>
      <c r="C481" s="33" t="s">
        <v>596</v>
      </c>
    </row>
    <row r="482" spans="1:3">
      <c r="A482" s="120">
        <v>44311</v>
      </c>
      <c r="B482">
        <f t="shared" si="12"/>
        <v>18</v>
      </c>
      <c r="C482" s="33" t="s">
        <v>596</v>
      </c>
    </row>
    <row r="483" spans="1:3">
      <c r="A483" s="120">
        <v>44312</v>
      </c>
      <c r="B483">
        <f t="shared" si="12"/>
        <v>18</v>
      </c>
      <c r="C483" s="33" t="s">
        <v>596</v>
      </c>
    </row>
    <row r="484" spans="1:3">
      <c r="A484" s="120">
        <v>44313</v>
      </c>
      <c r="B484">
        <f t="shared" si="12"/>
        <v>18</v>
      </c>
      <c r="C484" s="33" t="s">
        <v>596</v>
      </c>
    </row>
    <row r="485" spans="1:3">
      <c r="A485" s="120">
        <v>44314</v>
      </c>
      <c r="B485">
        <f t="shared" si="12"/>
        <v>18</v>
      </c>
      <c r="C485" s="33" t="s">
        <v>596</v>
      </c>
    </row>
    <row r="486" spans="1:3">
      <c r="A486" s="120">
        <v>44315</v>
      </c>
      <c r="B486">
        <f t="shared" si="12"/>
        <v>18</v>
      </c>
      <c r="C486" s="33" t="s">
        <v>596</v>
      </c>
    </row>
    <row r="487" spans="1:3">
      <c r="A487" s="120">
        <v>44316</v>
      </c>
      <c r="B487">
        <f t="shared" si="12"/>
        <v>18</v>
      </c>
      <c r="C487" s="33" t="s">
        <v>596</v>
      </c>
    </row>
    <row r="488" spans="1:3">
      <c r="A488" s="120">
        <v>44317</v>
      </c>
      <c r="B488">
        <f t="shared" si="12"/>
        <v>18</v>
      </c>
      <c r="C488" s="33" t="s">
        <v>597</v>
      </c>
    </row>
    <row r="489" spans="1:3">
      <c r="A489" s="120">
        <v>44318</v>
      </c>
      <c r="B489">
        <f t="shared" si="12"/>
        <v>19</v>
      </c>
      <c r="C489" s="33" t="s">
        <v>597</v>
      </c>
    </row>
    <row r="490" spans="1:3">
      <c r="A490" s="120">
        <v>44319</v>
      </c>
      <c r="B490">
        <f t="shared" si="12"/>
        <v>19</v>
      </c>
      <c r="C490" s="33" t="s">
        <v>597</v>
      </c>
    </row>
    <row r="491" spans="1:3">
      <c r="A491" s="120">
        <v>44320</v>
      </c>
      <c r="B491">
        <f t="shared" si="12"/>
        <v>19</v>
      </c>
      <c r="C491" s="33" t="s">
        <v>597</v>
      </c>
    </row>
    <row r="492" spans="1:3">
      <c r="A492" s="120">
        <v>44321</v>
      </c>
      <c r="B492">
        <f t="shared" si="12"/>
        <v>19</v>
      </c>
      <c r="C492" s="33" t="s">
        <v>597</v>
      </c>
    </row>
    <row r="493" spans="1:3">
      <c r="A493" s="120">
        <v>44322</v>
      </c>
      <c r="B493">
        <f t="shared" si="12"/>
        <v>19</v>
      </c>
      <c r="C493" s="33" t="s">
        <v>597</v>
      </c>
    </row>
    <row r="494" spans="1:3">
      <c r="A494" s="120">
        <v>44323</v>
      </c>
      <c r="B494">
        <f t="shared" si="12"/>
        <v>19</v>
      </c>
      <c r="C494" s="33" t="s">
        <v>597</v>
      </c>
    </row>
    <row r="495" spans="1:3">
      <c r="A495" s="120">
        <v>44324</v>
      </c>
      <c r="B495">
        <f t="shared" si="12"/>
        <v>19</v>
      </c>
      <c r="C495" s="33" t="s">
        <v>598</v>
      </c>
    </row>
    <row r="496" spans="1:3">
      <c r="A496" s="120">
        <v>44325</v>
      </c>
      <c r="B496">
        <f t="shared" si="12"/>
        <v>20</v>
      </c>
      <c r="C496" s="33" t="s">
        <v>598</v>
      </c>
    </row>
    <row r="497" spans="1:3">
      <c r="A497" s="120">
        <v>44326</v>
      </c>
      <c r="B497">
        <f t="shared" si="12"/>
        <v>20</v>
      </c>
      <c r="C497" s="33" t="s">
        <v>598</v>
      </c>
    </row>
    <row r="498" spans="1:3">
      <c r="A498" s="120">
        <v>44327</v>
      </c>
      <c r="B498">
        <f t="shared" si="12"/>
        <v>20</v>
      </c>
      <c r="C498" s="33" t="s">
        <v>598</v>
      </c>
    </row>
    <row r="499" spans="1:3">
      <c r="A499" s="120">
        <v>44328</v>
      </c>
      <c r="B499">
        <f t="shared" si="12"/>
        <v>20</v>
      </c>
      <c r="C499" s="33" t="s">
        <v>598</v>
      </c>
    </row>
    <row r="500" spans="1:3">
      <c r="A500" s="120">
        <v>44329</v>
      </c>
      <c r="B500">
        <f t="shared" si="12"/>
        <v>20</v>
      </c>
      <c r="C500" s="33" t="s">
        <v>598</v>
      </c>
    </row>
    <row r="501" spans="1:3">
      <c r="A501" s="120">
        <v>44330</v>
      </c>
      <c r="B501">
        <f t="shared" si="12"/>
        <v>20</v>
      </c>
      <c r="C501" s="33" t="s">
        <v>598</v>
      </c>
    </row>
    <row r="502" spans="1:3">
      <c r="A502" s="120">
        <v>44331</v>
      </c>
      <c r="B502">
        <f t="shared" si="12"/>
        <v>20</v>
      </c>
      <c r="C502" s="33" t="s">
        <v>599</v>
      </c>
    </row>
    <row r="503" spans="1:3">
      <c r="A503" s="120">
        <v>44332</v>
      </c>
      <c r="B503">
        <f t="shared" si="12"/>
        <v>21</v>
      </c>
      <c r="C503" s="33" t="s">
        <v>599</v>
      </c>
    </row>
    <row r="504" spans="1:3">
      <c r="A504" s="120">
        <v>44333</v>
      </c>
      <c r="B504">
        <f t="shared" si="12"/>
        <v>21</v>
      </c>
      <c r="C504" s="33" t="s">
        <v>599</v>
      </c>
    </row>
    <row r="505" spans="1:3">
      <c r="A505" s="120">
        <v>44334</v>
      </c>
      <c r="B505">
        <f t="shared" si="12"/>
        <v>21</v>
      </c>
      <c r="C505" s="33" t="s">
        <v>599</v>
      </c>
    </row>
    <row r="506" spans="1:3">
      <c r="A506" s="120">
        <v>44335</v>
      </c>
      <c r="B506">
        <f t="shared" si="12"/>
        <v>21</v>
      </c>
      <c r="C506" s="33" t="s">
        <v>599</v>
      </c>
    </row>
    <row r="507" spans="1:3">
      <c r="A507" s="120">
        <v>44336</v>
      </c>
      <c r="B507">
        <f t="shared" si="12"/>
        <v>21</v>
      </c>
      <c r="C507" s="33" t="s">
        <v>599</v>
      </c>
    </row>
    <row r="508" spans="1:3">
      <c r="A508" s="120">
        <v>44337</v>
      </c>
      <c r="B508">
        <f t="shared" si="12"/>
        <v>21</v>
      </c>
      <c r="C508" s="33" t="s">
        <v>599</v>
      </c>
    </row>
    <row r="509" spans="1:3">
      <c r="A509" s="120">
        <v>44338</v>
      </c>
      <c r="B509">
        <f t="shared" si="12"/>
        <v>21</v>
      </c>
      <c r="C509" s="33" t="s">
        <v>600</v>
      </c>
    </row>
    <row r="510" spans="1:3">
      <c r="A510" s="120">
        <v>44339</v>
      </c>
      <c r="B510">
        <f t="shared" si="12"/>
        <v>22</v>
      </c>
      <c r="C510" s="33" t="s">
        <v>600</v>
      </c>
    </row>
    <row r="511" spans="1:3">
      <c r="A511" s="120">
        <v>44340</v>
      </c>
      <c r="B511">
        <f t="shared" si="12"/>
        <v>22</v>
      </c>
      <c r="C511" s="33" t="s">
        <v>600</v>
      </c>
    </row>
    <row r="512" spans="1:3">
      <c r="A512" s="120">
        <v>44341</v>
      </c>
      <c r="B512">
        <f t="shared" si="12"/>
        <v>22</v>
      </c>
      <c r="C512" s="33" t="s">
        <v>600</v>
      </c>
    </row>
    <row r="513" spans="1:3">
      <c r="A513" s="120">
        <v>44342</v>
      </c>
      <c r="B513">
        <f t="shared" si="12"/>
        <v>22</v>
      </c>
      <c r="C513" s="33" t="s">
        <v>600</v>
      </c>
    </row>
    <row r="514" spans="1:3">
      <c r="A514" s="120">
        <v>44343</v>
      </c>
      <c r="B514">
        <f t="shared" ref="B514:B577" si="13">WEEKNUM(A514)</f>
        <v>22</v>
      </c>
      <c r="C514" s="33" t="s">
        <v>600</v>
      </c>
    </row>
    <row r="515" spans="1:3">
      <c r="A515" s="120">
        <v>44344</v>
      </c>
      <c r="B515">
        <f t="shared" si="13"/>
        <v>22</v>
      </c>
      <c r="C515" s="33" t="s">
        <v>600</v>
      </c>
    </row>
    <row r="516" spans="1:3">
      <c r="A516" s="120">
        <v>44345</v>
      </c>
      <c r="B516">
        <f t="shared" si="13"/>
        <v>22</v>
      </c>
      <c r="C516" s="33" t="s">
        <v>601</v>
      </c>
    </row>
    <row r="517" spans="1:3">
      <c r="A517" s="120">
        <v>44346</v>
      </c>
      <c r="B517">
        <f t="shared" si="13"/>
        <v>23</v>
      </c>
      <c r="C517" s="33" t="s">
        <v>601</v>
      </c>
    </row>
    <row r="518" spans="1:3">
      <c r="A518" s="120">
        <v>44347</v>
      </c>
      <c r="B518">
        <f t="shared" si="13"/>
        <v>23</v>
      </c>
      <c r="C518" s="33" t="s">
        <v>601</v>
      </c>
    </row>
    <row r="519" spans="1:3">
      <c r="A519" s="120">
        <v>44348</v>
      </c>
      <c r="B519">
        <f t="shared" si="13"/>
        <v>23</v>
      </c>
      <c r="C519" s="33" t="s">
        <v>601</v>
      </c>
    </row>
    <row r="520" spans="1:3">
      <c r="A520" s="120">
        <v>44349</v>
      </c>
      <c r="B520">
        <f t="shared" si="13"/>
        <v>23</v>
      </c>
      <c r="C520" s="33" t="s">
        <v>601</v>
      </c>
    </row>
    <row r="521" spans="1:3">
      <c r="A521" s="120">
        <v>44350</v>
      </c>
      <c r="B521">
        <f t="shared" si="13"/>
        <v>23</v>
      </c>
      <c r="C521" s="33" t="s">
        <v>601</v>
      </c>
    </row>
    <row r="522" spans="1:3">
      <c r="A522" s="120">
        <v>44351</v>
      </c>
      <c r="B522">
        <f t="shared" si="13"/>
        <v>23</v>
      </c>
      <c r="C522" s="33" t="s">
        <v>601</v>
      </c>
    </row>
    <row r="523" spans="1:3">
      <c r="A523" s="120">
        <v>44352</v>
      </c>
      <c r="B523">
        <f t="shared" si="13"/>
        <v>23</v>
      </c>
      <c r="C523" s="33" t="s">
        <v>602</v>
      </c>
    </row>
    <row r="524" spans="1:3">
      <c r="A524" s="120">
        <v>44353</v>
      </c>
      <c r="B524">
        <f t="shared" si="13"/>
        <v>24</v>
      </c>
      <c r="C524" s="33" t="s">
        <v>602</v>
      </c>
    </row>
    <row r="525" spans="1:3">
      <c r="A525" s="120">
        <v>44354</v>
      </c>
      <c r="B525">
        <f t="shared" si="13"/>
        <v>24</v>
      </c>
      <c r="C525" s="33" t="s">
        <v>602</v>
      </c>
    </row>
    <row r="526" spans="1:3">
      <c r="A526" s="120">
        <v>44355</v>
      </c>
      <c r="B526">
        <f t="shared" si="13"/>
        <v>24</v>
      </c>
      <c r="C526" s="33" t="s">
        <v>602</v>
      </c>
    </row>
    <row r="527" spans="1:3">
      <c r="A527" s="120">
        <v>44356</v>
      </c>
      <c r="B527">
        <f t="shared" si="13"/>
        <v>24</v>
      </c>
      <c r="C527" s="33" t="s">
        <v>602</v>
      </c>
    </row>
    <row r="528" spans="1:3">
      <c r="A528" s="120">
        <v>44357</v>
      </c>
      <c r="B528">
        <f t="shared" si="13"/>
        <v>24</v>
      </c>
      <c r="C528" s="33" t="s">
        <v>602</v>
      </c>
    </row>
    <row r="529" spans="1:3">
      <c r="A529" s="120">
        <v>44358</v>
      </c>
      <c r="B529">
        <f t="shared" si="13"/>
        <v>24</v>
      </c>
      <c r="C529" s="33" t="s">
        <v>602</v>
      </c>
    </row>
    <row r="530" spans="1:3">
      <c r="A530" s="120">
        <v>44359</v>
      </c>
      <c r="B530">
        <f t="shared" si="13"/>
        <v>24</v>
      </c>
      <c r="C530" s="33" t="s">
        <v>603</v>
      </c>
    </row>
    <row r="531" spans="1:3">
      <c r="A531" s="120">
        <v>44360</v>
      </c>
      <c r="B531">
        <f t="shared" si="13"/>
        <v>25</v>
      </c>
      <c r="C531" s="33" t="s">
        <v>603</v>
      </c>
    </row>
    <row r="532" spans="1:3">
      <c r="A532" s="120">
        <v>44361</v>
      </c>
      <c r="B532">
        <f t="shared" si="13"/>
        <v>25</v>
      </c>
      <c r="C532" s="33" t="s">
        <v>603</v>
      </c>
    </row>
    <row r="533" spans="1:3">
      <c r="A533" s="120">
        <v>44362</v>
      </c>
      <c r="B533">
        <f t="shared" si="13"/>
        <v>25</v>
      </c>
      <c r="C533" s="33" t="s">
        <v>603</v>
      </c>
    </row>
    <row r="534" spans="1:3">
      <c r="A534" s="120">
        <v>44363</v>
      </c>
      <c r="B534">
        <f t="shared" si="13"/>
        <v>25</v>
      </c>
      <c r="C534" s="33" t="s">
        <v>603</v>
      </c>
    </row>
    <row r="535" spans="1:3">
      <c r="A535" s="120">
        <v>44364</v>
      </c>
      <c r="B535">
        <f t="shared" si="13"/>
        <v>25</v>
      </c>
      <c r="C535" s="33" t="s">
        <v>603</v>
      </c>
    </row>
    <row r="536" spans="1:3">
      <c r="A536" s="120">
        <v>44365</v>
      </c>
      <c r="B536">
        <f t="shared" si="13"/>
        <v>25</v>
      </c>
      <c r="C536" s="33" t="s">
        <v>603</v>
      </c>
    </row>
    <row r="537" spans="1:3">
      <c r="A537" s="120">
        <v>44366</v>
      </c>
      <c r="B537">
        <f t="shared" si="13"/>
        <v>25</v>
      </c>
      <c r="C537" s="33" t="s">
        <v>604</v>
      </c>
    </row>
    <row r="538" spans="1:3">
      <c r="A538" s="120">
        <v>44367</v>
      </c>
      <c r="B538">
        <f t="shared" si="13"/>
        <v>26</v>
      </c>
      <c r="C538" s="33" t="s">
        <v>604</v>
      </c>
    </row>
    <row r="539" spans="1:3">
      <c r="A539" s="120">
        <v>44368</v>
      </c>
      <c r="B539">
        <f t="shared" si="13"/>
        <v>26</v>
      </c>
      <c r="C539" s="33" t="s">
        <v>604</v>
      </c>
    </row>
    <row r="540" spans="1:3">
      <c r="A540" s="120">
        <v>44369</v>
      </c>
      <c r="B540">
        <f t="shared" si="13"/>
        <v>26</v>
      </c>
      <c r="C540" s="33" t="s">
        <v>604</v>
      </c>
    </row>
    <row r="541" spans="1:3">
      <c r="A541" s="120">
        <v>44370</v>
      </c>
      <c r="B541">
        <f t="shared" si="13"/>
        <v>26</v>
      </c>
      <c r="C541" s="33" t="s">
        <v>604</v>
      </c>
    </row>
    <row r="542" spans="1:3">
      <c r="A542" s="120">
        <v>44371</v>
      </c>
      <c r="B542">
        <f t="shared" si="13"/>
        <v>26</v>
      </c>
      <c r="C542" s="33" t="s">
        <v>604</v>
      </c>
    </row>
    <row r="543" spans="1:3">
      <c r="A543" s="120">
        <v>44372</v>
      </c>
      <c r="B543">
        <f t="shared" si="13"/>
        <v>26</v>
      </c>
      <c r="C543" s="33" t="s">
        <v>604</v>
      </c>
    </row>
    <row r="544" spans="1:3">
      <c r="A544" s="120">
        <v>44373</v>
      </c>
      <c r="B544">
        <f t="shared" si="13"/>
        <v>26</v>
      </c>
      <c r="C544" s="33" t="s">
        <v>605</v>
      </c>
    </row>
    <row r="545" spans="1:3">
      <c r="A545" s="120">
        <v>44374</v>
      </c>
      <c r="B545">
        <f t="shared" si="13"/>
        <v>27</v>
      </c>
      <c r="C545" s="33" t="s">
        <v>605</v>
      </c>
    </row>
    <row r="546" spans="1:3">
      <c r="A546" s="120">
        <v>44375</v>
      </c>
      <c r="B546">
        <f t="shared" si="13"/>
        <v>27</v>
      </c>
      <c r="C546" s="33" t="s">
        <v>605</v>
      </c>
    </row>
    <row r="547" spans="1:3">
      <c r="A547" s="120">
        <v>44376</v>
      </c>
      <c r="B547">
        <f t="shared" si="13"/>
        <v>27</v>
      </c>
      <c r="C547" s="33" t="s">
        <v>605</v>
      </c>
    </row>
    <row r="548" spans="1:3">
      <c r="A548" s="120">
        <v>44377</v>
      </c>
      <c r="B548">
        <f t="shared" si="13"/>
        <v>27</v>
      </c>
      <c r="C548" s="33" t="s">
        <v>605</v>
      </c>
    </row>
    <row r="549" spans="1:3">
      <c r="A549" s="120">
        <v>44378</v>
      </c>
      <c r="B549">
        <f t="shared" si="13"/>
        <v>27</v>
      </c>
      <c r="C549" s="33" t="s">
        <v>605</v>
      </c>
    </row>
    <row r="550" spans="1:3">
      <c r="A550" s="120">
        <v>44379</v>
      </c>
      <c r="B550">
        <f t="shared" si="13"/>
        <v>27</v>
      </c>
      <c r="C550" s="33" t="s">
        <v>605</v>
      </c>
    </row>
    <row r="551" spans="1:3">
      <c r="A551" s="120">
        <v>44380</v>
      </c>
      <c r="B551">
        <f t="shared" si="13"/>
        <v>27</v>
      </c>
      <c r="C551" s="33" t="s">
        <v>606</v>
      </c>
    </row>
    <row r="552" spans="1:3">
      <c r="A552" s="120">
        <v>44381</v>
      </c>
      <c r="B552">
        <f t="shared" si="13"/>
        <v>28</v>
      </c>
      <c r="C552" s="33" t="s">
        <v>606</v>
      </c>
    </row>
    <row r="553" spans="1:3">
      <c r="A553" s="120">
        <v>44382</v>
      </c>
      <c r="B553">
        <f t="shared" si="13"/>
        <v>28</v>
      </c>
      <c r="C553" s="33" t="s">
        <v>606</v>
      </c>
    </row>
    <row r="554" spans="1:3">
      <c r="A554" s="120">
        <v>44383</v>
      </c>
      <c r="B554">
        <f t="shared" si="13"/>
        <v>28</v>
      </c>
      <c r="C554" s="33" t="s">
        <v>606</v>
      </c>
    </row>
    <row r="555" spans="1:3">
      <c r="A555" s="120">
        <v>44384</v>
      </c>
      <c r="B555">
        <f t="shared" si="13"/>
        <v>28</v>
      </c>
      <c r="C555" s="33" t="s">
        <v>606</v>
      </c>
    </row>
    <row r="556" spans="1:3">
      <c r="A556" s="120">
        <v>44385</v>
      </c>
      <c r="B556">
        <f t="shared" si="13"/>
        <v>28</v>
      </c>
      <c r="C556" s="33" t="s">
        <v>606</v>
      </c>
    </row>
    <row r="557" spans="1:3">
      <c r="A557" s="120">
        <v>44386</v>
      </c>
      <c r="B557">
        <f t="shared" si="13"/>
        <v>28</v>
      </c>
      <c r="C557" s="33" t="s">
        <v>606</v>
      </c>
    </row>
    <row r="558" spans="1:3">
      <c r="A558" s="120">
        <v>44387</v>
      </c>
      <c r="B558">
        <f t="shared" si="13"/>
        <v>28</v>
      </c>
      <c r="C558" s="33" t="s">
        <v>607</v>
      </c>
    </row>
    <row r="559" spans="1:3">
      <c r="A559" s="120">
        <v>44388</v>
      </c>
      <c r="B559">
        <f t="shared" si="13"/>
        <v>29</v>
      </c>
      <c r="C559" s="33" t="s">
        <v>607</v>
      </c>
    </row>
    <row r="560" spans="1:3">
      <c r="A560" s="120">
        <v>44389</v>
      </c>
      <c r="B560">
        <f t="shared" si="13"/>
        <v>29</v>
      </c>
      <c r="C560" s="33" t="s">
        <v>607</v>
      </c>
    </row>
    <row r="561" spans="1:3">
      <c r="A561" s="120">
        <v>44390</v>
      </c>
      <c r="B561">
        <f t="shared" si="13"/>
        <v>29</v>
      </c>
      <c r="C561" s="33" t="s">
        <v>607</v>
      </c>
    </row>
    <row r="562" spans="1:3">
      <c r="A562" s="120">
        <v>44391</v>
      </c>
      <c r="B562">
        <f t="shared" si="13"/>
        <v>29</v>
      </c>
      <c r="C562" s="33" t="s">
        <v>607</v>
      </c>
    </row>
    <row r="563" spans="1:3">
      <c r="A563" s="120">
        <v>44392</v>
      </c>
      <c r="B563">
        <f t="shared" si="13"/>
        <v>29</v>
      </c>
      <c r="C563" s="33" t="s">
        <v>607</v>
      </c>
    </row>
    <row r="564" spans="1:3">
      <c r="A564" s="120">
        <v>44393</v>
      </c>
      <c r="B564">
        <f t="shared" si="13"/>
        <v>29</v>
      </c>
      <c r="C564" s="33" t="s">
        <v>607</v>
      </c>
    </row>
    <row r="565" spans="1:3">
      <c r="A565" s="120">
        <v>44394</v>
      </c>
      <c r="B565">
        <f t="shared" si="13"/>
        <v>29</v>
      </c>
      <c r="C565" s="33" t="s">
        <v>608</v>
      </c>
    </row>
    <row r="566" spans="1:3">
      <c r="A566" s="120">
        <v>44395</v>
      </c>
      <c r="B566">
        <f t="shared" si="13"/>
        <v>30</v>
      </c>
      <c r="C566" s="33" t="s">
        <v>608</v>
      </c>
    </row>
    <row r="567" spans="1:3">
      <c r="A567" s="120">
        <v>44396</v>
      </c>
      <c r="B567">
        <f t="shared" si="13"/>
        <v>30</v>
      </c>
      <c r="C567" s="33" t="s">
        <v>608</v>
      </c>
    </row>
    <row r="568" spans="1:3">
      <c r="A568" s="120">
        <v>44397</v>
      </c>
      <c r="B568">
        <f t="shared" si="13"/>
        <v>30</v>
      </c>
      <c r="C568" s="33" t="s">
        <v>608</v>
      </c>
    </row>
    <row r="569" spans="1:3">
      <c r="A569" s="120">
        <v>44398</v>
      </c>
      <c r="B569">
        <f t="shared" si="13"/>
        <v>30</v>
      </c>
      <c r="C569" s="33" t="s">
        <v>608</v>
      </c>
    </row>
    <row r="570" spans="1:3">
      <c r="A570" s="120">
        <v>44399</v>
      </c>
      <c r="B570">
        <f t="shared" si="13"/>
        <v>30</v>
      </c>
      <c r="C570" s="33" t="s">
        <v>608</v>
      </c>
    </row>
    <row r="571" spans="1:3">
      <c r="A571" s="120">
        <v>44400</v>
      </c>
      <c r="B571">
        <f t="shared" si="13"/>
        <v>30</v>
      </c>
      <c r="C571" s="33" t="s">
        <v>608</v>
      </c>
    </row>
    <row r="572" spans="1:3">
      <c r="A572" s="120">
        <v>44401</v>
      </c>
      <c r="B572">
        <f t="shared" si="13"/>
        <v>30</v>
      </c>
      <c r="C572" s="33" t="s">
        <v>609</v>
      </c>
    </row>
    <row r="573" spans="1:3">
      <c r="A573" s="120">
        <v>44402</v>
      </c>
      <c r="B573">
        <f t="shared" si="13"/>
        <v>31</v>
      </c>
      <c r="C573" s="33" t="s">
        <v>609</v>
      </c>
    </row>
    <row r="574" spans="1:3">
      <c r="A574" s="120">
        <v>44403</v>
      </c>
      <c r="B574">
        <f t="shared" si="13"/>
        <v>31</v>
      </c>
      <c r="C574" s="33" t="s">
        <v>609</v>
      </c>
    </row>
    <row r="575" spans="1:3">
      <c r="A575" s="120">
        <v>44404</v>
      </c>
      <c r="B575">
        <f t="shared" si="13"/>
        <v>31</v>
      </c>
      <c r="C575" s="33" t="s">
        <v>609</v>
      </c>
    </row>
    <row r="576" spans="1:3">
      <c r="A576" s="120">
        <v>44405</v>
      </c>
      <c r="B576">
        <f t="shared" si="13"/>
        <v>31</v>
      </c>
      <c r="C576" s="33" t="s">
        <v>609</v>
      </c>
    </row>
    <row r="577" spans="1:3">
      <c r="A577" s="120">
        <v>44406</v>
      </c>
      <c r="B577">
        <f t="shared" si="13"/>
        <v>31</v>
      </c>
      <c r="C577" s="33" t="s">
        <v>609</v>
      </c>
    </row>
    <row r="578" spans="1:3">
      <c r="A578" s="120">
        <v>44407</v>
      </c>
      <c r="B578">
        <f t="shared" ref="B578:B641" si="14">WEEKNUM(A578)</f>
        <v>31</v>
      </c>
      <c r="C578" s="33" t="s">
        <v>609</v>
      </c>
    </row>
    <row r="579" spans="1:3">
      <c r="A579" s="120">
        <v>44408</v>
      </c>
      <c r="B579">
        <f t="shared" si="14"/>
        <v>31</v>
      </c>
      <c r="C579" s="33" t="s">
        <v>610</v>
      </c>
    </row>
    <row r="580" spans="1:3">
      <c r="A580" s="120">
        <v>44409</v>
      </c>
      <c r="B580">
        <f t="shared" si="14"/>
        <v>32</v>
      </c>
      <c r="C580" s="33" t="s">
        <v>610</v>
      </c>
    </row>
    <row r="581" spans="1:3">
      <c r="A581" s="120">
        <v>44410</v>
      </c>
      <c r="B581">
        <f t="shared" si="14"/>
        <v>32</v>
      </c>
      <c r="C581" s="33" t="s">
        <v>610</v>
      </c>
    </row>
    <row r="582" spans="1:3">
      <c r="A582" s="120">
        <v>44411</v>
      </c>
      <c r="B582">
        <f t="shared" si="14"/>
        <v>32</v>
      </c>
      <c r="C582" s="33" t="s">
        <v>610</v>
      </c>
    </row>
    <row r="583" spans="1:3">
      <c r="A583" s="120">
        <v>44412</v>
      </c>
      <c r="B583">
        <f t="shared" si="14"/>
        <v>32</v>
      </c>
      <c r="C583" s="33" t="s">
        <v>610</v>
      </c>
    </row>
    <row r="584" spans="1:3">
      <c r="A584" s="120">
        <v>44413</v>
      </c>
      <c r="B584">
        <f t="shared" si="14"/>
        <v>32</v>
      </c>
      <c r="C584" s="33" t="s">
        <v>610</v>
      </c>
    </row>
    <row r="585" spans="1:3">
      <c r="A585" s="120">
        <v>44414</v>
      </c>
      <c r="B585">
        <f t="shared" si="14"/>
        <v>32</v>
      </c>
      <c r="C585" s="33" t="s">
        <v>610</v>
      </c>
    </row>
    <row r="586" spans="1:3">
      <c r="A586" s="120">
        <v>44415</v>
      </c>
      <c r="B586">
        <f t="shared" si="14"/>
        <v>32</v>
      </c>
      <c r="C586" s="33" t="s">
        <v>611</v>
      </c>
    </row>
    <row r="587" spans="1:3">
      <c r="A587" s="120">
        <v>44416</v>
      </c>
      <c r="B587">
        <f t="shared" si="14"/>
        <v>33</v>
      </c>
      <c r="C587" s="33" t="s">
        <v>611</v>
      </c>
    </row>
    <row r="588" spans="1:3">
      <c r="A588" s="120">
        <v>44417</v>
      </c>
      <c r="B588">
        <f t="shared" si="14"/>
        <v>33</v>
      </c>
      <c r="C588" s="33" t="s">
        <v>611</v>
      </c>
    </row>
    <row r="589" spans="1:3">
      <c r="A589" s="120">
        <v>44418</v>
      </c>
      <c r="B589">
        <f t="shared" si="14"/>
        <v>33</v>
      </c>
      <c r="C589" s="33" t="s">
        <v>611</v>
      </c>
    </row>
    <row r="590" spans="1:3">
      <c r="A590" s="120">
        <v>44419</v>
      </c>
      <c r="B590">
        <f t="shared" si="14"/>
        <v>33</v>
      </c>
      <c r="C590" s="33" t="s">
        <v>611</v>
      </c>
    </row>
    <row r="591" spans="1:3">
      <c r="A591" s="120">
        <v>44420</v>
      </c>
      <c r="B591">
        <f t="shared" si="14"/>
        <v>33</v>
      </c>
      <c r="C591" s="33" t="s">
        <v>611</v>
      </c>
    </row>
    <row r="592" spans="1:3">
      <c r="A592" s="120">
        <v>44421</v>
      </c>
      <c r="B592">
        <f t="shared" si="14"/>
        <v>33</v>
      </c>
      <c r="C592" s="33" t="s">
        <v>611</v>
      </c>
    </row>
    <row r="593" spans="1:3">
      <c r="A593" s="120">
        <v>44422</v>
      </c>
      <c r="B593">
        <f t="shared" si="14"/>
        <v>33</v>
      </c>
      <c r="C593" s="33" t="s">
        <v>612</v>
      </c>
    </row>
    <row r="594" spans="1:3">
      <c r="A594" s="120">
        <v>44423</v>
      </c>
      <c r="B594">
        <f t="shared" si="14"/>
        <v>34</v>
      </c>
      <c r="C594" s="33" t="s">
        <v>612</v>
      </c>
    </row>
    <row r="595" spans="1:3">
      <c r="A595" s="120">
        <v>44424</v>
      </c>
      <c r="B595">
        <f t="shared" si="14"/>
        <v>34</v>
      </c>
      <c r="C595" s="33" t="s">
        <v>612</v>
      </c>
    </row>
    <row r="596" spans="1:3">
      <c r="A596" s="120">
        <v>44425</v>
      </c>
      <c r="B596">
        <f t="shared" si="14"/>
        <v>34</v>
      </c>
      <c r="C596" s="33" t="s">
        <v>612</v>
      </c>
    </row>
    <row r="597" spans="1:3">
      <c r="A597" s="120">
        <v>44426</v>
      </c>
      <c r="B597">
        <f t="shared" si="14"/>
        <v>34</v>
      </c>
      <c r="C597" s="33" t="s">
        <v>612</v>
      </c>
    </row>
    <row r="598" spans="1:3">
      <c r="A598" s="120">
        <v>44427</v>
      </c>
      <c r="B598">
        <f t="shared" si="14"/>
        <v>34</v>
      </c>
      <c r="C598" s="33" t="s">
        <v>612</v>
      </c>
    </row>
    <row r="599" spans="1:3">
      <c r="A599" s="120">
        <v>44428</v>
      </c>
      <c r="B599">
        <f t="shared" si="14"/>
        <v>34</v>
      </c>
      <c r="C599" s="33" t="s">
        <v>612</v>
      </c>
    </row>
    <row r="600" spans="1:3">
      <c r="A600" s="120">
        <v>44429</v>
      </c>
      <c r="B600">
        <f t="shared" si="14"/>
        <v>34</v>
      </c>
      <c r="C600" s="33" t="s">
        <v>613</v>
      </c>
    </row>
    <row r="601" spans="1:3">
      <c r="A601" s="120">
        <v>44430</v>
      </c>
      <c r="B601">
        <f t="shared" si="14"/>
        <v>35</v>
      </c>
      <c r="C601" s="33" t="s">
        <v>613</v>
      </c>
    </row>
    <row r="602" spans="1:3">
      <c r="A602" s="120">
        <v>44431</v>
      </c>
      <c r="B602">
        <f t="shared" si="14"/>
        <v>35</v>
      </c>
      <c r="C602" s="33" t="s">
        <v>613</v>
      </c>
    </row>
    <row r="603" spans="1:3">
      <c r="A603" s="120">
        <v>44432</v>
      </c>
      <c r="B603">
        <f t="shared" si="14"/>
        <v>35</v>
      </c>
      <c r="C603" s="33" t="s">
        <v>613</v>
      </c>
    </row>
    <row r="604" spans="1:3">
      <c r="A604" s="120">
        <v>44433</v>
      </c>
      <c r="B604">
        <f t="shared" si="14"/>
        <v>35</v>
      </c>
      <c r="C604" s="33" t="s">
        <v>613</v>
      </c>
    </row>
    <row r="605" spans="1:3">
      <c r="A605" s="120">
        <v>44434</v>
      </c>
      <c r="B605">
        <f t="shared" si="14"/>
        <v>35</v>
      </c>
      <c r="C605" s="33" t="s">
        <v>613</v>
      </c>
    </row>
    <row r="606" spans="1:3">
      <c r="A606" s="120">
        <v>44435</v>
      </c>
      <c r="B606">
        <f t="shared" si="14"/>
        <v>35</v>
      </c>
      <c r="C606" s="33" t="s">
        <v>613</v>
      </c>
    </row>
    <row r="607" spans="1:3">
      <c r="A607" s="120">
        <v>44436</v>
      </c>
      <c r="B607">
        <f t="shared" si="14"/>
        <v>35</v>
      </c>
      <c r="C607" s="33" t="s">
        <v>614</v>
      </c>
    </row>
    <row r="608" spans="1:3">
      <c r="A608" s="120">
        <v>44437</v>
      </c>
      <c r="B608">
        <f t="shared" si="14"/>
        <v>36</v>
      </c>
      <c r="C608" s="33" t="s">
        <v>614</v>
      </c>
    </row>
    <row r="609" spans="1:3">
      <c r="A609" s="120">
        <v>44438</v>
      </c>
      <c r="B609">
        <f t="shared" si="14"/>
        <v>36</v>
      </c>
      <c r="C609" s="33" t="s">
        <v>614</v>
      </c>
    </row>
    <row r="610" spans="1:3">
      <c r="A610" s="120">
        <v>44439</v>
      </c>
      <c r="B610">
        <f t="shared" si="14"/>
        <v>36</v>
      </c>
      <c r="C610" s="33" t="s">
        <v>614</v>
      </c>
    </row>
    <row r="611" spans="1:3">
      <c r="A611" s="120">
        <v>44440</v>
      </c>
      <c r="B611">
        <f t="shared" si="14"/>
        <v>36</v>
      </c>
      <c r="C611" s="33" t="s">
        <v>614</v>
      </c>
    </row>
    <row r="612" spans="1:3">
      <c r="A612" s="120">
        <v>44441</v>
      </c>
      <c r="B612">
        <f t="shared" si="14"/>
        <v>36</v>
      </c>
      <c r="C612" s="33" t="s">
        <v>614</v>
      </c>
    </row>
    <row r="613" spans="1:3">
      <c r="A613" s="120">
        <v>44442</v>
      </c>
      <c r="B613">
        <f t="shared" si="14"/>
        <v>36</v>
      </c>
      <c r="C613" s="33" t="s">
        <v>614</v>
      </c>
    </row>
    <row r="614" spans="1:3">
      <c r="A614" s="120">
        <v>44443</v>
      </c>
      <c r="B614">
        <f t="shared" si="14"/>
        <v>36</v>
      </c>
      <c r="C614" s="33" t="s">
        <v>615</v>
      </c>
    </row>
    <row r="615" spans="1:3">
      <c r="A615" s="120">
        <v>44444</v>
      </c>
      <c r="B615">
        <f t="shared" si="14"/>
        <v>37</v>
      </c>
      <c r="C615" s="33" t="s">
        <v>615</v>
      </c>
    </row>
    <row r="616" spans="1:3">
      <c r="A616" s="120">
        <v>44445</v>
      </c>
      <c r="B616">
        <f t="shared" si="14"/>
        <v>37</v>
      </c>
      <c r="C616" s="33" t="s">
        <v>615</v>
      </c>
    </row>
    <row r="617" spans="1:3">
      <c r="A617" s="120">
        <v>44446</v>
      </c>
      <c r="B617">
        <f t="shared" si="14"/>
        <v>37</v>
      </c>
      <c r="C617" s="33" t="s">
        <v>615</v>
      </c>
    </row>
    <row r="618" spans="1:3">
      <c r="A618" s="120">
        <v>44447</v>
      </c>
      <c r="B618">
        <f t="shared" si="14"/>
        <v>37</v>
      </c>
      <c r="C618" s="33" t="s">
        <v>615</v>
      </c>
    </row>
    <row r="619" spans="1:3">
      <c r="A619" s="120">
        <v>44448</v>
      </c>
      <c r="B619">
        <f t="shared" si="14"/>
        <v>37</v>
      </c>
      <c r="C619" s="33" t="s">
        <v>615</v>
      </c>
    </row>
    <row r="620" spans="1:3">
      <c r="A620" s="120">
        <v>44449</v>
      </c>
      <c r="B620">
        <f t="shared" si="14"/>
        <v>37</v>
      </c>
      <c r="C620" s="33" t="s">
        <v>615</v>
      </c>
    </row>
    <row r="621" spans="1:3">
      <c r="A621" s="120">
        <v>44450</v>
      </c>
      <c r="B621">
        <f t="shared" si="14"/>
        <v>37</v>
      </c>
      <c r="C621" s="33" t="s">
        <v>616</v>
      </c>
    </row>
    <row r="622" spans="1:3">
      <c r="A622" s="120">
        <v>44451</v>
      </c>
      <c r="B622">
        <f t="shared" si="14"/>
        <v>38</v>
      </c>
      <c r="C622" s="33" t="s">
        <v>616</v>
      </c>
    </row>
    <row r="623" spans="1:3">
      <c r="A623" s="120">
        <v>44452</v>
      </c>
      <c r="B623">
        <f t="shared" si="14"/>
        <v>38</v>
      </c>
      <c r="C623" s="33" t="s">
        <v>616</v>
      </c>
    </row>
    <row r="624" spans="1:3">
      <c r="A624" s="120">
        <v>44453</v>
      </c>
      <c r="B624">
        <f t="shared" si="14"/>
        <v>38</v>
      </c>
      <c r="C624" s="33" t="s">
        <v>616</v>
      </c>
    </row>
    <row r="625" spans="1:3">
      <c r="A625" s="120">
        <v>44454</v>
      </c>
      <c r="B625">
        <f t="shared" si="14"/>
        <v>38</v>
      </c>
      <c r="C625" s="33" t="s">
        <v>616</v>
      </c>
    </row>
    <row r="626" spans="1:3">
      <c r="A626" s="120">
        <v>44455</v>
      </c>
      <c r="B626">
        <f t="shared" si="14"/>
        <v>38</v>
      </c>
      <c r="C626" s="33" t="s">
        <v>616</v>
      </c>
    </row>
    <row r="627" spans="1:3">
      <c r="A627" s="120">
        <v>44456</v>
      </c>
      <c r="B627">
        <f t="shared" si="14"/>
        <v>38</v>
      </c>
      <c r="C627" s="33" t="s">
        <v>616</v>
      </c>
    </row>
    <row r="628" spans="1:3">
      <c r="A628" s="120">
        <v>44457</v>
      </c>
      <c r="B628">
        <f t="shared" si="14"/>
        <v>38</v>
      </c>
      <c r="C628" s="33" t="s">
        <v>617</v>
      </c>
    </row>
    <row r="629" spans="1:3">
      <c r="A629" s="120">
        <v>44458</v>
      </c>
      <c r="B629">
        <f t="shared" si="14"/>
        <v>39</v>
      </c>
      <c r="C629" s="33" t="s">
        <v>617</v>
      </c>
    </row>
    <row r="630" spans="1:3">
      <c r="A630" s="120">
        <v>44459</v>
      </c>
      <c r="B630">
        <f t="shared" si="14"/>
        <v>39</v>
      </c>
      <c r="C630" s="33" t="s">
        <v>617</v>
      </c>
    </row>
    <row r="631" spans="1:3">
      <c r="A631" s="120">
        <v>44460</v>
      </c>
      <c r="B631">
        <f t="shared" si="14"/>
        <v>39</v>
      </c>
      <c r="C631" s="33" t="s">
        <v>617</v>
      </c>
    </row>
    <row r="632" spans="1:3">
      <c r="A632" s="120">
        <v>44461</v>
      </c>
      <c r="B632">
        <f t="shared" si="14"/>
        <v>39</v>
      </c>
      <c r="C632" s="33" t="s">
        <v>617</v>
      </c>
    </row>
    <row r="633" spans="1:3">
      <c r="A633" s="120">
        <v>44462</v>
      </c>
      <c r="B633">
        <f t="shared" si="14"/>
        <v>39</v>
      </c>
      <c r="C633" s="33" t="s">
        <v>617</v>
      </c>
    </row>
    <row r="634" spans="1:3">
      <c r="A634" s="120">
        <v>44463</v>
      </c>
      <c r="B634">
        <f t="shared" si="14"/>
        <v>39</v>
      </c>
      <c r="C634" s="33" t="s">
        <v>617</v>
      </c>
    </row>
    <row r="635" spans="1:3">
      <c r="A635" s="120">
        <v>44464</v>
      </c>
      <c r="B635">
        <f t="shared" si="14"/>
        <v>39</v>
      </c>
      <c r="C635" s="33" t="s">
        <v>618</v>
      </c>
    </row>
    <row r="636" spans="1:3">
      <c r="A636" s="120">
        <v>44465</v>
      </c>
      <c r="B636">
        <f t="shared" si="14"/>
        <v>40</v>
      </c>
      <c r="C636" s="33" t="s">
        <v>618</v>
      </c>
    </row>
    <row r="637" spans="1:3">
      <c r="A637" s="120">
        <v>44466</v>
      </c>
      <c r="B637">
        <f t="shared" si="14"/>
        <v>40</v>
      </c>
      <c r="C637" s="33" t="s">
        <v>618</v>
      </c>
    </row>
    <row r="638" spans="1:3">
      <c r="A638" s="120">
        <v>44467</v>
      </c>
      <c r="B638">
        <f t="shared" si="14"/>
        <v>40</v>
      </c>
      <c r="C638" s="33" t="s">
        <v>618</v>
      </c>
    </row>
    <row r="639" spans="1:3">
      <c r="A639" s="120">
        <v>44468</v>
      </c>
      <c r="B639">
        <f t="shared" si="14"/>
        <v>40</v>
      </c>
      <c r="C639" s="33" t="s">
        <v>618</v>
      </c>
    </row>
    <row r="640" spans="1:3">
      <c r="A640" s="120">
        <v>44469</v>
      </c>
      <c r="B640">
        <f t="shared" si="14"/>
        <v>40</v>
      </c>
      <c r="C640" s="33" t="s">
        <v>618</v>
      </c>
    </row>
    <row r="641" spans="1:3">
      <c r="A641" s="120">
        <v>44470</v>
      </c>
      <c r="B641">
        <f t="shared" si="14"/>
        <v>40</v>
      </c>
      <c r="C641" s="33" t="s">
        <v>618</v>
      </c>
    </row>
    <row r="642" spans="1:3">
      <c r="A642" s="120">
        <v>44471</v>
      </c>
      <c r="B642">
        <f t="shared" ref="B642:B705" si="15">WEEKNUM(A642)</f>
        <v>40</v>
      </c>
      <c r="C642" s="33" t="s">
        <v>619</v>
      </c>
    </row>
    <row r="643" spans="1:3">
      <c r="A643" s="120">
        <v>44472</v>
      </c>
      <c r="B643">
        <f t="shared" si="15"/>
        <v>41</v>
      </c>
      <c r="C643" s="33" t="s">
        <v>619</v>
      </c>
    </row>
    <row r="644" spans="1:3">
      <c r="A644" s="120">
        <v>44473</v>
      </c>
      <c r="B644">
        <f t="shared" si="15"/>
        <v>41</v>
      </c>
      <c r="C644" s="33" t="s">
        <v>619</v>
      </c>
    </row>
    <row r="645" spans="1:3">
      <c r="A645" s="120">
        <v>44474</v>
      </c>
      <c r="B645">
        <f t="shared" si="15"/>
        <v>41</v>
      </c>
      <c r="C645" s="33" t="s">
        <v>619</v>
      </c>
    </row>
    <row r="646" spans="1:3">
      <c r="A646" s="120">
        <v>44475</v>
      </c>
      <c r="B646">
        <f t="shared" si="15"/>
        <v>41</v>
      </c>
      <c r="C646" s="33" t="s">
        <v>619</v>
      </c>
    </row>
    <row r="647" spans="1:3">
      <c r="A647" s="120">
        <v>44476</v>
      </c>
      <c r="B647">
        <f t="shared" si="15"/>
        <v>41</v>
      </c>
      <c r="C647" s="33" t="s">
        <v>619</v>
      </c>
    </row>
    <row r="648" spans="1:3">
      <c r="A648" s="120">
        <v>44477</v>
      </c>
      <c r="B648">
        <f t="shared" si="15"/>
        <v>41</v>
      </c>
      <c r="C648" s="33" t="s">
        <v>619</v>
      </c>
    </row>
    <row r="649" spans="1:3">
      <c r="A649" s="120">
        <v>44478</v>
      </c>
      <c r="B649">
        <f t="shared" si="15"/>
        <v>41</v>
      </c>
      <c r="C649" s="33" t="s">
        <v>620</v>
      </c>
    </row>
    <row r="650" spans="1:3">
      <c r="A650" s="120">
        <v>44479</v>
      </c>
      <c r="B650">
        <f t="shared" si="15"/>
        <v>42</v>
      </c>
      <c r="C650" s="33" t="s">
        <v>620</v>
      </c>
    </row>
    <row r="651" spans="1:3">
      <c r="A651" s="120">
        <v>44480</v>
      </c>
      <c r="B651">
        <f t="shared" si="15"/>
        <v>42</v>
      </c>
      <c r="C651" s="33" t="s">
        <v>620</v>
      </c>
    </row>
    <row r="652" spans="1:3">
      <c r="A652" s="120">
        <v>44481</v>
      </c>
      <c r="B652">
        <f t="shared" si="15"/>
        <v>42</v>
      </c>
      <c r="C652" s="33" t="s">
        <v>620</v>
      </c>
    </row>
    <row r="653" spans="1:3">
      <c r="A653" s="120">
        <v>44482</v>
      </c>
      <c r="B653">
        <f t="shared" si="15"/>
        <v>42</v>
      </c>
      <c r="C653" s="33" t="s">
        <v>620</v>
      </c>
    </row>
    <row r="654" spans="1:3">
      <c r="A654" s="120">
        <v>44483</v>
      </c>
      <c r="B654">
        <f t="shared" si="15"/>
        <v>42</v>
      </c>
      <c r="C654" s="33" t="s">
        <v>620</v>
      </c>
    </row>
    <row r="655" spans="1:3">
      <c r="A655" s="120">
        <v>44484</v>
      </c>
      <c r="B655">
        <f t="shared" si="15"/>
        <v>42</v>
      </c>
      <c r="C655" s="33" t="s">
        <v>620</v>
      </c>
    </row>
    <row r="656" spans="1:3">
      <c r="A656" s="120">
        <v>44485</v>
      </c>
      <c r="B656">
        <f t="shared" si="15"/>
        <v>42</v>
      </c>
      <c r="C656" s="33" t="s">
        <v>621</v>
      </c>
    </row>
    <row r="657" spans="1:3">
      <c r="A657" s="120">
        <v>44486</v>
      </c>
      <c r="B657">
        <f t="shared" si="15"/>
        <v>43</v>
      </c>
      <c r="C657" s="33" t="s">
        <v>621</v>
      </c>
    </row>
    <row r="658" spans="1:3">
      <c r="A658" s="120">
        <v>44487</v>
      </c>
      <c r="B658">
        <f t="shared" si="15"/>
        <v>43</v>
      </c>
      <c r="C658" s="33" t="s">
        <v>621</v>
      </c>
    </row>
    <row r="659" spans="1:3">
      <c r="A659" s="120">
        <v>44488</v>
      </c>
      <c r="B659">
        <f t="shared" si="15"/>
        <v>43</v>
      </c>
      <c r="C659" s="33" t="s">
        <v>621</v>
      </c>
    </row>
    <row r="660" spans="1:3">
      <c r="A660" s="120">
        <v>44489</v>
      </c>
      <c r="B660">
        <f t="shared" si="15"/>
        <v>43</v>
      </c>
      <c r="C660" s="33" t="s">
        <v>621</v>
      </c>
    </row>
    <row r="661" spans="1:3">
      <c r="A661" s="120">
        <v>44490</v>
      </c>
      <c r="B661">
        <f t="shared" si="15"/>
        <v>43</v>
      </c>
      <c r="C661" s="33" t="s">
        <v>621</v>
      </c>
    </row>
    <row r="662" spans="1:3">
      <c r="A662" s="120">
        <v>44491</v>
      </c>
      <c r="B662">
        <f t="shared" si="15"/>
        <v>43</v>
      </c>
      <c r="C662" s="33" t="s">
        <v>621</v>
      </c>
    </row>
    <row r="663" spans="1:3">
      <c r="A663" s="120">
        <v>44492</v>
      </c>
      <c r="B663">
        <f t="shared" si="15"/>
        <v>43</v>
      </c>
      <c r="C663" s="33" t="s">
        <v>622</v>
      </c>
    </row>
    <row r="664" spans="1:3">
      <c r="A664" s="120">
        <v>44493</v>
      </c>
      <c r="B664">
        <f t="shared" si="15"/>
        <v>44</v>
      </c>
      <c r="C664" s="33" t="s">
        <v>622</v>
      </c>
    </row>
    <row r="665" spans="1:3">
      <c r="A665" s="120">
        <v>44494</v>
      </c>
      <c r="B665">
        <f t="shared" si="15"/>
        <v>44</v>
      </c>
      <c r="C665" s="33" t="s">
        <v>622</v>
      </c>
    </row>
    <row r="666" spans="1:3">
      <c r="A666" s="120">
        <v>44495</v>
      </c>
      <c r="B666">
        <f t="shared" si="15"/>
        <v>44</v>
      </c>
      <c r="C666" s="33" t="s">
        <v>622</v>
      </c>
    </row>
    <row r="667" spans="1:3">
      <c r="A667" s="120">
        <v>44496</v>
      </c>
      <c r="B667">
        <f t="shared" si="15"/>
        <v>44</v>
      </c>
      <c r="C667" s="33" t="s">
        <v>622</v>
      </c>
    </row>
    <row r="668" spans="1:3">
      <c r="A668" s="120">
        <v>44497</v>
      </c>
      <c r="B668">
        <f t="shared" si="15"/>
        <v>44</v>
      </c>
      <c r="C668" s="33" t="s">
        <v>622</v>
      </c>
    </row>
    <row r="669" spans="1:3">
      <c r="A669" s="120">
        <v>44498</v>
      </c>
      <c r="B669">
        <f t="shared" si="15"/>
        <v>44</v>
      </c>
      <c r="C669" s="33" t="s">
        <v>622</v>
      </c>
    </row>
    <row r="670" spans="1:3">
      <c r="A670" s="120">
        <v>44499</v>
      </c>
      <c r="B670">
        <f t="shared" si="15"/>
        <v>44</v>
      </c>
      <c r="C670" s="33" t="s">
        <v>623</v>
      </c>
    </row>
    <row r="671" spans="1:3">
      <c r="A671" s="120">
        <v>44500</v>
      </c>
      <c r="B671">
        <f t="shared" si="15"/>
        <v>45</v>
      </c>
      <c r="C671" s="33" t="s">
        <v>623</v>
      </c>
    </row>
    <row r="672" spans="1:3">
      <c r="A672" s="120">
        <v>44501</v>
      </c>
      <c r="B672">
        <f t="shared" si="15"/>
        <v>45</v>
      </c>
      <c r="C672" s="33" t="s">
        <v>623</v>
      </c>
    </row>
    <row r="673" spans="1:3">
      <c r="A673" s="120">
        <v>44502</v>
      </c>
      <c r="B673">
        <f t="shared" si="15"/>
        <v>45</v>
      </c>
      <c r="C673" s="33" t="s">
        <v>623</v>
      </c>
    </row>
    <row r="674" spans="1:3">
      <c r="A674" s="120">
        <v>44503</v>
      </c>
      <c r="B674">
        <f t="shared" si="15"/>
        <v>45</v>
      </c>
      <c r="C674" s="33" t="s">
        <v>623</v>
      </c>
    </row>
    <row r="675" spans="1:3">
      <c r="A675" s="120">
        <v>44504</v>
      </c>
      <c r="B675">
        <f t="shared" si="15"/>
        <v>45</v>
      </c>
      <c r="C675" s="33" t="s">
        <v>623</v>
      </c>
    </row>
    <row r="676" spans="1:3">
      <c r="A676" s="120">
        <v>44505</v>
      </c>
      <c r="B676">
        <f t="shared" si="15"/>
        <v>45</v>
      </c>
      <c r="C676" s="33" t="s">
        <v>623</v>
      </c>
    </row>
    <row r="677" spans="1:3">
      <c r="A677" s="120">
        <v>44506</v>
      </c>
      <c r="B677">
        <f t="shared" si="15"/>
        <v>45</v>
      </c>
      <c r="C677" s="33" t="s">
        <v>624</v>
      </c>
    </row>
    <row r="678" spans="1:3">
      <c r="A678" s="120">
        <v>44507</v>
      </c>
      <c r="B678">
        <f t="shared" si="15"/>
        <v>46</v>
      </c>
      <c r="C678" s="33" t="s">
        <v>624</v>
      </c>
    </row>
    <row r="679" spans="1:3">
      <c r="A679" s="120">
        <v>44508</v>
      </c>
      <c r="B679">
        <f t="shared" si="15"/>
        <v>46</v>
      </c>
      <c r="C679" s="33" t="s">
        <v>624</v>
      </c>
    </row>
    <row r="680" spans="1:3">
      <c r="A680" s="120">
        <v>44509</v>
      </c>
      <c r="B680">
        <f t="shared" si="15"/>
        <v>46</v>
      </c>
      <c r="C680" s="33" t="s">
        <v>624</v>
      </c>
    </row>
    <row r="681" spans="1:3">
      <c r="A681" s="120">
        <v>44510</v>
      </c>
      <c r="B681">
        <f t="shared" si="15"/>
        <v>46</v>
      </c>
      <c r="C681" s="33" t="s">
        <v>624</v>
      </c>
    </row>
    <row r="682" spans="1:3">
      <c r="A682" s="120">
        <v>44511</v>
      </c>
      <c r="B682">
        <f t="shared" si="15"/>
        <v>46</v>
      </c>
      <c r="C682" s="33" t="s">
        <v>624</v>
      </c>
    </row>
    <row r="683" spans="1:3">
      <c r="A683" s="120">
        <v>44512</v>
      </c>
      <c r="B683">
        <f t="shared" si="15"/>
        <v>46</v>
      </c>
      <c r="C683" s="33" t="s">
        <v>624</v>
      </c>
    </row>
    <row r="684" spans="1:3">
      <c r="A684" s="120">
        <v>44513</v>
      </c>
      <c r="B684">
        <f t="shared" si="15"/>
        <v>46</v>
      </c>
      <c r="C684" s="33" t="s">
        <v>625</v>
      </c>
    </row>
    <row r="685" spans="1:3">
      <c r="A685" s="120">
        <v>44514</v>
      </c>
      <c r="B685">
        <f t="shared" si="15"/>
        <v>47</v>
      </c>
      <c r="C685" s="33" t="s">
        <v>625</v>
      </c>
    </row>
    <row r="686" spans="1:3">
      <c r="A686" s="120">
        <v>44515</v>
      </c>
      <c r="B686">
        <f t="shared" si="15"/>
        <v>47</v>
      </c>
      <c r="C686" s="33" t="s">
        <v>625</v>
      </c>
    </row>
    <row r="687" spans="1:3">
      <c r="A687" s="120">
        <v>44516</v>
      </c>
      <c r="B687">
        <f t="shared" si="15"/>
        <v>47</v>
      </c>
      <c r="C687" s="33" t="s">
        <v>625</v>
      </c>
    </row>
    <row r="688" spans="1:3">
      <c r="A688" s="120">
        <v>44517</v>
      </c>
      <c r="B688">
        <f t="shared" si="15"/>
        <v>47</v>
      </c>
      <c r="C688" s="33" t="s">
        <v>625</v>
      </c>
    </row>
    <row r="689" spans="1:3">
      <c r="A689" s="120">
        <v>44518</v>
      </c>
      <c r="B689">
        <f t="shared" si="15"/>
        <v>47</v>
      </c>
      <c r="C689" s="33" t="s">
        <v>625</v>
      </c>
    </row>
    <row r="690" spans="1:3">
      <c r="A690" s="120">
        <v>44519</v>
      </c>
      <c r="B690">
        <f t="shared" si="15"/>
        <v>47</v>
      </c>
      <c r="C690" s="33" t="s">
        <v>625</v>
      </c>
    </row>
    <row r="691" spans="1:3">
      <c r="A691" s="120">
        <v>44520</v>
      </c>
      <c r="B691">
        <f t="shared" si="15"/>
        <v>47</v>
      </c>
      <c r="C691" s="33" t="s">
        <v>626</v>
      </c>
    </row>
    <row r="692" spans="1:3">
      <c r="A692" s="120">
        <v>44521</v>
      </c>
      <c r="B692">
        <f t="shared" si="15"/>
        <v>48</v>
      </c>
      <c r="C692" s="33" t="s">
        <v>626</v>
      </c>
    </row>
    <row r="693" spans="1:3">
      <c r="A693" s="120">
        <v>44522</v>
      </c>
      <c r="B693">
        <f t="shared" si="15"/>
        <v>48</v>
      </c>
      <c r="C693" s="33" t="s">
        <v>626</v>
      </c>
    </row>
    <row r="694" spans="1:3">
      <c r="A694" s="120">
        <v>44523</v>
      </c>
      <c r="B694">
        <f t="shared" si="15"/>
        <v>48</v>
      </c>
      <c r="C694" s="33" t="s">
        <v>626</v>
      </c>
    </row>
    <row r="695" spans="1:3">
      <c r="A695" s="120">
        <v>44524</v>
      </c>
      <c r="B695">
        <f t="shared" si="15"/>
        <v>48</v>
      </c>
      <c r="C695" s="33" t="s">
        <v>626</v>
      </c>
    </row>
    <row r="696" spans="1:3">
      <c r="A696" s="120">
        <v>44525</v>
      </c>
      <c r="B696">
        <f t="shared" si="15"/>
        <v>48</v>
      </c>
      <c r="C696" s="33" t="s">
        <v>626</v>
      </c>
    </row>
    <row r="697" spans="1:3">
      <c r="A697" s="120">
        <v>44526</v>
      </c>
      <c r="B697">
        <f t="shared" si="15"/>
        <v>48</v>
      </c>
      <c r="C697" s="33" t="s">
        <v>626</v>
      </c>
    </row>
    <row r="698" spans="1:3">
      <c r="A698" s="120">
        <v>44527</v>
      </c>
      <c r="B698">
        <f t="shared" si="15"/>
        <v>48</v>
      </c>
      <c r="C698" s="33" t="s">
        <v>627</v>
      </c>
    </row>
    <row r="699" spans="1:3">
      <c r="A699" s="120">
        <v>44528</v>
      </c>
      <c r="B699">
        <f t="shared" si="15"/>
        <v>49</v>
      </c>
      <c r="C699" s="33" t="s">
        <v>627</v>
      </c>
    </row>
    <row r="700" spans="1:3">
      <c r="A700" s="120">
        <v>44529</v>
      </c>
      <c r="B700">
        <f t="shared" si="15"/>
        <v>49</v>
      </c>
      <c r="C700" s="33" t="s">
        <v>627</v>
      </c>
    </row>
    <row r="701" spans="1:3">
      <c r="A701" s="120">
        <v>44530</v>
      </c>
      <c r="B701">
        <f t="shared" si="15"/>
        <v>49</v>
      </c>
      <c r="C701" s="33" t="s">
        <v>627</v>
      </c>
    </row>
    <row r="702" spans="1:3">
      <c r="A702" s="120">
        <v>44531</v>
      </c>
      <c r="B702">
        <f t="shared" si="15"/>
        <v>49</v>
      </c>
      <c r="C702" s="33" t="s">
        <v>627</v>
      </c>
    </row>
    <row r="703" spans="1:3">
      <c r="A703" s="120">
        <v>44532</v>
      </c>
      <c r="B703">
        <f t="shared" si="15"/>
        <v>49</v>
      </c>
      <c r="C703" s="33" t="s">
        <v>627</v>
      </c>
    </row>
    <row r="704" spans="1:3">
      <c r="A704" s="120">
        <v>44533</v>
      </c>
      <c r="B704">
        <f t="shared" si="15"/>
        <v>49</v>
      </c>
      <c r="C704" s="33" t="s">
        <v>627</v>
      </c>
    </row>
    <row r="705" spans="1:3">
      <c r="A705" s="120">
        <v>44534</v>
      </c>
      <c r="B705">
        <f t="shared" si="15"/>
        <v>49</v>
      </c>
      <c r="C705" s="33" t="s">
        <v>628</v>
      </c>
    </row>
    <row r="706" spans="1:3">
      <c r="A706" s="120">
        <v>44535</v>
      </c>
      <c r="B706">
        <f t="shared" ref="B706:B769" si="16">WEEKNUM(A706)</f>
        <v>50</v>
      </c>
      <c r="C706" s="33" t="s">
        <v>628</v>
      </c>
    </row>
    <row r="707" spans="1:3">
      <c r="A707" s="120">
        <v>44536</v>
      </c>
      <c r="B707">
        <f t="shared" si="16"/>
        <v>50</v>
      </c>
      <c r="C707" s="33" t="s">
        <v>628</v>
      </c>
    </row>
    <row r="708" spans="1:3">
      <c r="A708" s="120">
        <v>44537</v>
      </c>
      <c r="B708">
        <f t="shared" si="16"/>
        <v>50</v>
      </c>
      <c r="C708" s="33" t="s">
        <v>628</v>
      </c>
    </row>
    <row r="709" spans="1:3">
      <c r="A709" s="120">
        <v>44538</v>
      </c>
      <c r="B709">
        <f t="shared" si="16"/>
        <v>50</v>
      </c>
      <c r="C709" s="33" t="s">
        <v>628</v>
      </c>
    </row>
    <row r="710" spans="1:3">
      <c r="A710" s="120">
        <v>44539</v>
      </c>
      <c r="B710">
        <f t="shared" si="16"/>
        <v>50</v>
      </c>
      <c r="C710" s="33" t="s">
        <v>628</v>
      </c>
    </row>
    <row r="711" spans="1:3">
      <c r="A711" s="120">
        <v>44540</v>
      </c>
      <c r="B711">
        <f t="shared" si="16"/>
        <v>50</v>
      </c>
      <c r="C711" s="33" t="s">
        <v>628</v>
      </c>
    </row>
    <row r="712" spans="1:3">
      <c r="A712" s="120">
        <v>44541</v>
      </c>
      <c r="B712">
        <f t="shared" si="16"/>
        <v>50</v>
      </c>
      <c r="C712" s="33" t="s">
        <v>629</v>
      </c>
    </row>
    <row r="713" spans="1:3">
      <c r="A713" s="120">
        <v>44542</v>
      </c>
      <c r="B713">
        <f t="shared" si="16"/>
        <v>51</v>
      </c>
      <c r="C713" s="33" t="s">
        <v>629</v>
      </c>
    </row>
    <row r="714" spans="1:3">
      <c r="A714" s="120">
        <v>44543</v>
      </c>
      <c r="B714">
        <f t="shared" si="16"/>
        <v>51</v>
      </c>
      <c r="C714" s="33" t="s">
        <v>629</v>
      </c>
    </row>
    <row r="715" spans="1:3">
      <c r="A715" s="120">
        <v>44544</v>
      </c>
      <c r="B715">
        <f t="shared" si="16"/>
        <v>51</v>
      </c>
      <c r="C715" s="33" t="s">
        <v>629</v>
      </c>
    </row>
    <row r="716" spans="1:3">
      <c r="A716" s="120">
        <v>44545</v>
      </c>
      <c r="B716">
        <f t="shared" si="16"/>
        <v>51</v>
      </c>
      <c r="C716" s="33" t="s">
        <v>629</v>
      </c>
    </row>
    <row r="717" spans="1:3">
      <c r="A717" s="120">
        <v>44546</v>
      </c>
      <c r="B717">
        <f t="shared" si="16"/>
        <v>51</v>
      </c>
      <c r="C717" s="33" t="s">
        <v>629</v>
      </c>
    </row>
    <row r="718" spans="1:3">
      <c r="A718" s="120">
        <v>44547</v>
      </c>
      <c r="B718">
        <f t="shared" si="16"/>
        <v>51</v>
      </c>
      <c r="C718" s="33" t="s">
        <v>629</v>
      </c>
    </row>
    <row r="719" spans="1:3">
      <c r="A719" s="120">
        <v>44548</v>
      </c>
      <c r="B719">
        <f t="shared" si="16"/>
        <v>51</v>
      </c>
      <c r="C719" s="33" t="s">
        <v>630</v>
      </c>
    </row>
    <row r="720" spans="1:3">
      <c r="A720" s="120">
        <v>44549</v>
      </c>
      <c r="B720">
        <f t="shared" si="16"/>
        <v>52</v>
      </c>
      <c r="C720" s="33" t="s">
        <v>630</v>
      </c>
    </row>
    <row r="721" spans="1:3">
      <c r="A721" s="120">
        <v>44550</v>
      </c>
      <c r="B721">
        <f t="shared" si="16"/>
        <v>52</v>
      </c>
      <c r="C721" s="33" t="s">
        <v>630</v>
      </c>
    </row>
    <row r="722" spans="1:3">
      <c r="A722" s="120">
        <v>44551</v>
      </c>
      <c r="B722">
        <f t="shared" si="16"/>
        <v>52</v>
      </c>
      <c r="C722" s="33" t="s">
        <v>630</v>
      </c>
    </row>
    <row r="723" spans="1:3">
      <c r="A723" s="120">
        <v>44552</v>
      </c>
      <c r="B723">
        <f t="shared" si="16"/>
        <v>52</v>
      </c>
      <c r="C723" s="33" t="s">
        <v>630</v>
      </c>
    </row>
    <row r="724" spans="1:3">
      <c r="A724" s="120">
        <v>44553</v>
      </c>
      <c r="B724">
        <f t="shared" si="16"/>
        <v>52</v>
      </c>
      <c r="C724" s="33" t="s">
        <v>630</v>
      </c>
    </row>
    <row r="725" spans="1:3">
      <c r="A725" s="120">
        <v>44554</v>
      </c>
      <c r="B725">
        <f t="shared" si="16"/>
        <v>52</v>
      </c>
      <c r="C725" s="33" t="s">
        <v>630</v>
      </c>
    </row>
    <row r="726" spans="1:3">
      <c r="A726" s="120">
        <v>44555</v>
      </c>
      <c r="B726">
        <f t="shared" si="16"/>
        <v>52</v>
      </c>
      <c r="C726" s="33" t="s">
        <v>631</v>
      </c>
    </row>
    <row r="727" spans="1:3">
      <c r="A727" s="120">
        <v>44556</v>
      </c>
      <c r="B727">
        <f t="shared" si="16"/>
        <v>53</v>
      </c>
      <c r="C727" s="33" t="s">
        <v>631</v>
      </c>
    </row>
    <row r="728" spans="1:3">
      <c r="A728" s="120">
        <v>44557</v>
      </c>
      <c r="B728">
        <f t="shared" si="16"/>
        <v>53</v>
      </c>
      <c r="C728" s="33" t="s">
        <v>631</v>
      </c>
    </row>
    <row r="729" spans="1:3">
      <c r="A729" s="120">
        <v>44558</v>
      </c>
      <c r="B729">
        <f t="shared" si="16"/>
        <v>53</v>
      </c>
      <c r="C729" s="33" t="s">
        <v>631</v>
      </c>
    </row>
    <row r="730" spans="1:3">
      <c r="A730" s="120">
        <v>44559</v>
      </c>
      <c r="B730">
        <f t="shared" si="16"/>
        <v>53</v>
      </c>
      <c r="C730" s="33" t="s">
        <v>631</v>
      </c>
    </row>
    <row r="731" spans="1:3">
      <c r="A731" s="120">
        <v>44560</v>
      </c>
      <c r="B731">
        <f t="shared" si="16"/>
        <v>53</v>
      </c>
      <c r="C731" s="33" t="s">
        <v>631</v>
      </c>
    </row>
    <row r="732" spans="1:3">
      <c r="A732" s="120">
        <v>44561</v>
      </c>
      <c r="B732">
        <f t="shared" si="16"/>
        <v>53</v>
      </c>
      <c r="C732" s="33" t="s">
        <v>579</v>
      </c>
    </row>
    <row r="733" spans="1:3">
      <c r="A733" s="120">
        <v>44562</v>
      </c>
      <c r="B733">
        <f t="shared" si="16"/>
        <v>1</v>
      </c>
      <c r="C733" s="33" t="s">
        <v>632</v>
      </c>
    </row>
    <row r="734" spans="1:3">
      <c r="A734" s="120">
        <v>44563</v>
      </c>
      <c r="B734">
        <f t="shared" si="16"/>
        <v>2</v>
      </c>
      <c r="C734" s="33" t="s">
        <v>632</v>
      </c>
    </row>
    <row r="735" spans="1:3">
      <c r="A735" s="120">
        <v>44564</v>
      </c>
      <c r="B735">
        <f t="shared" si="16"/>
        <v>2</v>
      </c>
      <c r="C735" s="33" t="s">
        <v>632</v>
      </c>
    </row>
    <row r="736" spans="1:3">
      <c r="A736" s="120">
        <v>44565</v>
      </c>
      <c r="B736">
        <f t="shared" si="16"/>
        <v>2</v>
      </c>
      <c r="C736" s="33" t="s">
        <v>632</v>
      </c>
    </row>
    <row r="737" spans="1:3">
      <c r="A737" s="120">
        <v>44566</v>
      </c>
      <c r="B737">
        <f t="shared" si="16"/>
        <v>2</v>
      </c>
      <c r="C737" s="33" t="s">
        <v>632</v>
      </c>
    </row>
    <row r="738" spans="1:3">
      <c r="A738" s="120">
        <v>44567</v>
      </c>
      <c r="B738">
        <f t="shared" si="16"/>
        <v>2</v>
      </c>
      <c r="C738" s="33" t="s">
        <v>632</v>
      </c>
    </row>
    <row r="739" spans="1:3">
      <c r="A739" s="120">
        <v>44568</v>
      </c>
      <c r="B739">
        <f t="shared" si="16"/>
        <v>2</v>
      </c>
      <c r="C739" s="33" t="s">
        <v>632</v>
      </c>
    </row>
    <row r="740" spans="1:3">
      <c r="A740" s="120">
        <v>44569</v>
      </c>
      <c r="B740">
        <f t="shared" si="16"/>
        <v>2</v>
      </c>
      <c r="C740" s="33" t="s">
        <v>633</v>
      </c>
    </row>
    <row r="741" spans="1:3">
      <c r="A741" s="120">
        <v>44570</v>
      </c>
      <c r="B741">
        <f t="shared" si="16"/>
        <v>3</v>
      </c>
      <c r="C741" s="33" t="s">
        <v>633</v>
      </c>
    </row>
    <row r="742" spans="1:3">
      <c r="A742" s="120">
        <v>44571</v>
      </c>
      <c r="B742">
        <f t="shared" si="16"/>
        <v>3</v>
      </c>
      <c r="C742" s="33" t="s">
        <v>633</v>
      </c>
    </row>
    <row r="743" spans="1:3">
      <c r="A743" s="120">
        <v>44572</v>
      </c>
      <c r="B743">
        <f t="shared" si="16"/>
        <v>3</v>
      </c>
      <c r="C743" s="33" t="s">
        <v>633</v>
      </c>
    </row>
    <row r="744" spans="1:3">
      <c r="A744" s="120">
        <v>44573</v>
      </c>
      <c r="B744">
        <f t="shared" si="16"/>
        <v>3</v>
      </c>
      <c r="C744" s="33" t="s">
        <v>633</v>
      </c>
    </row>
    <row r="745" spans="1:3">
      <c r="A745" s="120">
        <v>44574</v>
      </c>
      <c r="B745">
        <f t="shared" si="16"/>
        <v>3</v>
      </c>
      <c r="C745" s="33" t="s">
        <v>633</v>
      </c>
    </row>
    <row r="746" spans="1:3">
      <c r="A746" s="120">
        <v>44575</v>
      </c>
      <c r="B746">
        <f t="shared" si="16"/>
        <v>3</v>
      </c>
      <c r="C746" s="33" t="s">
        <v>633</v>
      </c>
    </row>
    <row r="747" spans="1:3">
      <c r="A747" s="120">
        <v>44576</v>
      </c>
      <c r="B747">
        <f t="shared" si="16"/>
        <v>3</v>
      </c>
      <c r="C747" s="33" t="s">
        <v>634</v>
      </c>
    </row>
    <row r="748" spans="1:3">
      <c r="A748" s="120">
        <v>44577</v>
      </c>
      <c r="B748">
        <f t="shared" si="16"/>
        <v>4</v>
      </c>
      <c r="C748" s="33" t="s">
        <v>634</v>
      </c>
    </row>
    <row r="749" spans="1:3">
      <c r="A749" s="120">
        <v>44578</v>
      </c>
      <c r="B749">
        <f t="shared" si="16"/>
        <v>4</v>
      </c>
      <c r="C749" s="33" t="s">
        <v>634</v>
      </c>
    </row>
    <row r="750" spans="1:3">
      <c r="A750" s="120">
        <v>44579</v>
      </c>
      <c r="B750">
        <f t="shared" si="16"/>
        <v>4</v>
      </c>
      <c r="C750" s="33" t="s">
        <v>634</v>
      </c>
    </row>
    <row r="751" spans="1:3">
      <c r="A751" s="120">
        <v>44580</v>
      </c>
      <c r="B751">
        <f t="shared" si="16"/>
        <v>4</v>
      </c>
      <c r="C751" s="33" t="s">
        <v>634</v>
      </c>
    </row>
    <row r="752" spans="1:3">
      <c r="A752" s="120">
        <v>44581</v>
      </c>
      <c r="B752">
        <f t="shared" si="16"/>
        <v>4</v>
      </c>
      <c r="C752" s="33" t="s">
        <v>634</v>
      </c>
    </row>
    <row r="753" spans="1:3">
      <c r="A753" s="120">
        <v>44582</v>
      </c>
      <c r="B753">
        <f t="shared" si="16"/>
        <v>4</v>
      </c>
      <c r="C753" s="33" t="s">
        <v>634</v>
      </c>
    </row>
    <row r="754" spans="1:3">
      <c r="A754" s="120">
        <v>44583</v>
      </c>
      <c r="B754">
        <f t="shared" si="16"/>
        <v>4</v>
      </c>
      <c r="C754" s="33" t="s">
        <v>635</v>
      </c>
    </row>
    <row r="755" spans="1:3">
      <c r="A755" s="120">
        <v>44584</v>
      </c>
      <c r="B755">
        <f t="shared" si="16"/>
        <v>5</v>
      </c>
      <c r="C755" s="33" t="s">
        <v>635</v>
      </c>
    </row>
    <row r="756" spans="1:3">
      <c r="A756" s="120">
        <v>44585</v>
      </c>
      <c r="B756">
        <f t="shared" si="16"/>
        <v>5</v>
      </c>
      <c r="C756" s="33" t="s">
        <v>635</v>
      </c>
    </row>
    <row r="757" spans="1:3">
      <c r="A757" s="120">
        <v>44586</v>
      </c>
      <c r="B757">
        <f t="shared" si="16"/>
        <v>5</v>
      </c>
      <c r="C757" s="33" t="s">
        <v>635</v>
      </c>
    </row>
    <row r="758" spans="1:3">
      <c r="A758" s="120">
        <v>44587</v>
      </c>
      <c r="B758">
        <f t="shared" si="16"/>
        <v>5</v>
      </c>
      <c r="C758" s="33" t="s">
        <v>635</v>
      </c>
    </row>
    <row r="759" spans="1:3">
      <c r="A759" s="120">
        <v>44588</v>
      </c>
      <c r="B759">
        <f t="shared" si="16"/>
        <v>5</v>
      </c>
      <c r="C759" s="33" t="s">
        <v>635</v>
      </c>
    </row>
    <row r="760" spans="1:3">
      <c r="A760" s="120">
        <v>44589</v>
      </c>
      <c r="B760">
        <f t="shared" si="16"/>
        <v>5</v>
      </c>
      <c r="C760" s="33" t="s">
        <v>635</v>
      </c>
    </row>
    <row r="761" spans="1:3">
      <c r="A761" s="120">
        <v>44590</v>
      </c>
      <c r="B761">
        <f t="shared" si="16"/>
        <v>5</v>
      </c>
      <c r="C761" s="33" t="s">
        <v>636</v>
      </c>
    </row>
    <row r="762" spans="1:3">
      <c r="A762" s="120">
        <v>44591</v>
      </c>
      <c r="B762">
        <f t="shared" si="16"/>
        <v>6</v>
      </c>
      <c r="C762" s="33" t="s">
        <v>636</v>
      </c>
    </row>
    <row r="763" spans="1:3">
      <c r="A763" s="120">
        <v>44592</v>
      </c>
      <c r="B763">
        <f t="shared" si="16"/>
        <v>6</v>
      </c>
      <c r="C763" s="33" t="s">
        <v>636</v>
      </c>
    </row>
    <row r="764" spans="1:3">
      <c r="A764" s="120">
        <v>44593</v>
      </c>
      <c r="B764">
        <f t="shared" si="16"/>
        <v>6</v>
      </c>
      <c r="C764" s="33" t="s">
        <v>636</v>
      </c>
    </row>
    <row r="765" spans="1:3">
      <c r="A765" s="120">
        <v>44594</v>
      </c>
      <c r="B765">
        <f t="shared" si="16"/>
        <v>6</v>
      </c>
      <c r="C765" s="33" t="s">
        <v>636</v>
      </c>
    </row>
    <row r="766" spans="1:3">
      <c r="A766" s="120">
        <v>44595</v>
      </c>
      <c r="B766">
        <f t="shared" si="16"/>
        <v>6</v>
      </c>
      <c r="C766" s="33" t="s">
        <v>636</v>
      </c>
    </row>
    <row r="767" spans="1:3">
      <c r="A767" s="120">
        <v>44596</v>
      </c>
      <c r="B767">
        <f t="shared" si="16"/>
        <v>6</v>
      </c>
      <c r="C767" s="33" t="s">
        <v>636</v>
      </c>
    </row>
    <row r="768" spans="1:3">
      <c r="A768" s="120">
        <v>44597</v>
      </c>
      <c r="B768">
        <f t="shared" si="16"/>
        <v>6</v>
      </c>
      <c r="C768" s="33" t="s">
        <v>637</v>
      </c>
    </row>
    <row r="769" spans="1:3">
      <c r="A769" s="120">
        <v>44598</v>
      </c>
      <c r="B769">
        <f t="shared" si="16"/>
        <v>7</v>
      </c>
      <c r="C769" s="33" t="s">
        <v>637</v>
      </c>
    </row>
    <row r="770" spans="1:3">
      <c r="A770" s="120">
        <v>44599</v>
      </c>
      <c r="B770">
        <f t="shared" ref="B770:B833" si="17">WEEKNUM(A770)</f>
        <v>7</v>
      </c>
      <c r="C770" s="33" t="s">
        <v>637</v>
      </c>
    </row>
    <row r="771" spans="1:3">
      <c r="A771" s="120">
        <v>44600</v>
      </c>
      <c r="B771">
        <f t="shared" si="17"/>
        <v>7</v>
      </c>
      <c r="C771" s="33" t="s">
        <v>637</v>
      </c>
    </row>
    <row r="772" spans="1:3">
      <c r="A772" s="120">
        <v>44601</v>
      </c>
      <c r="B772">
        <f t="shared" si="17"/>
        <v>7</v>
      </c>
      <c r="C772" s="33" t="s">
        <v>637</v>
      </c>
    </row>
    <row r="773" spans="1:3">
      <c r="A773" s="120">
        <v>44602</v>
      </c>
      <c r="B773">
        <f t="shared" si="17"/>
        <v>7</v>
      </c>
      <c r="C773" s="33" t="s">
        <v>637</v>
      </c>
    </row>
    <row r="774" spans="1:3">
      <c r="A774" s="120">
        <v>44603</v>
      </c>
      <c r="B774">
        <f t="shared" si="17"/>
        <v>7</v>
      </c>
      <c r="C774" s="33" t="s">
        <v>637</v>
      </c>
    </row>
    <row r="775" spans="1:3">
      <c r="A775" s="120">
        <v>44604</v>
      </c>
      <c r="B775">
        <f t="shared" si="17"/>
        <v>7</v>
      </c>
      <c r="C775" s="33" t="s">
        <v>638</v>
      </c>
    </row>
    <row r="776" spans="1:3">
      <c r="A776" s="120">
        <v>44605</v>
      </c>
      <c r="B776">
        <f t="shared" si="17"/>
        <v>8</v>
      </c>
      <c r="C776" s="33" t="s">
        <v>638</v>
      </c>
    </row>
    <row r="777" spans="1:3">
      <c r="A777" s="120">
        <v>44606</v>
      </c>
      <c r="B777">
        <f t="shared" si="17"/>
        <v>8</v>
      </c>
      <c r="C777" s="33" t="s">
        <v>638</v>
      </c>
    </row>
    <row r="778" spans="1:3">
      <c r="A778" s="120">
        <v>44607</v>
      </c>
      <c r="B778">
        <f t="shared" si="17"/>
        <v>8</v>
      </c>
      <c r="C778" s="33" t="s">
        <v>638</v>
      </c>
    </row>
    <row r="779" spans="1:3">
      <c r="A779" s="120">
        <v>44608</v>
      </c>
      <c r="B779">
        <f t="shared" si="17"/>
        <v>8</v>
      </c>
      <c r="C779" s="33" t="s">
        <v>638</v>
      </c>
    </row>
    <row r="780" spans="1:3">
      <c r="A780" s="120">
        <v>44609</v>
      </c>
      <c r="B780">
        <f t="shared" si="17"/>
        <v>8</v>
      </c>
      <c r="C780" s="33" t="s">
        <v>638</v>
      </c>
    </row>
    <row r="781" spans="1:3">
      <c r="A781" s="120">
        <v>44610</v>
      </c>
      <c r="B781">
        <f t="shared" si="17"/>
        <v>8</v>
      </c>
      <c r="C781" s="33" t="s">
        <v>638</v>
      </c>
    </row>
    <row r="782" spans="1:3">
      <c r="A782" s="120">
        <v>44611</v>
      </c>
      <c r="B782">
        <f t="shared" si="17"/>
        <v>8</v>
      </c>
      <c r="C782" s="33" t="s">
        <v>639</v>
      </c>
    </row>
    <row r="783" spans="1:3">
      <c r="A783" s="120">
        <v>44612</v>
      </c>
      <c r="B783">
        <f t="shared" si="17"/>
        <v>9</v>
      </c>
      <c r="C783" s="33" t="s">
        <v>639</v>
      </c>
    </row>
    <row r="784" spans="1:3">
      <c r="A784" s="120">
        <v>44613</v>
      </c>
      <c r="B784">
        <f t="shared" si="17"/>
        <v>9</v>
      </c>
      <c r="C784" s="33" t="s">
        <v>639</v>
      </c>
    </row>
    <row r="785" spans="1:3">
      <c r="A785" s="120">
        <v>44614</v>
      </c>
      <c r="B785">
        <f t="shared" si="17"/>
        <v>9</v>
      </c>
      <c r="C785" s="33" t="s">
        <v>639</v>
      </c>
    </row>
    <row r="786" spans="1:3">
      <c r="A786" s="120">
        <v>44615</v>
      </c>
      <c r="B786">
        <f t="shared" si="17"/>
        <v>9</v>
      </c>
      <c r="C786" s="33" t="s">
        <v>639</v>
      </c>
    </row>
    <row r="787" spans="1:3">
      <c r="A787" s="120">
        <v>44616</v>
      </c>
      <c r="B787">
        <f t="shared" si="17"/>
        <v>9</v>
      </c>
      <c r="C787" s="33" t="s">
        <v>639</v>
      </c>
    </row>
    <row r="788" spans="1:3">
      <c r="A788" s="120">
        <v>44617</v>
      </c>
      <c r="B788">
        <f t="shared" si="17"/>
        <v>9</v>
      </c>
      <c r="C788" s="33" t="s">
        <v>639</v>
      </c>
    </row>
    <row r="789" spans="1:3">
      <c r="A789" s="120">
        <v>44618</v>
      </c>
      <c r="B789">
        <f t="shared" si="17"/>
        <v>9</v>
      </c>
      <c r="C789" s="33" t="s">
        <v>640</v>
      </c>
    </row>
    <row r="790" spans="1:3">
      <c r="A790" s="120">
        <v>44619</v>
      </c>
      <c r="B790">
        <f t="shared" si="17"/>
        <v>10</v>
      </c>
      <c r="C790" s="33" t="s">
        <v>640</v>
      </c>
    </row>
    <row r="791" spans="1:3">
      <c r="A791" s="120">
        <v>44620</v>
      </c>
      <c r="B791">
        <f t="shared" si="17"/>
        <v>10</v>
      </c>
      <c r="C791" s="33" t="s">
        <v>640</v>
      </c>
    </row>
    <row r="792" spans="1:3">
      <c r="A792" s="120">
        <v>44621</v>
      </c>
      <c r="B792">
        <f t="shared" si="17"/>
        <v>10</v>
      </c>
      <c r="C792" s="33" t="s">
        <v>640</v>
      </c>
    </row>
    <row r="793" spans="1:3">
      <c r="A793" s="120">
        <v>44622</v>
      </c>
      <c r="B793">
        <f t="shared" si="17"/>
        <v>10</v>
      </c>
      <c r="C793" s="33" t="s">
        <v>640</v>
      </c>
    </row>
    <row r="794" spans="1:3">
      <c r="A794" s="120">
        <v>44623</v>
      </c>
      <c r="B794">
        <f t="shared" si="17"/>
        <v>10</v>
      </c>
      <c r="C794" s="33" t="s">
        <v>640</v>
      </c>
    </row>
    <row r="795" spans="1:3">
      <c r="A795" s="120">
        <v>44624</v>
      </c>
      <c r="B795">
        <f t="shared" si="17"/>
        <v>10</v>
      </c>
      <c r="C795" s="33" t="s">
        <v>640</v>
      </c>
    </row>
    <row r="796" spans="1:3">
      <c r="A796" s="120">
        <v>44625</v>
      </c>
      <c r="B796">
        <f t="shared" si="17"/>
        <v>10</v>
      </c>
      <c r="C796" s="33" t="s">
        <v>641</v>
      </c>
    </row>
    <row r="797" spans="1:3">
      <c r="A797" s="120">
        <v>44626</v>
      </c>
      <c r="B797">
        <f t="shared" si="17"/>
        <v>11</v>
      </c>
      <c r="C797" s="33" t="s">
        <v>641</v>
      </c>
    </row>
    <row r="798" spans="1:3">
      <c r="A798" s="120">
        <v>44627</v>
      </c>
      <c r="B798">
        <f t="shared" si="17"/>
        <v>11</v>
      </c>
      <c r="C798" s="33" t="s">
        <v>641</v>
      </c>
    </row>
    <row r="799" spans="1:3">
      <c r="A799" s="120">
        <v>44628</v>
      </c>
      <c r="B799">
        <f t="shared" si="17"/>
        <v>11</v>
      </c>
      <c r="C799" s="33" t="s">
        <v>641</v>
      </c>
    </row>
    <row r="800" spans="1:3">
      <c r="A800" s="120">
        <v>44629</v>
      </c>
      <c r="B800">
        <f t="shared" si="17"/>
        <v>11</v>
      </c>
      <c r="C800" s="33" t="s">
        <v>641</v>
      </c>
    </row>
    <row r="801" spans="1:3">
      <c r="A801" s="120">
        <v>44630</v>
      </c>
      <c r="B801">
        <f t="shared" si="17"/>
        <v>11</v>
      </c>
      <c r="C801" s="33" t="s">
        <v>641</v>
      </c>
    </row>
    <row r="802" spans="1:3">
      <c r="A802" s="120">
        <v>44631</v>
      </c>
      <c r="B802">
        <f t="shared" si="17"/>
        <v>11</v>
      </c>
      <c r="C802" s="33" t="s">
        <v>641</v>
      </c>
    </row>
    <row r="803" spans="1:3">
      <c r="A803" s="120">
        <v>44632</v>
      </c>
      <c r="B803">
        <f t="shared" si="17"/>
        <v>11</v>
      </c>
      <c r="C803" s="33" t="s">
        <v>642</v>
      </c>
    </row>
    <row r="804" spans="1:3">
      <c r="A804" s="120">
        <v>44633</v>
      </c>
      <c r="B804">
        <f t="shared" si="17"/>
        <v>12</v>
      </c>
      <c r="C804" s="33" t="s">
        <v>642</v>
      </c>
    </row>
    <row r="805" spans="1:3">
      <c r="A805" s="120">
        <v>44634</v>
      </c>
      <c r="B805">
        <f t="shared" si="17"/>
        <v>12</v>
      </c>
      <c r="C805" s="33" t="s">
        <v>642</v>
      </c>
    </row>
    <row r="806" spans="1:3">
      <c r="A806" s="120">
        <v>44635</v>
      </c>
      <c r="B806">
        <f t="shared" si="17"/>
        <v>12</v>
      </c>
      <c r="C806" s="33" t="s">
        <v>642</v>
      </c>
    </row>
    <row r="807" spans="1:3">
      <c r="A807" s="120">
        <v>44636</v>
      </c>
      <c r="B807">
        <f t="shared" si="17"/>
        <v>12</v>
      </c>
      <c r="C807" s="33" t="s">
        <v>642</v>
      </c>
    </row>
    <row r="808" spans="1:3">
      <c r="A808" s="120">
        <v>44637</v>
      </c>
      <c r="B808">
        <f t="shared" si="17"/>
        <v>12</v>
      </c>
      <c r="C808" s="33" t="s">
        <v>642</v>
      </c>
    </row>
    <row r="809" spans="1:3">
      <c r="A809" s="120">
        <v>44638</v>
      </c>
      <c r="B809">
        <f t="shared" si="17"/>
        <v>12</v>
      </c>
      <c r="C809" s="33" t="s">
        <v>642</v>
      </c>
    </row>
    <row r="810" spans="1:3">
      <c r="A810" s="120">
        <v>44639</v>
      </c>
      <c r="B810">
        <f t="shared" si="17"/>
        <v>12</v>
      </c>
      <c r="C810" s="33" t="s">
        <v>643</v>
      </c>
    </row>
    <row r="811" spans="1:3">
      <c r="A811" s="120">
        <v>44640</v>
      </c>
      <c r="B811">
        <f t="shared" si="17"/>
        <v>13</v>
      </c>
      <c r="C811" s="33" t="s">
        <v>643</v>
      </c>
    </row>
    <row r="812" spans="1:3">
      <c r="A812" s="120">
        <v>44641</v>
      </c>
      <c r="B812">
        <f t="shared" si="17"/>
        <v>13</v>
      </c>
      <c r="C812" s="33" t="s">
        <v>643</v>
      </c>
    </row>
    <row r="813" spans="1:3">
      <c r="A813" s="120">
        <v>44642</v>
      </c>
      <c r="B813">
        <f t="shared" si="17"/>
        <v>13</v>
      </c>
      <c r="C813" s="33" t="s">
        <v>643</v>
      </c>
    </row>
    <row r="814" spans="1:3">
      <c r="A814" s="120">
        <v>44643</v>
      </c>
      <c r="B814">
        <f t="shared" si="17"/>
        <v>13</v>
      </c>
      <c r="C814" s="33" t="s">
        <v>643</v>
      </c>
    </row>
    <row r="815" spans="1:3">
      <c r="A815" s="120">
        <v>44644</v>
      </c>
      <c r="B815">
        <f t="shared" si="17"/>
        <v>13</v>
      </c>
      <c r="C815" s="33" t="s">
        <v>643</v>
      </c>
    </row>
    <row r="816" spans="1:3">
      <c r="A816" s="120">
        <v>44645</v>
      </c>
      <c r="B816">
        <f t="shared" si="17"/>
        <v>13</v>
      </c>
      <c r="C816" s="33" t="s">
        <v>643</v>
      </c>
    </row>
    <row r="817" spans="1:3">
      <c r="A817" s="120">
        <v>44646</v>
      </c>
      <c r="B817">
        <f t="shared" si="17"/>
        <v>13</v>
      </c>
      <c r="C817" s="33" t="s">
        <v>644</v>
      </c>
    </row>
    <row r="818" spans="1:3">
      <c r="A818" s="120">
        <v>44647</v>
      </c>
      <c r="B818">
        <f t="shared" si="17"/>
        <v>14</v>
      </c>
      <c r="C818" s="33" t="s">
        <v>644</v>
      </c>
    </row>
    <row r="819" spans="1:3">
      <c r="A819" s="120">
        <v>44648</v>
      </c>
      <c r="B819">
        <f t="shared" si="17"/>
        <v>14</v>
      </c>
      <c r="C819" s="33" t="s">
        <v>644</v>
      </c>
    </row>
    <row r="820" spans="1:3">
      <c r="A820" s="120">
        <v>44649</v>
      </c>
      <c r="B820">
        <f t="shared" si="17"/>
        <v>14</v>
      </c>
      <c r="C820" s="33" t="s">
        <v>644</v>
      </c>
    </row>
    <row r="821" spans="1:3">
      <c r="A821" s="120">
        <v>44650</v>
      </c>
      <c r="B821">
        <f t="shared" si="17"/>
        <v>14</v>
      </c>
      <c r="C821" s="33" t="s">
        <v>644</v>
      </c>
    </row>
    <row r="822" spans="1:3">
      <c r="A822" s="120">
        <v>44651</v>
      </c>
      <c r="B822">
        <f t="shared" si="17"/>
        <v>14</v>
      </c>
      <c r="C822" s="33" t="s">
        <v>644</v>
      </c>
    </row>
    <row r="823" spans="1:3">
      <c r="A823" s="120">
        <v>44652</v>
      </c>
      <c r="B823">
        <f t="shared" si="17"/>
        <v>14</v>
      </c>
      <c r="C823" s="33" t="s">
        <v>644</v>
      </c>
    </row>
    <row r="824" spans="1:3">
      <c r="A824" s="120">
        <v>44653</v>
      </c>
      <c r="B824">
        <f t="shared" si="17"/>
        <v>14</v>
      </c>
      <c r="C824" s="33" t="s">
        <v>645</v>
      </c>
    </row>
    <row r="825" spans="1:3">
      <c r="A825" s="120">
        <v>44654</v>
      </c>
      <c r="B825">
        <f t="shared" si="17"/>
        <v>15</v>
      </c>
      <c r="C825" s="33" t="s">
        <v>645</v>
      </c>
    </row>
    <row r="826" spans="1:3">
      <c r="A826" s="120">
        <v>44655</v>
      </c>
      <c r="B826">
        <f t="shared" si="17"/>
        <v>15</v>
      </c>
      <c r="C826" s="33" t="s">
        <v>645</v>
      </c>
    </row>
    <row r="827" spans="1:3">
      <c r="A827" s="120">
        <v>44656</v>
      </c>
      <c r="B827">
        <f t="shared" si="17"/>
        <v>15</v>
      </c>
      <c r="C827" s="33" t="s">
        <v>645</v>
      </c>
    </row>
    <row r="828" spans="1:3">
      <c r="A828" s="120">
        <v>44657</v>
      </c>
      <c r="B828">
        <f t="shared" si="17"/>
        <v>15</v>
      </c>
      <c r="C828" s="33" t="s">
        <v>645</v>
      </c>
    </row>
    <row r="829" spans="1:3">
      <c r="A829" s="120">
        <v>44658</v>
      </c>
      <c r="B829">
        <f t="shared" si="17"/>
        <v>15</v>
      </c>
      <c r="C829" s="33" t="s">
        <v>645</v>
      </c>
    </row>
    <row r="830" spans="1:3">
      <c r="A830" s="120">
        <v>44659</v>
      </c>
      <c r="B830">
        <f t="shared" si="17"/>
        <v>15</v>
      </c>
      <c r="C830" s="33" t="s">
        <v>645</v>
      </c>
    </row>
    <row r="831" spans="1:3">
      <c r="A831" s="120">
        <v>44660</v>
      </c>
      <c r="B831">
        <f t="shared" si="17"/>
        <v>15</v>
      </c>
      <c r="C831" s="33" t="s">
        <v>646</v>
      </c>
    </row>
    <row r="832" spans="1:3">
      <c r="A832" s="120">
        <v>44661</v>
      </c>
      <c r="B832">
        <f t="shared" si="17"/>
        <v>16</v>
      </c>
      <c r="C832" s="33" t="s">
        <v>646</v>
      </c>
    </row>
    <row r="833" spans="1:3">
      <c r="A833" s="120">
        <v>44662</v>
      </c>
      <c r="B833">
        <f t="shared" si="17"/>
        <v>16</v>
      </c>
      <c r="C833" s="33" t="s">
        <v>646</v>
      </c>
    </row>
    <row r="834" spans="1:3">
      <c r="A834" s="120">
        <v>44663</v>
      </c>
      <c r="B834">
        <f t="shared" ref="B834:B897" si="18">WEEKNUM(A834)</f>
        <v>16</v>
      </c>
      <c r="C834" s="33" t="s">
        <v>646</v>
      </c>
    </row>
    <row r="835" spans="1:3">
      <c r="A835" s="120">
        <v>44664</v>
      </c>
      <c r="B835">
        <f t="shared" si="18"/>
        <v>16</v>
      </c>
      <c r="C835" s="33" t="s">
        <v>646</v>
      </c>
    </row>
    <row r="836" spans="1:3">
      <c r="A836" s="120">
        <v>44665</v>
      </c>
      <c r="B836">
        <f t="shared" si="18"/>
        <v>16</v>
      </c>
      <c r="C836" s="33" t="s">
        <v>646</v>
      </c>
    </row>
    <row r="837" spans="1:3">
      <c r="A837" s="120">
        <v>44666</v>
      </c>
      <c r="B837">
        <f t="shared" si="18"/>
        <v>16</v>
      </c>
      <c r="C837" s="33" t="s">
        <v>646</v>
      </c>
    </row>
    <row r="838" spans="1:3">
      <c r="A838" s="120">
        <v>44667</v>
      </c>
      <c r="B838">
        <f t="shared" si="18"/>
        <v>16</v>
      </c>
      <c r="C838" s="33" t="s">
        <v>647</v>
      </c>
    </row>
    <row r="839" spans="1:3">
      <c r="A839" s="120">
        <v>44668</v>
      </c>
      <c r="B839">
        <f t="shared" si="18"/>
        <v>17</v>
      </c>
      <c r="C839" s="33" t="s">
        <v>647</v>
      </c>
    </row>
    <row r="840" spans="1:3">
      <c r="A840" s="120">
        <v>44669</v>
      </c>
      <c r="B840">
        <f t="shared" si="18"/>
        <v>17</v>
      </c>
      <c r="C840" s="33" t="s">
        <v>647</v>
      </c>
    </row>
    <row r="841" spans="1:3">
      <c r="A841" s="120">
        <v>44670</v>
      </c>
      <c r="B841">
        <f t="shared" si="18"/>
        <v>17</v>
      </c>
      <c r="C841" s="33" t="s">
        <v>647</v>
      </c>
    </row>
    <row r="842" spans="1:3">
      <c r="A842" s="120">
        <v>44671</v>
      </c>
      <c r="B842">
        <f t="shared" si="18"/>
        <v>17</v>
      </c>
      <c r="C842" s="33" t="s">
        <v>647</v>
      </c>
    </row>
    <row r="843" spans="1:3">
      <c r="A843" s="120">
        <v>44672</v>
      </c>
      <c r="B843">
        <f t="shared" si="18"/>
        <v>17</v>
      </c>
      <c r="C843" s="33" t="s">
        <v>647</v>
      </c>
    </row>
    <row r="844" spans="1:3">
      <c r="A844" s="120">
        <v>44673</v>
      </c>
      <c r="B844">
        <f t="shared" si="18"/>
        <v>17</v>
      </c>
      <c r="C844" s="33" t="s">
        <v>647</v>
      </c>
    </row>
    <row r="845" spans="1:3">
      <c r="A845" s="120">
        <v>44674</v>
      </c>
      <c r="B845">
        <f t="shared" si="18"/>
        <v>17</v>
      </c>
      <c r="C845" s="33" t="s">
        <v>648</v>
      </c>
    </row>
    <row r="846" spans="1:3">
      <c r="A846" s="120">
        <v>44675</v>
      </c>
      <c r="B846">
        <f t="shared" si="18"/>
        <v>18</v>
      </c>
      <c r="C846" s="33" t="s">
        <v>648</v>
      </c>
    </row>
    <row r="847" spans="1:3">
      <c r="A847" s="120">
        <v>44676</v>
      </c>
      <c r="B847">
        <f t="shared" si="18"/>
        <v>18</v>
      </c>
      <c r="C847" s="33" t="s">
        <v>648</v>
      </c>
    </row>
    <row r="848" spans="1:3">
      <c r="A848" s="120">
        <v>44677</v>
      </c>
      <c r="B848">
        <f t="shared" si="18"/>
        <v>18</v>
      </c>
      <c r="C848" s="33" t="s">
        <v>648</v>
      </c>
    </row>
    <row r="849" spans="1:3">
      <c r="A849" s="120">
        <v>44678</v>
      </c>
      <c r="B849">
        <f t="shared" si="18"/>
        <v>18</v>
      </c>
      <c r="C849" s="33" t="s">
        <v>648</v>
      </c>
    </row>
    <row r="850" spans="1:3">
      <c r="A850" s="120">
        <v>44679</v>
      </c>
      <c r="B850">
        <f t="shared" si="18"/>
        <v>18</v>
      </c>
      <c r="C850" s="33" t="s">
        <v>648</v>
      </c>
    </row>
    <row r="851" spans="1:3">
      <c r="A851" s="120">
        <v>44680</v>
      </c>
      <c r="B851">
        <f t="shared" si="18"/>
        <v>18</v>
      </c>
      <c r="C851" s="33" t="s">
        <v>648</v>
      </c>
    </row>
    <row r="852" spans="1:3">
      <c r="A852" s="120">
        <v>44681</v>
      </c>
      <c r="B852">
        <f t="shared" si="18"/>
        <v>18</v>
      </c>
      <c r="C852" s="33" t="s">
        <v>649</v>
      </c>
    </row>
    <row r="853" spans="1:3">
      <c r="A853" s="120">
        <v>44682</v>
      </c>
      <c r="B853">
        <f t="shared" si="18"/>
        <v>19</v>
      </c>
      <c r="C853" s="33" t="s">
        <v>649</v>
      </c>
    </row>
    <row r="854" spans="1:3">
      <c r="A854" s="120">
        <v>44683</v>
      </c>
      <c r="B854">
        <f t="shared" si="18"/>
        <v>19</v>
      </c>
      <c r="C854" s="33" t="s">
        <v>649</v>
      </c>
    </row>
    <row r="855" spans="1:3">
      <c r="A855" s="120">
        <v>44684</v>
      </c>
      <c r="B855">
        <f t="shared" si="18"/>
        <v>19</v>
      </c>
      <c r="C855" s="33" t="s">
        <v>649</v>
      </c>
    </row>
    <row r="856" spans="1:3">
      <c r="A856" s="120">
        <v>44685</v>
      </c>
      <c r="B856">
        <f t="shared" si="18"/>
        <v>19</v>
      </c>
      <c r="C856" s="33" t="s">
        <v>649</v>
      </c>
    </row>
    <row r="857" spans="1:3">
      <c r="A857" s="120">
        <v>44686</v>
      </c>
      <c r="B857">
        <f t="shared" si="18"/>
        <v>19</v>
      </c>
      <c r="C857" s="33" t="s">
        <v>649</v>
      </c>
    </row>
    <row r="858" spans="1:3">
      <c r="A858" s="120">
        <v>44687</v>
      </c>
      <c r="B858">
        <f t="shared" si="18"/>
        <v>19</v>
      </c>
      <c r="C858" s="33" t="s">
        <v>649</v>
      </c>
    </row>
    <row r="859" spans="1:3">
      <c r="A859" s="120">
        <v>44688</v>
      </c>
      <c r="B859">
        <f t="shared" si="18"/>
        <v>19</v>
      </c>
      <c r="C859" s="33" t="s">
        <v>650</v>
      </c>
    </row>
    <row r="860" spans="1:3">
      <c r="A860" s="120">
        <v>44689</v>
      </c>
      <c r="B860">
        <f t="shared" si="18"/>
        <v>20</v>
      </c>
      <c r="C860" s="33" t="s">
        <v>650</v>
      </c>
    </row>
    <row r="861" spans="1:3">
      <c r="A861" s="120">
        <v>44690</v>
      </c>
      <c r="B861">
        <f t="shared" si="18"/>
        <v>20</v>
      </c>
      <c r="C861" s="33" t="s">
        <v>650</v>
      </c>
    </row>
    <row r="862" spans="1:3">
      <c r="A862" s="120">
        <v>44691</v>
      </c>
      <c r="B862">
        <f t="shared" si="18"/>
        <v>20</v>
      </c>
      <c r="C862" s="33" t="s">
        <v>650</v>
      </c>
    </row>
    <row r="863" spans="1:3">
      <c r="A863" s="120">
        <v>44692</v>
      </c>
      <c r="B863">
        <f t="shared" si="18"/>
        <v>20</v>
      </c>
      <c r="C863" s="33" t="s">
        <v>650</v>
      </c>
    </row>
    <row r="864" spans="1:3">
      <c r="A864" s="120">
        <v>44693</v>
      </c>
      <c r="B864">
        <f t="shared" si="18"/>
        <v>20</v>
      </c>
      <c r="C864" s="33" t="s">
        <v>650</v>
      </c>
    </row>
    <row r="865" spans="1:3">
      <c r="A865" s="120">
        <v>44694</v>
      </c>
      <c r="B865">
        <f t="shared" si="18"/>
        <v>20</v>
      </c>
      <c r="C865" s="33" t="s">
        <v>650</v>
      </c>
    </row>
    <row r="866" spans="1:3">
      <c r="A866" s="120">
        <v>44695</v>
      </c>
      <c r="B866">
        <f t="shared" si="18"/>
        <v>20</v>
      </c>
      <c r="C866" s="33" t="s">
        <v>651</v>
      </c>
    </row>
    <row r="867" spans="1:3">
      <c r="A867" s="120">
        <v>44696</v>
      </c>
      <c r="B867">
        <f t="shared" si="18"/>
        <v>21</v>
      </c>
      <c r="C867" s="33" t="s">
        <v>651</v>
      </c>
    </row>
    <row r="868" spans="1:3">
      <c r="A868" s="120">
        <v>44697</v>
      </c>
      <c r="B868">
        <f t="shared" si="18"/>
        <v>21</v>
      </c>
      <c r="C868" s="33" t="s">
        <v>651</v>
      </c>
    </row>
    <row r="869" spans="1:3">
      <c r="A869" s="120">
        <v>44698</v>
      </c>
      <c r="B869">
        <f t="shared" si="18"/>
        <v>21</v>
      </c>
      <c r="C869" s="33" t="s">
        <v>651</v>
      </c>
    </row>
    <row r="870" spans="1:3">
      <c r="A870" s="120">
        <v>44699</v>
      </c>
      <c r="B870">
        <f t="shared" si="18"/>
        <v>21</v>
      </c>
      <c r="C870" s="33" t="s">
        <v>651</v>
      </c>
    </row>
    <row r="871" spans="1:3">
      <c r="A871" s="120">
        <v>44700</v>
      </c>
      <c r="B871">
        <f t="shared" si="18"/>
        <v>21</v>
      </c>
      <c r="C871" s="33" t="s">
        <v>651</v>
      </c>
    </row>
    <row r="872" spans="1:3">
      <c r="A872" s="120">
        <v>44701</v>
      </c>
      <c r="B872">
        <f t="shared" si="18"/>
        <v>21</v>
      </c>
      <c r="C872" s="33" t="s">
        <v>651</v>
      </c>
    </row>
    <row r="873" spans="1:3">
      <c r="A873" s="120">
        <v>44702</v>
      </c>
      <c r="B873">
        <f t="shared" si="18"/>
        <v>21</v>
      </c>
      <c r="C873" s="33" t="s">
        <v>652</v>
      </c>
    </row>
    <row r="874" spans="1:3">
      <c r="A874" s="120">
        <v>44703</v>
      </c>
      <c r="B874">
        <f t="shared" si="18"/>
        <v>22</v>
      </c>
      <c r="C874" s="33" t="s">
        <v>652</v>
      </c>
    </row>
    <row r="875" spans="1:3">
      <c r="A875" s="120">
        <v>44704</v>
      </c>
      <c r="B875">
        <f t="shared" si="18"/>
        <v>22</v>
      </c>
      <c r="C875" s="33" t="s">
        <v>652</v>
      </c>
    </row>
    <row r="876" spans="1:3">
      <c r="A876" s="120">
        <v>44705</v>
      </c>
      <c r="B876">
        <f t="shared" si="18"/>
        <v>22</v>
      </c>
      <c r="C876" s="33" t="s">
        <v>652</v>
      </c>
    </row>
    <row r="877" spans="1:3">
      <c r="A877" s="120">
        <v>44706</v>
      </c>
      <c r="B877">
        <f t="shared" si="18"/>
        <v>22</v>
      </c>
      <c r="C877" s="33" t="s">
        <v>652</v>
      </c>
    </row>
    <row r="878" spans="1:3">
      <c r="A878" s="120">
        <v>44707</v>
      </c>
      <c r="B878">
        <f t="shared" si="18"/>
        <v>22</v>
      </c>
      <c r="C878" s="33" t="s">
        <v>652</v>
      </c>
    </row>
    <row r="879" spans="1:3">
      <c r="A879" s="120">
        <v>44708</v>
      </c>
      <c r="B879">
        <f t="shared" si="18"/>
        <v>22</v>
      </c>
      <c r="C879" s="33" t="s">
        <v>652</v>
      </c>
    </row>
    <row r="880" spans="1:3">
      <c r="A880" s="120">
        <v>44709</v>
      </c>
      <c r="B880">
        <f t="shared" si="18"/>
        <v>22</v>
      </c>
      <c r="C880" s="33" t="s">
        <v>653</v>
      </c>
    </row>
    <row r="881" spans="1:3">
      <c r="A881" s="120">
        <v>44710</v>
      </c>
      <c r="B881">
        <f t="shared" si="18"/>
        <v>23</v>
      </c>
      <c r="C881" s="33" t="s">
        <v>653</v>
      </c>
    </row>
    <row r="882" spans="1:3">
      <c r="A882" s="120">
        <v>44711</v>
      </c>
      <c r="B882">
        <f t="shared" si="18"/>
        <v>23</v>
      </c>
      <c r="C882" s="33" t="s">
        <v>653</v>
      </c>
    </row>
    <row r="883" spans="1:3">
      <c r="A883" s="120">
        <v>44712</v>
      </c>
      <c r="B883">
        <f t="shared" si="18"/>
        <v>23</v>
      </c>
      <c r="C883" s="33" t="s">
        <v>653</v>
      </c>
    </row>
    <row r="884" spans="1:3">
      <c r="A884" s="120">
        <v>44713</v>
      </c>
      <c r="B884">
        <f t="shared" si="18"/>
        <v>23</v>
      </c>
      <c r="C884" s="33" t="s">
        <v>653</v>
      </c>
    </row>
    <row r="885" spans="1:3">
      <c r="A885" s="120">
        <v>44714</v>
      </c>
      <c r="B885">
        <f t="shared" si="18"/>
        <v>23</v>
      </c>
      <c r="C885" s="33" t="s">
        <v>653</v>
      </c>
    </row>
    <row r="886" spans="1:3">
      <c r="A886" s="120">
        <v>44715</v>
      </c>
      <c r="B886">
        <f t="shared" si="18"/>
        <v>23</v>
      </c>
      <c r="C886" s="33" t="s">
        <v>653</v>
      </c>
    </row>
    <row r="887" spans="1:3">
      <c r="A887" s="120">
        <v>44716</v>
      </c>
      <c r="B887">
        <f t="shared" si="18"/>
        <v>23</v>
      </c>
      <c r="C887" s="33" t="s">
        <v>654</v>
      </c>
    </row>
    <row r="888" spans="1:3">
      <c r="A888" s="120">
        <v>44717</v>
      </c>
      <c r="B888">
        <f t="shared" si="18"/>
        <v>24</v>
      </c>
      <c r="C888" s="33" t="s">
        <v>654</v>
      </c>
    </row>
    <row r="889" spans="1:3">
      <c r="A889" s="120">
        <v>44718</v>
      </c>
      <c r="B889">
        <f t="shared" si="18"/>
        <v>24</v>
      </c>
      <c r="C889" s="33" t="s">
        <v>654</v>
      </c>
    </row>
    <row r="890" spans="1:3">
      <c r="A890" s="120">
        <v>44719</v>
      </c>
      <c r="B890">
        <f t="shared" si="18"/>
        <v>24</v>
      </c>
      <c r="C890" s="33" t="s">
        <v>654</v>
      </c>
    </row>
    <row r="891" spans="1:3">
      <c r="A891" s="120">
        <v>44720</v>
      </c>
      <c r="B891">
        <f t="shared" si="18"/>
        <v>24</v>
      </c>
      <c r="C891" s="33" t="s">
        <v>654</v>
      </c>
    </row>
    <row r="892" spans="1:3">
      <c r="A892" s="120">
        <v>44721</v>
      </c>
      <c r="B892">
        <f t="shared" si="18"/>
        <v>24</v>
      </c>
      <c r="C892" s="33" t="s">
        <v>654</v>
      </c>
    </row>
    <row r="893" spans="1:3">
      <c r="A893" s="120">
        <v>44722</v>
      </c>
      <c r="B893">
        <f t="shared" si="18"/>
        <v>24</v>
      </c>
      <c r="C893" s="33" t="s">
        <v>654</v>
      </c>
    </row>
    <row r="894" spans="1:3">
      <c r="A894" s="120">
        <v>44723</v>
      </c>
      <c r="B894">
        <f t="shared" si="18"/>
        <v>24</v>
      </c>
      <c r="C894" s="33" t="s">
        <v>655</v>
      </c>
    </row>
    <row r="895" spans="1:3">
      <c r="A895" s="120">
        <v>44724</v>
      </c>
      <c r="B895">
        <f t="shared" si="18"/>
        <v>25</v>
      </c>
      <c r="C895" s="33" t="s">
        <v>655</v>
      </c>
    </row>
    <row r="896" spans="1:3">
      <c r="A896" s="120">
        <v>44725</v>
      </c>
      <c r="B896">
        <f t="shared" si="18"/>
        <v>25</v>
      </c>
      <c r="C896" s="33" t="s">
        <v>655</v>
      </c>
    </row>
    <row r="897" spans="1:3">
      <c r="A897" s="120">
        <v>44726</v>
      </c>
      <c r="B897">
        <f t="shared" si="18"/>
        <v>25</v>
      </c>
      <c r="C897" s="33" t="s">
        <v>655</v>
      </c>
    </row>
    <row r="898" spans="1:3">
      <c r="A898" s="120">
        <v>44727</v>
      </c>
      <c r="B898">
        <f t="shared" ref="B898:B961" si="19">WEEKNUM(A898)</f>
        <v>25</v>
      </c>
      <c r="C898" s="33" t="s">
        <v>655</v>
      </c>
    </row>
    <row r="899" spans="1:3">
      <c r="A899" s="120">
        <v>44728</v>
      </c>
      <c r="B899">
        <f t="shared" si="19"/>
        <v>25</v>
      </c>
      <c r="C899" s="33" t="s">
        <v>655</v>
      </c>
    </row>
    <row r="900" spans="1:3">
      <c r="A900" s="120">
        <v>44729</v>
      </c>
      <c r="B900">
        <f t="shared" si="19"/>
        <v>25</v>
      </c>
      <c r="C900" s="33" t="s">
        <v>655</v>
      </c>
    </row>
    <row r="901" spans="1:3">
      <c r="A901" s="120">
        <v>44730</v>
      </c>
      <c r="B901">
        <f t="shared" si="19"/>
        <v>25</v>
      </c>
      <c r="C901" s="33" t="s">
        <v>656</v>
      </c>
    </row>
    <row r="902" spans="1:3">
      <c r="A902" s="120">
        <v>44731</v>
      </c>
      <c r="B902">
        <f t="shared" si="19"/>
        <v>26</v>
      </c>
      <c r="C902" s="33" t="s">
        <v>656</v>
      </c>
    </row>
    <row r="903" spans="1:3">
      <c r="A903" s="120">
        <v>44732</v>
      </c>
      <c r="B903">
        <f t="shared" si="19"/>
        <v>26</v>
      </c>
      <c r="C903" s="33" t="s">
        <v>656</v>
      </c>
    </row>
    <row r="904" spans="1:3">
      <c r="A904" s="120">
        <v>44733</v>
      </c>
      <c r="B904">
        <f t="shared" si="19"/>
        <v>26</v>
      </c>
      <c r="C904" s="33" t="s">
        <v>656</v>
      </c>
    </row>
    <row r="905" spans="1:3">
      <c r="A905" s="120">
        <v>44734</v>
      </c>
      <c r="B905">
        <f t="shared" si="19"/>
        <v>26</v>
      </c>
      <c r="C905" s="33" t="s">
        <v>656</v>
      </c>
    </row>
    <row r="906" spans="1:3">
      <c r="A906" s="120">
        <v>44735</v>
      </c>
      <c r="B906">
        <f t="shared" si="19"/>
        <v>26</v>
      </c>
      <c r="C906" s="33" t="s">
        <v>656</v>
      </c>
    </row>
    <row r="907" spans="1:3">
      <c r="A907" s="120">
        <v>44736</v>
      </c>
      <c r="B907">
        <f t="shared" si="19"/>
        <v>26</v>
      </c>
      <c r="C907" s="33" t="s">
        <v>656</v>
      </c>
    </row>
    <row r="908" spans="1:3">
      <c r="A908" s="120">
        <v>44737</v>
      </c>
      <c r="B908">
        <f t="shared" si="19"/>
        <v>26</v>
      </c>
      <c r="C908" s="33" t="s">
        <v>657</v>
      </c>
    </row>
    <row r="909" spans="1:3">
      <c r="A909" s="120">
        <v>44738</v>
      </c>
      <c r="B909">
        <f t="shared" si="19"/>
        <v>27</v>
      </c>
      <c r="C909" s="33" t="s">
        <v>657</v>
      </c>
    </row>
    <row r="910" spans="1:3">
      <c r="A910" s="120">
        <v>44739</v>
      </c>
      <c r="B910">
        <f t="shared" si="19"/>
        <v>27</v>
      </c>
      <c r="C910" s="33" t="s">
        <v>657</v>
      </c>
    </row>
    <row r="911" spans="1:3">
      <c r="A911" s="120">
        <v>44740</v>
      </c>
      <c r="B911">
        <f t="shared" si="19"/>
        <v>27</v>
      </c>
      <c r="C911" s="33" t="s">
        <v>657</v>
      </c>
    </row>
    <row r="912" spans="1:3">
      <c r="A912" s="120">
        <v>44741</v>
      </c>
      <c r="B912">
        <f t="shared" si="19"/>
        <v>27</v>
      </c>
      <c r="C912" s="33" t="s">
        <v>657</v>
      </c>
    </row>
    <row r="913" spans="1:3">
      <c r="A913" s="120">
        <v>44742</v>
      </c>
      <c r="B913">
        <f t="shared" si="19"/>
        <v>27</v>
      </c>
      <c r="C913" s="33" t="s">
        <v>657</v>
      </c>
    </row>
    <row r="914" spans="1:3">
      <c r="A914" s="120">
        <v>44743</v>
      </c>
      <c r="B914">
        <f t="shared" si="19"/>
        <v>27</v>
      </c>
      <c r="C914" s="33" t="s">
        <v>657</v>
      </c>
    </row>
    <row r="915" spans="1:3">
      <c r="A915" s="120">
        <v>44744</v>
      </c>
      <c r="B915">
        <f t="shared" si="19"/>
        <v>27</v>
      </c>
      <c r="C915" s="33" t="s">
        <v>658</v>
      </c>
    </row>
    <row r="916" spans="1:3">
      <c r="A916" s="120">
        <v>44745</v>
      </c>
      <c r="B916">
        <f t="shared" si="19"/>
        <v>28</v>
      </c>
      <c r="C916" s="33" t="s">
        <v>658</v>
      </c>
    </row>
    <row r="917" spans="1:3">
      <c r="A917" s="120">
        <v>44746</v>
      </c>
      <c r="B917">
        <f t="shared" si="19"/>
        <v>28</v>
      </c>
      <c r="C917" s="33" t="s">
        <v>658</v>
      </c>
    </row>
    <row r="918" spans="1:3">
      <c r="A918" s="120">
        <v>44747</v>
      </c>
      <c r="B918">
        <f t="shared" si="19"/>
        <v>28</v>
      </c>
      <c r="C918" s="33" t="s">
        <v>658</v>
      </c>
    </row>
    <row r="919" spans="1:3">
      <c r="A919" s="120">
        <v>44748</v>
      </c>
      <c r="B919">
        <f t="shared" si="19"/>
        <v>28</v>
      </c>
      <c r="C919" s="33" t="s">
        <v>658</v>
      </c>
    </row>
    <row r="920" spans="1:3">
      <c r="A920" s="120">
        <v>44749</v>
      </c>
      <c r="B920">
        <f t="shared" si="19"/>
        <v>28</v>
      </c>
      <c r="C920" s="33" t="s">
        <v>658</v>
      </c>
    </row>
    <row r="921" spans="1:3">
      <c r="A921" s="120">
        <v>44750</v>
      </c>
      <c r="B921">
        <f t="shared" si="19"/>
        <v>28</v>
      </c>
      <c r="C921" s="33" t="s">
        <v>658</v>
      </c>
    </row>
    <row r="922" spans="1:3">
      <c r="A922" s="120">
        <v>44751</v>
      </c>
      <c r="B922">
        <f t="shared" si="19"/>
        <v>28</v>
      </c>
      <c r="C922" s="33" t="s">
        <v>659</v>
      </c>
    </row>
    <row r="923" spans="1:3">
      <c r="A923" s="120">
        <v>44752</v>
      </c>
      <c r="B923">
        <f t="shared" si="19"/>
        <v>29</v>
      </c>
      <c r="C923" s="33" t="s">
        <v>659</v>
      </c>
    </row>
    <row r="924" spans="1:3">
      <c r="A924" s="120">
        <v>44753</v>
      </c>
      <c r="B924">
        <f t="shared" si="19"/>
        <v>29</v>
      </c>
      <c r="C924" s="33" t="s">
        <v>659</v>
      </c>
    </row>
    <row r="925" spans="1:3">
      <c r="A925" s="120">
        <v>44754</v>
      </c>
      <c r="B925">
        <f t="shared" si="19"/>
        <v>29</v>
      </c>
      <c r="C925" s="33" t="s">
        <v>659</v>
      </c>
    </row>
    <row r="926" spans="1:3">
      <c r="A926" s="120">
        <v>44755</v>
      </c>
      <c r="B926">
        <f t="shared" si="19"/>
        <v>29</v>
      </c>
      <c r="C926" s="33" t="s">
        <v>659</v>
      </c>
    </row>
    <row r="927" spans="1:3">
      <c r="A927" s="120">
        <v>44756</v>
      </c>
      <c r="B927">
        <f t="shared" si="19"/>
        <v>29</v>
      </c>
      <c r="C927" s="33" t="s">
        <v>659</v>
      </c>
    </row>
    <row r="928" spans="1:3">
      <c r="A928" s="120">
        <v>44757</v>
      </c>
      <c r="B928">
        <f t="shared" si="19"/>
        <v>29</v>
      </c>
      <c r="C928" s="33" t="s">
        <v>659</v>
      </c>
    </row>
    <row r="929" spans="1:3">
      <c r="A929" s="120">
        <v>44758</v>
      </c>
      <c r="B929">
        <f t="shared" si="19"/>
        <v>29</v>
      </c>
      <c r="C929" s="33" t="s">
        <v>660</v>
      </c>
    </row>
    <row r="930" spans="1:3">
      <c r="A930" s="120">
        <v>44759</v>
      </c>
      <c r="B930">
        <f t="shared" si="19"/>
        <v>30</v>
      </c>
      <c r="C930" s="33" t="s">
        <v>660</v>
      </c>
    </row>
    <row r="931" spans="1:3">
      <c r="A931" s="120">
        <v>44760</v>
      </c>
      <c r="B931">
        <f t="shared" si="19"/>
        <v>30</v>
      </c>
      <c r="C931" s="33" t="s">
        <v>660</v>
      </c>
    </row>
    <row r="932" spans="1:3">
      <c r="A932" s="120">
        <v>44761</v>
      </c>
      <c r="B932">
        <f t="shared" si="19"/>
        <v>30</v>
      </c>
      <c r="C932" s="33" t="s">
        <v>660</v>
      </c>
    </row>
    <row r="933" spans="1:3">
      <c r="A933" s="120">
        <v>44762</v>
      </c>
      <c r="B933">
        <f t="shared" si="19"/>
        <v>30</v>
      </c>
      <c r="C933" s="33" t="s">
        <v>660</v>
      </c>
    </row>
    <row r="934" spans="1:3">
      <c r="A934" s="120">
        <v>44763</v>
      </c>
      <c r="B934">
        <f t="shared" si="19"/>
        <v>30</v>
      </c>
      <c r="C934" s="33" t="s">
        <v>660</v>
      </c>
    </row>
    <row r="935" spans="1:3">
      <c r="A935" s="120">
        <v>44764</v>
      </c>
      <c r="B935">
        <f t="shared" si="19"/>
        <v>30</v>
      </c>
      <c r="C935" s="33" t="s">
        <v>660</v>
      </c>
    </row>
    <row r="936" spans="1:3">
      <c r="A936" s="120">
        <v>44765</v>
      </c>
      <c r="B936">
        <f t="shared" si="19"/>
        <v>30</v>
      </c>
      <c r="C936" s="33" t="s">
        <v>661</v>
      </c>
    </row>
    <row r="937" spans="1:3">
      <c r="A937" s="120">
        <v>44766</v>
      </c>
      <c r="B937">
        <f t="shared" si="19"/>
        <v>31</v>
      </c>
      <c r="C937" s="33" t="s">
        <v>661</v>
      </c>
    </row>
    <row r="938" spans="1:3">
      <c r="A938" s="120">
        <v>44767</v>
      </c>
      <c r="B938">
        <f t="shared" si="19"/>
        <v>31</v>
      </c>
      <c r="C938" s="33" t="s">
        <v>661</v>
      </c>
    </row>
    <row r="939" spans="1:3">
      <c r="A939" s="120">
        <v>44768</v>
      </c>
      <c r="B939">
        <f t="shared" si="19"/>
        <v>31</v>
      </c>
      <c r="C939" s="33" t="s">
        <v>661</v>
      </c>
    </row>
    <row r="940" spans="1:3">
      <c r="A940" s="120">
        <v>44769</v>
      </c>
      <c r="B940">
        <f t="shared" si="19"/>
        <v>31</v>
      </c>
      <c r="C940" s="33" t="s">
        <v>661</v>
      </c>
    </row>
    <row r="941" spans="1:3">
      <c r="A941" s="120">
        <v>44770</v>
      </c>
      <c r="B941">
        <f t="shared" si="19"/>
        <v>31</v>
      </c>
      <c r="C941" s="33" t="s">
        <v>661</v>
      </c>
    </row>
    <row r="942" spans="1:3">
      <c r="A942" s="120">
        <v>44771</v>
      </c>
      <c r="B942">
        <f t="shared" si="19"/>
        <v>31</v>
      </c>
      <c r="C942" s="33" t="s">
        <v>661</v>
      </c>
    </row>
    <row r="943" spans="1:3">
      <c r="A943" s="120">
        <v>44772</v>
      </c>
      <c r="B943">
        <f t="shared" si="19"/>
        <v>31</v>
      </c>
      <c r="C943" s="33" t="s">
        <v>662</v>
      </c>
    </row>
    <row r="944" spans="1:3">
      <c r="A944" s="120">
        <v>44773</v>
      </c>
      <c r="B944">
        <f t="shared" si="19"/>
        <v>32</v>
      </c>
      <c r="C944" s="33" t="s">
        <v>662</v>
      </c>
    </row>
    <row r="945" spans="1:3">
      <c r="A945" s="120">
        <v>44774</v>
      </c>
      <c r="B945">
        <f t="shared" si="19"/>
        <v>32</v>
      </c>
      <c r="C945" s="33" t="s">
        <v>662</v>
      </c>
    </row>
    <row r="946" spans="1:3">
      <c r="A946" s="120">
        <v>44775</v>
      </c>
      <c r="B946">
        <f t="shared" si="19"/>
        <v>32</v>
      </c>
      <c r="C946" s="33" t="s">
        <v>662</v>
      </c>
    </row>
    <row r="947" spans="1:3">
      <c r="A947" s="120">
        <v>44776</v>
      </c>
      <c r="B947">
        <f t="shared" si="19"/>
        <v>32</v>
      </c>
      <c r="C947" s="33" t="s">
        <v>662</v>
      </c>
    </row>
    <row r="948" spans="1:3">
      <c r="A948" s="120">
        <v>44777</v>
      </c>
      <c r="B948">
        <f t="shared" si="19"/>
        <v>32</v>
      </c>
      <c r="C948" s="33" t="s">
        <v>662</v>
      </c>
    </row>
    <row r="949" spans="1:3">
      <c r="A949" s="120">
        <v>44778</v>
      </c>
      <c r="B949">
        <f t="shared" si="19"/>
        <v>32</v>
      </c>
      <c r="C949" s="33" t="s">
        <v>662</v>
      </c>
    </row>
    <row r="950" spans="1:3">
      <c r="A950" s="120">
        <v>44779</v>
      </c>
      <c r="B950">
        <f t="shared" si="19"/>
        <v>32</v>
      </c>
      <c r="C950" s="33" t="s">
        <v>663</v>
      </c>
    </row>
    <row r="951" spans="1:3">
      <c r="A951" s="120">
        <v>44780</v>
      </c>
      <c r="B951">
        <f t="shared" si="19"/>
        <v>33</v>
      </c>
      <c r="C951" s="33" t="s">
        <v>663</v>
      </c>
    </row>
    <row r="952" spans="1:3">
      <c r="A952" s="120">
        <v>44781</v>
      </c>
      <c r="B952">
        <f t="shared" si="19"/>
        <v>33</v>
      </c>
      <c r="C952" s="33" t="s">
        <v>663</v>
      </c>
    </row>
    <row r="953" spans="1:3">
      <c r="A953" s="120">
        <v>44782</v>
      </c>
      <c r="B953">
        <f t="shared" si="19"/>
        <v>33</v>
      </c>
      <c r="C953" s="33" t="s">
        <v>663</v>
      </c>
    </row>
    <row r="954" spans="1:3">
      <c r="A954" s="120">
        <v>44783</v>
      </c>
      <c r="B954">
        <f t="shared" si="19"/>
        <v>33</v>
      </c>
      <c r="C954" s="33" t="s">
        <v>663</v>
      </c>
    </row>
    <row r="955" spans="1:3">
      <c r="A955" s="120">
        <v>44784</v>
      </c>
      <c r="B955">
        <f t="shared" si="19"/>
        <v>33</v>
      </c>
      <c r="C955" s="33" t="s">
        <v>663</v>
      </c>
    </row>
    <row r="956" spans="1:3">
      <c r="A956" s="120">
        <v>44785</v>
      </c>
      <c r="B956">
        <f t="shared" si="19"/>
        <v>33</v>
      </c>
      <c r="C956" s="33" t="s">
        <v>663</v>
      </c>
    </row>
    <row r="957" spans="1:3">
      <c r="A957" s="120">
        <v>44786</v>
      </c>
      <c r="B957">
        <f t="shared" si="19"/>
        <v>33</v>
      </c>
      <c r="C957" s="33" t="s">
        <v>664</v>
      </c>
    </row>
    <row r="958" spans="1:3">
      <c r="A958" s="120">
        <v>44787</v>
      </c>
      <c r="B958">
        <f t="shared" si="19"/>
        <v>34</v>
      </c>
      <c r="C958" s="33" t="s">
        <v>664</v>
      </c>
    </row>
    <row r="959" spans="1:3">
      <c r="A959" s="120">
        <v>44788</v>
      </c>
      <c r="B959">
        <f t="shared" si="19"/>
        <v>34</v>
      </c>
      <c r="C959" s="33" t="s">
        <v>664</v>
      </c>
    </row>
    <row r="960" spans="1:3">
      <c r="A960" s="120">
        <v>44789</v>
      </c>
      <c r="B960">
        <f t="shared" si="19"/>
        <v>34</v>
      </c>
      <c r="C960" s="33" t="s">
        <v>664</v>
      </c>
    </row>
    <row r="961" spans="1:3">
      <c r="A961" s="120">
        <v>44790</v>
      </c>
      <c r="B961">
        <f t="shared" si="19"/>
        <v>34</v>
      </c>
      <c r="C961" s="33" t="s">
        <v>664</v>
      </c>
    </row>
    <row r="962" spans="1:3">
      <c r="A962" s="120">
        <v>44791</v>
      </c>
      <c r="B962">
        <f t="shared" ref="B962:B1025" si="20">WEEKNUM(A962)</f>
        <v>34</v>
      </c>
      <c r="C962" s="33" t="s">
        <v>664</v>
      </c>
    </row>
    <row r="963" spans="1:3">
      <c r="A963" s="120">
        <v>44792</v>
      </c>
      <c r="B963">
        <f t="shared" si="20"/>
        <v>34</v>
      </c>
      <c r="C963" s="33" t="s">
        <v>664</v>
      </c>
    </row>
    <row r="964" spans="1:3">
      <c r="A964" s="120">
        <v>44793</v>
      </c>
      <c r="B964">
        <f t="shared" si="20"/>
        <v>34</v>
      </c>
      <c r="C964" s="33" t="s">
        <v>665</v>
      </c>
    </row>
    <row r="965" spans="1:3">
      <c r="A965" s="120">
        <v>44794</v>
      </c>
      <c r="B965">
        <f t="shared" si="20"/>
        <v>35</v>
      </c>
      <c r="C965" s="33" t="s">
        <v>665</v>
      </c>
    </row>
    <row r="966" spans="1:3">
      <c r="A966" s="120">
        <v>44795</v>
      </c>
      <c r="B966">
        <f t="shared" si="20"/>
        <v>35</v>
      </c>
      <c r="C966" s="33" t="s">
        <v>665</v>
      </c>
    </row>
    <row r="967" spans="1:3">
      <c r="A967" s="120">
        <v>44796</v>
      </c>
      <c r="B967">
        <f t="shared" si="20"/>
        <v>35</v>
      </c>
      <c r="C967" s="33" t="s">
        <v>665</v>
      </c>
    </row>
    <row r="968" spans="1:3">
      <c r="A968" s="120">
        <v>44797</v>
      </c>
      <c r="B968">
        <f t="shared" si="20"/>
        <v>35</v>
      </c>
      <c r="C968" s="33" t="s">
        <v>665</v>
      </c>
    </row>
    <row r="969" spans="1:3">
      <c r="A969" s="120">
        <v>44798</v>
      </c>
      <c r="B969">
        <f t="shared" si="20"/>
        <v>35</v>
      </c>
      <c r="C969" s="33" t="s">
        <v>665</v>
      </c>
    </row>
    <row r="970" spans="1:3">
      <c r="A970" s="120">
        <v>44799</v>
      </c>
      <c r="B970">
        <f t="shared" si="20"/>
        <v>35</v>
      </c>
      <c r="C970" s="33" t="s">
        <v>665</v>
      </c>
    </row>
    <row r="971" spans="1:3">
      <c r="A971" s="120">
        <v>44800</v>
      </c>
      <c r="B971">
        <f t="shared" si="20"/>
        <v>35</v>
      </c>
      <c r="C971" s="33" t="s">
        <v>666</v>
      </c>
    </row>
    <row r="972" spans="1:3">
      <c r="A972" s="120">
        <v>44801</v>
      </c>
      <c r="B972">
        <f t="shared" si="20"/>
        <v>36</v>
      </c>
      <c r="C972" s="33" t="s">
        <v>666</v>
      </c>
    </row>
    <row r="973" spans="1:3">
      <c r="A973" s="120">
        <v>44802</v>
      </c>
      <c r="B973">
        <f t="shared" si="20"/>
        <v>36</v>
      </c>
      <c r="C973" s="33" t="s">
        <v>666</v>
      </c>
    </row>
    <row r="974" spans="1:3">
      <c r="A974" s="120">
        <v>44803</v>
      </c>
      <c r="B974">
        <f t="shared" si="20"/>
        <v>36</v>
      </c>
      <c r="C974" s="33" t="s">
        <v>666</v>
      </c>
    </row>
    <row r="975" spans="1:3">
      <c r="A975" s="120">
        <v>44804</v>
      </c>
      <c r="B975">
        <f t="shared" si="20"/>
        <v>36</v>
      </c>
      <c r="C975" s="33" t="s">
        <v>666</v>
      </c>
    </row>
    <row r="976" spans="1:3">
      <c r="A976" s="120">
        <v>44805</v>
      </c>
      <c r="B976">
        <f t="shared" si="20"/>
        <v>36</v>
      </c>
      <c r="C976" s="33" t="s">
        <v>666</v>
      </c>
    </row>
    <row r="977" spans="1:3">
      <c r="A977" s="120">
        <v>44806</v>
      </c>
      <c r="B977">
        <f t="shared" si="20"/>
        <v>36</v>
      </c>
      <c r="C977" s="33" t="s">
        <v>666</v>
      </c>
    </row>
    <row r="978" spans="1:3">
      <c r="A978" s="120">
        <v>44807</v>
      </c>
      <c r="B978">
        <f t="shared" si="20"/>
        <v>36</v>
      </c>
      <c r="C978" s="33" t="s">
        <v>667</v>
      </c>
    </row>
    <row r="979" spans="1:3">
      <c r="A979" s="120">
        <v>44808</v>
      </c>
      <c r="B979">
        <f t="shared" si="20"/>
        <v>37</v>
      </c>
      <c r="C979" s="33" t="s">
        <v>667</v>
      </c>
    </row>
    <row r="980" spans="1:3">
      <c r="A980" s="120">
        <v>44809</v>
      </c>
      <c r="B980">
        <f t="shared" si="20"/>
        <v>37</v>
      </c>
      <c r="C980" s="33" t="s">
        <v>667</v>
      </c>
    </row>
    <row r="981" spans="1:3">
      <c r="A981" s="120">
        <v>44810</v>
      </c>
      <c r="B981">
        <f t="shared" si="20"/>
        <v>37</v>
      </c>
      <c r="C981" s="33" t="s">
        <v>667</v>
      </c>
    </row>
    <row r="982" spans="1:3">
      <c r="A982" s="120">
        <v>44811</v>
      </c>
      <c r="B982">
        <f t="shared" si="20"/>
        <v>37</v>
      </c>
      <c r="C982" s="33" t="s">
        <v>667</v>
      </c>
    </row>
    <row r="983" spans="1:3">
      <c r="A983" s="120">
        <v>44812</v>
      </c>
      <c r="B983">
        <f t="shared" si="20"/>
        <v>37</v>
      </c>
      <c r="C983" s="33" t="s">
        <v>667</v>
      </c>
    </row>
    <row r="984" spans="1:3">
      <c r="A984" s="120">
        <v>44813</v>
      </c>
      <c r="B984">
        <f t="shared" si="20"/>
        <v>37</v>
      </c>
      <c r="C984" s="33" t="s">
        <v>667</v>
      </c>
    </row>
    <row r="985" spans="1:3">
      <c r="A985" s="120">
        <v>44814</v>
      </c>
      <c r="B985">
        <f t="shared" si="20"/>
        <v>37</v>
      </c>
      <c r="C985" s="33" t="s">
        <v>668</v>
      </c>
    </row>
    <row r="986" spans="1:3">
      <c r="A986" s="120">
        <v>44815</v>
      </c>
      <c r="B986">
        <f t="shared" si="20"/>
        <v>38</v>
      </c>
      <c r="C986" s="33" t="s">
        <v>668</v>
      </c>
    </row>
    <row r="987" spans="1:3">
      <c r="A987" s="120">
        <v>44816</v>
      </c>
      <c r="B987">
        <f t="shared" si="20"/>
        <v>38</v>
      </c>
      <c r="C987" s="33" t="s">
        <v>668</v>
      </c>
    </row>
    <row r="988" spans="1:3">
      <c r="A988" s="120">
        <v>44817</v>
      </c>
      <c r="B988">
        <f t="shared" si="20"/>
        <v>38</v>
      </c>
      <c r="C988" s="33" t="s">
        <v>668</v>
      </c>
    </row>
    <row r="989" spans="1:3">
      <c r="A989" s="120">
        <v>44818</v>
      </c>
      <c r="B989">
        <f t="shared" si="20"/>
        <v>38</v>
      </c>
      <c r="C989" s="33" t="s">
        <v>668</v>
      </c>
    </row>
    <row r="990" spans="1:3">
      <c r="A990" s="120">
        <v>44819</v>
      </c>
      <c r="B990">
        <f t="shared" si="20"/>
        <v>38</v>
      </c>
      <c r="C990" s="33" t="s">
        <v>668</v>
      </c>
    </row>
    <row r="991" spans="1:3">
      <c r="A991" s="120">
        <v>44820</v>
      </c>
      <c r="B991">
        <f t="shared" si="20"/>
        <v>38</v>
      </c>
      <c r="C991" s="33" t="s">
        <v>668</v>
      </c>
    </row>
    <row r="992" spans="1:3">
      <c r="A992" s="120">
        <v>44821</v>
      </c>
      <c r="B992">
        <f t="shared" si="20"/>
        <v>38</v>
      </c>
      <c r="C992" s="33" t="s">
        <v>669</v>
      </c>
    </row>
    <row r="993" spans="1:3">
      <c r="A993" s="120">
        <v>44822</v>
      </c>
      <c r="B993">
        <f t="shared" si="20"/>
        <v>39</v>
      </c>
      <c r="C993" s="33" t="s">
        <v>669</v>
      </c>
    </row>
    <row r="994" spans="1:3">
      <c r="A994" s="120">
        <v>44823</v>
      </c>
      <c r="B994">
        <f t="shared" si="20"/>
        <v>39</v>
      </c>
      <c r="C994" s="33" t="s">
        <v>669</v>
      </c>
    </row>
    <row r="995" spans="1:3">
      <c r="A995" s="120">
        <v>44824</v>
      </c>
      <c r="B995">
        <f t="shared" si="20"/>
        <v>39</v>
      </c>
      <c r="C995" s="33" t="s">
        <v>669</v>
      </c>
    </row>
    <row r="996" spans="1:3">
      <c r="A996" s="120">
        <v>44825</v>
      </c>
      <c r="B996">
        <f t="shared" si="20"/>
        <v>39</v>
      </c>
      <c r="C996" s="33" t="s">
        <v>669</v>
      </c>
    </row>
    <row r="997" spans="1:3">
      <c r="A997" s="120">
        <v>44826</v>
      </c>
      <c r="B997">
        <f t="shared" si="20"/>
        <v>39</v>
      </c>
      <c r="C997" s="33" t="s">
        <v>669</v>
      </c>
    </row>
    <row r="998" spans="1:3">
      <c r="A998" s="120">
        <v>44827</v>
      </c>
      <c r="B998">
        <f t="shared" si="20"/>
        <v>39</v>
      </c>
      <c r="C998" s="33" t="s">
        <v>669</v>
      </c>
    </row>
    <row r="999" spans="1:3">
      <c r="A999" s="120">
        <v>44828</v>
      </c>
      <c r="B999">
        <f t="shared" si="20"/>
        <v>39</v>
      </c>
      <c r="C999" s="33" t="s">
        <v>670</v>
      </c>
    </row>
    <row r="1000" spans="1:3">
      <c r="A1000" s="120">
        <v>44829</v>
      </c>
      <c r="B1000">
        <f t="shared" si="20"/>
        <v>40</v>
      </c>
      <c r="C1000" s="33" t="s">
        <v>670</v>
      </c>
    </row>
    <row r="1001" spans="1:3">
      <c r="A1001" s="120">
        <v>44830</v>
      </c>
      <c r="B1001">
        <f t="shared" si="20"/>
        <v>40</v>
      </c>
      <c r="C1001" s="33" t="s">
        <v>670</v>
      </c>
    </row>
    <row r="1002" spans="1:3">
      <c r="A1002" s="120">
        <v>44831</v>
      </c>
      <c r="B1002">
        <f t="shared" si="20"/>
        <v>40</v>
      </c>
      <c r="C1002" s="33" t="s">
        <v>670</v>
      </c>
    </row>
    <row r="1003" spans="1:3">
      <c r="A1003" s="120">
        <v>44832</v>
      </c>
      <c r="B1003">
        <f t="shared" si="20"/>
        <v>40</v>
      </c>
      <c r="C1003" s="33" t="s">
        <v>670</v>
      </c>
    </row>
    <row r="1004" spans="1:3">
      <c r="A1004" s="120">
        <v>44833</v>
      </c>
      <c r="B1004">
        <f t="shared" si="20"/>
        <v>40</v>
      </c>
      <c r="C1004" s="33" t="s">
        <v>670</v>
      </c>
    </row>
    <row r="1005" spans="1:3">
      <c r="A1005" s="120">
        <v>44834</v>
      </c>
      <c r="B1005">
        <f t="shared" si="20"/>
        <v>40</v>
      </c>
      <c r="C1005" s="33" t="s">
        <v>670</v>
      </c>
    </row>
    <row r="1006" spans="1:3">
      <c r="A1006" s="120">
        <v>44835</v>
      </c>
      <c r="B1006">
        <f t="shared" si="20"/>
        <v>40</v>
      </c>
      <c r="C1006" s="33" t="s">
        <v>671</v>
      </c>
    </row>
    <row r="1007" spans="1:3">
      <c r="A1007" s="120">
        <v>44836</v>
      </c>
      <c r="B1007">
        <f t="shared" si="20"/>
        <v>41</v>
      </c>
      <c r="C1007" s="33" t="s">
        <v>671</v>
      </c>
    </row>
    <row r="1008" spans="1:3">
      <c r="A1008" s="120">
        <v>44837</v>
      </c>
      <c r="B1008">
        <f t="shared" si="20"/>
        <v>41</v>
      </c>
      <c r="C1008" s="33" t="s">
        <v>671</v>
      </c>
    </row>
    <row r="1009" spans="1:3">
      <c r="A1009" s="120">
        <v>44838</v>
      </c>
      <c r="B1009">
        <f t="shared" si="20"/>
        <v>41</v>
      </c>
      <c r="C1009" s="33" t="s">
        <v>671</v>
      </c>
    </row>
    <row r="1010" spans="1:3">
      <c r="A1010" s="120">
        <v>44839</v>
      </c>
      <c r="B1010">
        <f t="shared" si="20"/>
        <v>41</v>
      </c>
      <c r="C1010" s="33" t="s">
        <v>671</v>
      </c>
    </row>
    <row r="1011" spans="1:3">
      <c r="A1011" s="120">
        <v>44840</v>
      </c>
      <c r="B1011">
        <f t="shared" si="20"/>
        <v>41</v>
      </c>
      <c r="C1011" s="33" t="s">
        <v>671</v>
      </c>
    </row>
    <row r="1012" spans="1:3">
      <c r="A1012" s="120">
        <v>44841</v>
      </c>
      <c r="B1012">
        <f t="shared" si="20"/>
        <v>41</v>
      </c>
      <c r="C1012" s="33" t="s">
        <v>671</v>
      </c>
    </row>
    <row r="1013" spans="1:3">
      <c r="A1013" s="120">
        <v>44842</v>
      </c>
      <c r="B1013">
        <f t="shared" si="20"/>
        <v>41</v>
      </c>
      <c r="C1013" s="33" t="s">
        <v>672</v>
      </c>
    </row>
    <row r="1014" spans="1:3">
      <c r="A1014" s="120">
        <v>44843</v>
      </c>
      <c r="B1014">
        <f t="shared" si="20"/>
        <v>42</v>
      </c>
      <c r="C1014" s="33" t="s">
        <v>672</v>
      </c>
    </row>
    <row r="1015" spans="1:3">
      <c r="A1015" s="120">
        <v>44844</v>
      </c>
      <c r="B1015">
        <f t="shared" si="20"/>
        <v>42</v>
      </c>
      <c r="C1015" s="33" t="s">
        <v>672</v>
      </c>
    </row>
    <row r="1016" spans="1:3">
      <c r="A1016" s="120">
        <v>44845</v>
      </c>
      <c r="B1016">
        <f t="shared" si="20"/>
        <v>42</v>
      </c>
      <c r="C1016" s="33" t="s">
        <v>672</v>
      </c>
    </row>
    <row r="1017" spans="1:3">
      <c r="A1017" s="120">
        <v>44846</v>
      </c>
      <c r="B1017">
        <f t="shared" si="20"/>
        <v>42</v>
      </c>
      <c r="C1017" s="33" t="s">
        <v>672</v>
      </c>
    </row>
    <row r="1018" spans="1:3">
      <c r="A1018" s="120">
        <v>44847</v>
      </c>
      <c r="B1018">
        <f t="shared" si="20"/>
        <v>42</v>
      </c>
      <c r="C1018" s="33" t="s">
        <v>672</v>
      </c>
    </row>
    <row r="1019" spans="1:3">
      <c r="A1019" s="120">
        <v>44848</v>
      </c>
      <c r="B1019">
        <f t="shared" si="20"/>
        <v>42</v>
      </c>
      <c r="C1019" s="33" t="s">
        <v>672</v>
      </c>
    </row>
    <row r="1020" spans="1:3">
      <c r="A1020" s="120">
        <v>44849</v>
      </c>
      <c r="B1020">
        <f t="shared" si="20"/>
        <v>42</v>
      </c>
      <c r="C1020" s="33" t="s">
        <v>673</v>
      </c>
    </row>
    <row r="1021" spans="1:3">
      <c r="A1021" s="120">
        <v>44850</v>
      </c>
      <c r="B1021">
        <f t="shared" si="20"/>
        <v>43</v>
      </c>
      <c r="C1021" s="33" t="s">
        <v>673</v>
      </c>
    </row>
    <row r="1022" spans="1:3">
      <c r="A1022" s="120">
        <v>44851</v>
      </c>
      <c r="B1022">
        <f t="shared" si="20"/>
        <v>43</v>
      </c>
      <c r="C1022" s="33" t="s">
        <v>673</v>
      </c>
    </row>
    <row r="1023" spans="1:3">
      <c r="A1023" s="120">
        <v>44852</v>
      </c>
      <c r="B1023">
        <f t="shared" si="20"/>
        <v>43</v>
      </c>
      <c r="C1023" s="33" t="s">
        <v>673</v>
      </c>
    </row>
    <row r="1024" spans="1:3">
      <c r="A1024" s="120">
        <v>44853</v>
      </c>
      <c r="B1024">
        <f t="shared" si="20"/>
        <v>43</v>
      </c>
      <c r="C1024" s="33" t="s">
        <v>673</v>
      </c>
    </row>
    <row r="1025" spans="1:3">
      <c r="A1025" s="120">
        <v>44854</v>
      </c>
      <c r="B1025">
        <f t="shared" si="20"/>
        <v>43</v>
      </c>
      <c r="C1025" s="33" t="s">
        <v>673</v>
      </c>
    </row>
    <row r="1026" spans="1:3">
      <c r="A1026" s="120">
        <v>44855</v>
      </c>
      <c r="B1026">
        <f t="shared" ref="B1026:B1089" si="21">WEEKNUM(A1026)</f>
        <v>43</v>
      </c>
      <c r="C1026" s="33" t="s">
        <v>673</v>
      </c>
    </row>
    <row r="1027" spans="1:3">
      <c r="A1027" s="120">
        <v>44856</v>
      </c>
      <c r="B1027">
        <f t="shared" si="21"/>
        <v>43</v>
      </c>
      <c r="C1027" s="33" t="s">
        <v>674</v>
      </c>
    </row>
    <row r="1028" spans="1:3">
      <c r="A1028" s="120">
        <v>44857</v>
      </c>
      <c r="B1028">
        <f t="shared" si="21"/>
        <v>44</v>
      </c>
      <c r="C1028" s="33" t="s">
        <v>674</v>
      </c>
    </row>
    <row r="1029" spans="1:3">
      <c r="A1029" s="120">
        <v>44858</v>
      </c>
      <c r="B1029">
        <f t="shared" si="21"/>
        <v>44</v>
      </c>
      <c r="C1029" s="33" t="s">
        <v>674</v>
      </c>
    </row>
    <row r="1030" spans="1:3">
      <c r="A1030" s="120">
        <v>44859</v>
      </c>
      <c r="B1030">
        <f t="shared" si="21"/>
        <v>44</v>
      </c>
      <c r="C1030" s="33" t="s">
        <v>674</v>
      </c>
    </row>
    <row r="1031" spans="1:3">
      <c r="A1031" s="120">
        <v>44860</v>
      </c>
      <c r="B1031">
        <f t="shared" si="21"/>
        <v>44</v>
      </c>
      <c r="C1031" s="33" t="s">
        <v>674</v>
      </c>
    </row>
    <row r="1032" spans="1:3">
      <c r="A1032" s="120">
        <v>44861</v>
      </c>
      <c r="B1032">
        <f t="shared" si="21"/>
        <v>44</v>
      </c>
      <c r="C1032" s="33" t="s">
        <v>674</v>
      </c>
    </row>
    <row r="1033" spans="1:3">
      <c r="A1033" s="120">
        <v>44862</v>
      </c>
      <c r="B1033">
        <f t="shared" si="21"/>
        <v>44</v>
      </c>
      <c r="C1033" s="33" t="s">
        <v>674</v>
      </c>
    </row>
    <row r="1034" spans="1:3">
      <c r="A1034" s="120">
        <v>44863</v>
      </c>
      <c r="B1034">
        <f t="shared" si="21"/>
        <v>44</v>
      </c>
      <c r="C1034" s="33" t="s">
        <v>675</v>
      </c>
    </row>
    <row r="1035" spans="1:3">
      <c r="A1035" s="120">
        <v>44864</v>
      </c>
      <c r="B1035">
        <f t="shared" si="21"/>
        <v>45</v>
      </c>
      <c r="C1035" s="33" t="s">
        <v>675</v>
      </c>
    </row>
    <row r="1036" spans="1:3">
      <c r="A1036" s="120">
        <v>44865</v>
      </c>
      <c r="B1036">
        <f t="shared" si="21"/>
        <v>45</v>
      </c>
      <c r="C1036" s="33" t="s">
        <v>675</v>
      </c>
    </row>
    <row r="1037" spans="1:3">
      <c r="A1037" s="120">
        <v>44866</v>
      </c>
      <c r="B1037">
        <f t="shared" si="21"/>
        <v>45</v>
      </c>
      <c r="C1037" s="33" t="s">
        <v>675</v>
      </c>
    </row>
    <row r="1038" spans="1:3">
      <c r="A1038" s="120">
        <v>44867</v>
      </c>
      <c r="B1038">
        <f t="shared" si="21"/>
        <v>45</v>
      </c>
      <c r="C1038" s="33" t="s">
        <v>675</v>
      </c>
    </row>
    <row r="1039" spans="1:3">
      <c r="A1039" s="120">
        <v>44868</v>
      </c>
      <c r="B1039">
        <f t="shared" si="21"/>
        <v>45</v>
      </c>
      <c r="C1039" s="33" t="s">
        <v>675</v>
      </c>
    </row>
    <row r="1040" spans="1:3">
      <c r="A1040" s="120">
        <v>44869</v>
      </c>
      <c r="B1040">
        <f t="shared" si="21"/>
        <v>45</v>
      </c>
      <c r="C1040" s="33" t="s">
        <v>675</v>
      </c>
    </row>
    <row r="1041" spans="1:3">
      <c r="A1041" s="120">
        <v>44870</v>
      </c>
      <c r="B1041">
        <f t="shared" si="21"/>
        <v>45</v>
      </c>
      <c r="C1041" s="33" t="s">
        <v>676</v>
      </c>
    </row>
    <row r="1042" spans="1:3">
      <c r="A1042" s="120">
        <v>44871</v>
      </c>
      <c r="B1042">
        <f t="shared" si="21"/>
        <v>46</v>
      </c>
      <c r="C1042" s="33" t="s">
        <v>676</v>
      </c>
    </row>
    <row r="1043" spans="1:3">
      <c r="A1043" s="120">
        <v>44872</v>
      </c>
      <c r="B1043">
        <f t="shared" si="21"/>
        <v>46</v>
      </c>
      <c r="C1043" s="33" t="s">
        <v>676</v>
      </c>
    </row>
    <row r="1044" spans="1:3">
      <c r="A1044" s="120">
        <v>44873</v>
      </c>
      <c r="B1044">
        <f t="shared" si="21"/>
        <v>46</v>
      </c>
      <c r="C1044" s="33" t="s">
        <v>676</v>
      </c>
    </row>
    <row r="1045" spans="1:3">
      <c r="A1045" s="120">
        <v>44874</v>
      </c>
      <c r="B1045">
        <f t="shared" si="21"/>
        <v>46</v>
      </c>
      <c r="C1045" s="33" t="s">
        <v>676</v>
      </c>
    </row>
    <row r="1046" spans="1:3">
      <c r="A1046" s="120">
        <v>44875</v>
      </c>
      <c r="B1046">
        <f t="shared" si="21"/>
        <v>46</v>
      </c>
      <c r="C1046" s="33" t="s">
        <v>676</v>
      </c>
    </row>
    <row r="1047" spans="1:3">
      <c r="A1047" s="120">
        <v>44876</v>
      </c>
      <c r="B1047">
        <f t="shared" si="21"/>
        <v>46</v>
      </c>
      <c r="C1047" s="33" t="s">
        <v>676</v>
      </c>
    </row>
    <row r="1048" spans="1:3">
      <c r="A1048" s="120">
        <v>44877</v>
      </c>
      <c r="B1048">
        <f t="shared" si="21"/>
        <v>46</v>
      </c>
      <c r="C1048" s="33" t="s">
        <v>677</v>
      </c>
    </row>
    <row r="1049" spans="1:3">
      <c r="A1049" s="120">
        <v>44878</v>
      </c>
      <c r="B1049">
        <f t="shared" si="21"/>
        <v>47</v>
      </c>
      <c r="C1049" s="33" t="s">
        <v>677</v>
      </c>
    </row>
    <row r="1050" spans="1:3">
      <c r="A1050" s="120">
        <v>44879</v>
      </c>
      <c r="B1050">
        <f t="shared" si="21"/>
        <v>47</v>
      </c>
      <c r="C1050" s="33" t="s">
        <v>677</v>
      </c>
    </row>
    <row r="1051" spans="1:3">
      <c r="A1051" s="120">
        <v>44880</v>
      </c>
      <c r="B1051">
        <f t="shared" si="21"/>
        <v>47</v>
      </c>
      <c r="C1051" s="33" t="s">
        <v>677</v>
      </c>
    </row>
    <row r="1052" spans="1:3">
      <c r="A1052" s="120">
        <v>44881</v>
      </c>
      <c r="B1052">
        <f t="shared" si="21"/>
        <v>47</v>
      </c>
      <c r="C1052" s="33" t="s">
        <v>677</v>
      </c>
    </row>
    <row r="1053" spans="1:3">
      <c r="A1053" s="120">
        <v>44882</v>
      </c>
      <c r="B1053">
        <f t="shared" si="21"/>
        <v>47</v>
      </c>
      <c r="C1053" s="33" t="s">
        <v>677</v>
      </c>
    </row>
    <row r="1054" spans="1:3">
      <c r="A1054" s="120">
        <v>44883</v>
      </c>
      <c r="B1054">
        <f t="shared" si="21"/>
        <v>47</v>
      </c>
      <c r="C1054" s="33" t="s">
        <v>677</v>
      </c>
    </row>
    <row r="1055" spans="1:3">
      <c r="A1055" s="120">
        <v>44884</v>
      </c>
      <c r="B1055">
        <f t="shared" si="21"/>
        <v>47</v>
      </c>
      <c r="C1055" s="33" t="s">
        <v>678</v>
      </c>
    </row>
    <row r="1056" spans="1:3">
      <c r="A1056" s="120">
        <v>44885</v>
      </c>
      <c r="B1056">
        <f t="shared" si="21"/>
        <v>48</v>
      </c>
      <c r="C1056" s="33" t="s">
        <v>678</v>
      </c>
    </row>
    <row r="1057" spans="1:3">
      <c r="A1057" s="120">
        <v>44886</v>
      </c>
      <c r="B1057">
        <f t="shared" si="21"/>
        <v>48</v>
      </c>
      <c r="C1057" s="33" t="s">
        <v>678</v>
      </c>
    </row>
    <row r="1058" spans="1:3">
      <c r="A1058" s="120">
        <v>44887</v>
      </c>
      <c r="B1058">
        <f t="shared" si="21"/>
        <v>48</v>
      </c>
      <c r="C1058" s="33" t="s">
        <v>678</v>
      </c>
    </row>
    <row r="1059" spans="1:3">
      <c r="A1059" s="120">
        <v>44888</v>
      </c>
      <c r="B1059">
        <f t="shared" si="21"/>
        <v>48</v>
      </c>
      <c r="C1059" s="33" t="s">
        <v>678</v>
      </c>
    </row>
    <row r="1060" spans="1:3">
      <c r="A1060" s="120">
        <v>44889</v>
      </c>
      <c r="B1060">
        <f t="shared" si="21"/>
        <v>48</v>
      </c>
      <c r="C1060" s="33" t="s">
        <v>678</v>
      </c>
    </row>
    <row r="1061" spans="1:3">
      <c r="A1061" s="120">
        <v>44890</v>
      </c>
      <c r="B1061">
        <f t="shared" si="21"/>
        <v>48</v>
      </c>
      <c r="C1061" s="33" t="s">
        <v>678</v>
      </c>
    </row>
    <row r="1062" spans="1:3">
      <c r="A1062" s="120">
        <v>44891</v>
      </c>
      <c r="B1062">
        <f t="shared" si="21"/>
        <v>48</v>
      </c>
      <c r="C1062" s="33" t="s">
        <v>679</v>
      </c>
    </row>
    <row r="1063" spans="1:3">
      <c r="A1063" s="120">
        <v>44892</v>
      </c>
      <c r="B1063">
        <f t="shared" si="21"/>
        <v>49</v>
      </c>
      <c r="C1063" s="33" t="s">
        <v>679</v>
      </c>
    </row>
    <row r="1064" spans="1:3">
      <c r="A1064" s="120">
        <v>44893</v>
      </c>
      <c r="B1064">
        <f t="shared" si="21"/>
        <v>49</v>
      </c>
      <c r="C1064" s="33" t="s">
        <v>679</v>
      </c>
    </row>
    <row r="1065" spans="1:3">
      <c r="A1065" s="120">
        <v>44894</v>
      </c>
      <c r="B1065">
        <f t="shared" si="21"/>
        <v>49</v>
      </c>
      <c r="C1065" s="33" t="s">
        <v>679</v>
      </c>
    </row>
    <row r="1066" spans="1:3">
      <c r="A1066" s="120">
        <v>44895</v>
      </c>
      <c r="B1066">
        <f t="shared" si="21"/>
        <v>49</v>
      </c>
      <c r="C1066" s="33" t="s">
        <v>679</v>
      </c>
    </row>
    <row r="1067" spans="1:3">
      <c r="A1067" s="120">
        <v>44896</v>
      </c>
      <c r="B1067">
        <f t="shared" si="21"/>
        <v>49</v>
      </c>
      <c r="C1067" s="33" t="s">
        <v>679</v>
      </c>
    </row>
    <row r="1068" spans="1:3">
      <c r="A1068" s="120">
        <v>44897</v>
      </c>
      <c r="B1068">
        <f t="shared" si="21"/>
        <v>49</v>
      </c>
      <c r="C1068" s="33" t="s">
        <v>679</v>
      </c>
    </row>
    <row r="1069" spans="1:3">
      <c r="A1069" s="120">
        <v>44898</v>
      </c>
      <c r="B1069">
        <f t="shared" si="21"/>
        <v>49</v>
      </c>
      <c r="C1069" s="33" t="s">
        <v>680</v>
      </c>
    </row>
    <row r="1070" spans="1:3">
      <c r="A1070" s="120">
        <v>44899</v>
      </c>
      <c r="B1070">
        <f t="shared" si="21"/>
        <v>50</v>
      </c>
      <c r="C1070" s="33" t="s">
        <v>680</v>
      </c>
    </row>
    <row r="1071" spans="1:3">
      <c r="A1071" s="120">
        <v>44900</v>
      </c>
      <c r="B1071">
        <f t="shared" si="21"/>
        <v>50</v>
      </c>
      <c r="C1071" s="33" t="s">
        <v>680</v>
      </c>
    </row>
    <row r="1072" spans="1:3">
      <c r="A1072" s="120">
        <v>44901</v>
      </c>
      <c r="B1072">
        <f t="shared" si="21"/>
        <v>50</v>
      </c>
      <c r="C1072" s="33" t="s">
        <v>680</v>
      </c>
    </row>
    <row r="1073" spans="1:3">
      <c r="A1073" s="120">
        <v>44902</v>
      </c>
      <c r="B1073">
        <f t="shared" si="21"/>
        <v>50</v>
      </c>
      <c r="C1073" s="33" t="s">
        <v>680</v>
      </c>
    </row>
    <row r="1074" spans="1:3">
      <c r="A1074" s="120">
        <v>44903</v>
      </c>
      <c r="B1074">
        <f t="shared" si="21"/>
        <v>50</v>
      </c>
      <c r="C1074" s="33" t="s">
        <v>680</v>
      </c>
    </row>
    <row r="1075" spans="1:3">
      <c r="A1075" s="120">
        <v>44904</v>
      </c>
      <c r="B1075">
        <f t="shared" si="21"/>
        <v>50</v>
      </c>
      <c r="C1075" s="33" t="s">
        <v>680</v>
      </c>
    </row>
    <row r="1076" spans="1:3">
      <c r="A1076" s="120">
        <v>44905</v>
      </c>
      <c r="B1076">
        <f t="shared" si="21"/>
        <v>50</v>
      </c>
      <c r="C1076" s="33" t="s">
        <v>681</v>
      </c>
    </row>
    <row r="1077" spans="1:3">
      <c r="A1077" s="120">
        <v>44906</v>
      </c>
      <c r="B1077">
        <f t="shared" si="21"/>
        <v>51</v>
      </c>
      <c r="C1077" s="33" t="s">
        <v>681</v>
      </c>
    </row>
    <row r="1078" spans="1:3">
      <c r="A1078" s="120">
        <v>44907</v>
      </c>
      <c r="B1078">
        <f t="shared" si="21"/>
        <v>51</v>
      </c>
      <c r="C1078" s="33" t="s">
        <v>681</v>
      </c>
    </row>
    <row r="1079" spans="1:3">
      <c r="A1079" s="120">
        <v>44908</v>
      </c>
      <c r="B1079">
        <f t="shared" si="21"/>
        <v>51</v>
      </c>
      <c r="C1079" s="33" t="s">
        <v>681</v>
      </c>
    </row>
    <row r="1080" spans="1:3">
      <c r="A1080" s="120">
        <v>44909</v>
      </c>
      <c r="B1080">
        <f t="shared" si="21"/>
        <v>51</v>
      </c>
      <c r="C1080" s="33" t="s">
        <v>681</v>
      </c>
    </row>
    <row r="1081" spans="1:3">
      <c r="A1081" s="120">
        <v>44910</v>
      </c>
      <c r="B1081">
        <f t="shared" si="21"/>
        <v>51</v>
      </c>
      <c r="C1081" s="33" t="s">
        <v>681</v>
      </c>
    </row>
    <row r="1082" spans="1:3">
      <c r="A1082" s="120">
        <v>44911</v>
      </c>
      <c r="B1082">
        <f t="shared" si="21"/>
        <v>51</v>
      </c>
      <c r="C1082" s="33" t="s">
        <v>681</v>
      </c>
    </row>
    <row r="1083" spans="1:3">
      <c r="A1083" s="120">
        <v>44912</v>
      </c>
      <c r="B1083">
        <f t="shared" si="21"/>
        <v>51</v>
      </c>
      <c r="C1083" s="33" t="s">
        <v>682</v>
      </c>
    </row>
    <row r="1084" spans="1:3">
      <c r="A1084" s="120">
        <v>44913</v>
      </c>
      <c r="B1084">
        <f t="shared" si="21"/>
        <v>52</v>
      </c>
      <c r="C1084" s="33" t="s">
        <v>682</v>
      </c>
    </row>
    <row r="1085" spans="1:3">
      <c r="A1085" s="120">
        <v>44914</v>
      </c>
      <c r="B1085">
        <f t="shared" si="21"/>
        <v>52</v>
      </c>
      <c r="C1085" s="33" t="s">
        <v>682</v>
      </c>
    </row>
    <row r="1086" spans="1:3">
      <c r="A1086" s="120">
        <v>44915</v>
      </c>
      <c r="B1086">
        <f t="shared" si="21"/>
        <v>52</v>
      </c>
      <c r="C1086" s="33" t="s">
        <v>682</v>
      </c>
    </row>
    <row r="1087" spans="1:3">
      <c r="A1087" s="120">
        <v>44916</v>
      </c>
      <c r="B1087">
        <f t="shared" si="21"/>
        <v>52</v>
      </c>
      <c r="C1087" s="33" t="s">
        <v>682</v>
      </c>
    </row>
    <row r="1088" spans="1:3">
      <c r="A1088" s="120">
        <v>44917</v>
      </c>
      <c r="B1088">
        <f t="shared" si="21"/>
        <v>52</v>
      </c>
      <c r="C1088" s="33" t="s">
        <v>682</v>
      </c>
    </row>
    <row r="1089" spans="1:3">
      <c r="A1089" s="120">
        <v>44918</v>
      </c>
      <c r="B1089">
        <f t="shared" si="21"/>
        <v>52</v>
      </c>
      <c r="C1089" s="33" t="s">
        <v>682</v>
      </c>
    </row>
    <row r="1090" spans="1:3">
      <c r="A1090" s="120">
        <v>44919</v>
      </c>
      <c r="B1090">
        <f t="shared" ref="B1090:B1153" si="22">WEEKNUM(A1090)</f>
        <v>52</v>
      </c>
      <c r="C1090" s="33" t="s">
        <v>683</v>
      </c>
    </row>
    <row r="1091" spans="1:3">
      <c r="A1091" s="120">
        <v>44920</v>
      </c>
      <c r="B1091">
        <f t="shared" si="22"/>
        <v>53</v>
      </c>
      <c r="C1091" s="33" t="s">
        <v>683</v>
      </c>
    </row>
    <row r="1092" spans="1:3">
      <c r="A1092" s="120">
        <v>44921</v>
      </c>
      <c r="B1092">
        <f t="shared" si="22"/>
        <v>53</v>
      </c>
      <c r="C1092" s="33" t="s">
        <v>683</v>
      </c>
    </row>
    <row r="1093" spans="1:3">
      <c r="A1093" s="120">
        <v>44922</v>
      </c>
      <c r="B1093">
        <f t="shared" si="22"/>
        <v>53</v>
      </c>
      <c r="C1093" s="33" t="s">
        <v>683</v>
      </c>
    </row>
    <row r="1094" spans="1:3">
      <c r="A1094" s="120">
        <v>44923</v>
      </c>
      <c r="B1094">
        <f t="shared" si="22"/>
        <v>53</v>
      </c>
      <c r="C1094" s="33" t="s">
        <v>683</v>
      </c>
    </row>
    <row r="1095" spans="1:3">
      <c r="A1095" s="120">
        <v>44924</v>
      </c>
      <c r="B1095">
        <f t="shared" si="22"/>
        <v>53</v>
      </c>
      <c r="C1095" s="33" t="s">
        <v>683</v>
      </c>
    </row>
    <row r="1096" spans="1:3">
      <c r="A1096" s="120">
        <v>44925</v>
      </c>
      <c r="B1096">
        <f t="shared" si="22"/>
        <v>53</v>
      </c>
      <c r="C1096" s="33" t="s">
        <v>683</v>
      </c>
    </row>
    <row r="1097" spans="1:3">
      <c r="A1097" s="120">
        <v>44926</v>
      </c>
      <c r="B1097">
        <f t="shared" si="22"/>
        <v>53</v>
      </c>
      <c r="C1097" s="33" t="s">
        <v>578</v>
      </c>
    </row>
    <row r="1098" spans="1:3">
      <c r="A1098" s="120">
        <v>44927</v>
      </c>
      <c r="B1098">
        <f t="shared" si="22"/>
        <v>1</v>
      </c>
      <c r="C1098" s="33" t="s">
        <v>578</v>
      </c>
    </row>
    <row r="1099" spans="1:3">
      <c r="A1099" s="120">
        <v>44928</v>
      </c>
      <c r="B1099">
        <f t="shared" si="22"/>
        <v>1</v>
      </c>
      <c r="C1099" s="33" t="s">
        <v>578</v>
      </c>
    </row>
    <row r="1100" spans="1:3">
      <c r="A1100" s="120">
        <v>44929</v>
      </c>
      <c r="B1100">
        <f t="shared" si="22"/>
        <v>1</v>
      </c>
      <c r="C1100" s="33" t="s">
        <v>578</v>
      </c>
    </row>
    <row r="1101" spans="1:3">
      <c r="A1101" s="120">
        <v>44930</v>
      </c>
      <c r="B1101">
        <f t="shared" si="22"/>
        <v>1</v>
      </c>
      <c r="C1101" s="33" t="s">
        <v>578</v>
      </c>
    </row>
    <row r="1102" spans="1:3">
      <c r="A1102" s="120">
        <v>44931</v>
      </c>
      <c r="B1102">
        <f t="shared" si="22"/>
        <v>1</v>
      </c>
      <c r="C1102" s="33" t="s">
        <v>578</v>
      </c>
    </row>
    <row r="1103" spans="1:3">
      <c r="A1103" s="120">
        <v>44932</v>
      </c>
      <c r="B1103">
        <f t="shared" si="22"/>
        <v>1</v>
      </c>
      <c r="C1103" s="33" t="s">
        <v>578</v>
      </c>
    </row>
    <row r="1104" spans="1:3">
      <c r="A1104" s="120">
        <v>44933</v>
      </c>
      <c r="B1104">
        <f t="shared" si="22"/>
        <v>1</v>
      </c>
      <c r="C1104" s="33" t="s">
        <v>684</v>
      </c>
    </row>
    <row r="1105" spans="1:3">
      <c r="A1105" s="120">
        <v>44934</v>
      </c>
      <c r="B1105">
        <f t="shared" si="22"/>
        <v>2</v>
      </c>
      <c r="C1105" s="33" t="s">
        <v>684</v>
      </c>
    </row>
    <row r="1106" spans="1:3">
      <c r="A1106" s="120">
        <v>44935</v>
      </c>
      <c r="B1106">
        <f t="shared" si="22"/>
        <v>2</v>
      </c>
      <c r="C1106" s="33" t="s">
        <v>684</v>
      </c>
    </row>
    <row r="1107" spans="1:3">
      <c r="A1107" s="120">
        <v>44936</v>
      </c>
      <c r="B1107">
        <f t="shared" si="22"/>
        <v>2</v>
      </c>
      <c r="C1107" s="33" t="s">
        <v>684</v>
      </c>
    </row>
    <row r="1108" spans="1:3">
      <c r="A1108" s="120">
        <v>44937</v>
      </c>
      <c r="B1108">
        <f t="shared" si="22"/>
        <v>2</v>
      </c>
      <c r="C1108" s="33" t="s">
        <v>684</v>
      </c>
    </row>
    <row r="1109" spans="1:3">
      <c r="A1109" s="120">
        <v>44938</v>
      </c>
      <c r="B1109">
        <f t="shared" si="22"/>
        <v>2</v>
      </c>
      <c r="C1109" s="33" t="s">
        <v>684</v>
      </c>
    </row>
    <row r="1110" spans="1:3">
      <c r="A1110" s="120">
        <v>44939</v>
      </c>
      <c r="B1110">
        <f t="shared" si="22"/>
        <v>2</v>
      </c>
      <c r="C1110" s="33" t="s">
        <v>684</v>
      </c>
    </row>
    <row r="1111" spans="1:3">
      <c r="A1111" s="120">
        <v>44940</v>
      </c>
      <c r="B1111">
        <f t="shared" si="22"/>
        <v>2</v>
      </c>
      <c r="C1111" s="33" t="s">
        <v>685</v>
      </c>
    </row>
    <row r="1112" spans="1:3">
      <c r="A1112" s="120">
        <v>44941</v>
      </c>
      <c r="B1112">
        <f t="shared" si="22"/>
        <v>3</v>
      </c>
      <c r="C1112" s="33" t="s">
        <v>685</v>
      </c>
    </row>
    <row r="1113" spans="1:3">
      <c r="A1113" s="120">
        <v>44942</v>
      </c>
      <c r="B1113">
        <f t="shared" si="22"/>
        <v>3</v>
      </c>
      <c r="C1113" s="33" t="s">
        <v>685</v>
      </c>
    </row>
    <row r="1114" spans="1:3">
      <c r="A1114" s="120">
        <v>44943</v>
      </c>
      <c r="B1114">
        <f t="shared" si="22"/>
        <v>3</v>
      </c>
      <c r="C1114" s="33" t="s">
        <v>685</v>
      </c>
    </row>
    <row r="1115" spans="1:3">
      <c r="A1115" s="120">
        <v>44944</v>
      </c>
      <c r="B1115">
        <f t="shared" si="22"/>
        <v>3</v>
      </c>
      <c r="C1115" s="33" t="s">
        <v>685</v>
      </c>
    </row>
    <row r="1116" spans="1:3">
      <c r="A1116" s="120">
        <v>44945</v>
      </c>
      <c r="B1116">
        <f t="shared" si="22"/>
        <v>3</v>
      </c>
      <c r="C1116" s="33" t="s">
        <v>685</v>
      </c>
    </row>
    <row r="1117" spans="1:3">
      <c r="A1117" s="120">
        <v>44946</v>
      </c>
      <c r="B1117">
        <f t="shared" si="22"/>
        <v>3</v>
      </c>
      <c r="C1117" s="33" t="s">
        <v>685</v>
      </c>
    </row>
    <row r="1118" spans="1:3">
      <c r="A1118" s="120">
        <v>44947</v>
      </c>
      <c r="B1118">
        <f t="shared" si="22"/>
        <v>3</v>
      </c>
      <c r="C1118" s="33" t="s">
        <v>686</v>
      </c>
    </row>
    <row r="1119" spans="1:3">
      <c r="A1119" s="120">
        <v>44948</v>
      </c>
      <c r="B1119">
        <f t="shared" si="22"/>
        <v>4</v>
      </c>
      <c r="C1119" s="33" t="s">
        <v>686</v>
      </c>
    </row>
    <row r="1120" spans="1:3">
      <c r="A1120" s="120">
        <v>44949</v>
      </c>
      <c r="B1120">
        <f t="shared" si="22"/>
        <v>4</v>
      </c>
      <c r="C1120" s="33" t="s">
        <v>686</v>
      </c>
    </row>
    <row r="1121" spans="1:3">
      <c r="A1121" s="120">
        <v>44950</v>
      </c>
      <c r="B1121">
        <f t="shared" si="22"/>
        <v>4</v>
      </c>
      <c r="C1121" s="33" t="s">
        <v>686</v>
      </c>
    </row>
    <row r="1122" spans="1:3">
      <c r="A1122" s="120">
        <v>44951</v>
      </c>
      <c r="B1122">
        <f t="shared" si="22"/>
        <v>4</v>
      </c>
      <c r="C1122" s="33" t="s">
        <v>686</v>
      </c>
    </row>
    <row r="1123" spans="1:3">
      <c r="A1123" s="120">
        <v>44952</v>
      </c>
      <c r="B1123">
        <f t="shared" si="22"/>
        <v>4</v>
      </c>
      <c r="C1123" s="33" t="s">
        <v>686</v>
      </c>
    </row>
    <row r="1124" spans="1:3">
      <c r="A1124" s="120">
        <v>44953</v>
      </c>
      <c r="B1124">
        <f t="shared" si="22"/>
        <v>4</v>
      </c>
      <c r="C1124" s="33" t="s">
        <v>686</v>
      </c>
    </row>
    <row r="1125" spans="1:3">
      <c r="A1125" s="120">
        <v>44954</v>
      </c>
      <c r="B1125">
        <f t="shared" si="22"/>
        <v>4</v>
      </c>
      <c r="C1125" s="33" t="s">
        <v>687</v>
      </c>
    </row>
    <row r="1126" spans="1:3">
      <c r="A1126" s="120">
        <v>44955</v>
      </c>
      <c r="B1126">
        <f t="shared" si="22"/>
        <v>5</v>
      </c>
      <c r="C1126" s="33" t="s">
        <v>687</v>
      </c>
    </row>
    <row r="1127" spans="1:3">
      <c r="A1127" s="120">
        <v>44956</v>
      </c>
      <c r="B1127">
        <f t="shared" si="22"/>
        <v>5</v>
      </c>
      <c r="C1127" s="33" t="s">
        <v>687</v>
      </c>
    </row>
    <row r="1128" spans="1:3">
      <c r="A1128" s="120">
        <v>44957</v>
      </c>
      <c r="B1128">
        <f t="shared" si="22"/>
        <v>5</v>
      </c>
      <c r="C1128" s="33" t="s">
        <v>687</v>
      </c>
    </row>
    <row r="1129" spans="1:3">
      <c r="A1129" s="120">
        <v>44958</v>
      </c>
      <c r="B1129">
        <f t="shared" si="22"/>
        <v>5</v>
      </c>
      <c r="C1129" s="33" t="s">
        <v>687</v>
      </c>
    </row>
    <row r="1130" spans="1:3">
      <c r="A1130" s="120">
        <v>44959</v>
      </c>
      <c r="B1130">
        <f t="shared" si="22"/>
        <v>5</v>
      </c>
      <c r="C1130" s="33" t="s">
        <v>687</v>
      </c>
    </row>
    <row r="1131" spans="1:3">
      <c r="A1131" s="120">
        <v>44960</v>
      </c>
      <c r="B1131">
        <f t="shared" si="22"/>
        <v>5</v>
      </c>
      <c r="C1131" s="33" t="s">
        <v>687</v>
      </c>
    </row>
    <row r="1132" spans="1:3">
      <c r="A1132" s="120">
        <v>44961</v>
      </c>
      <c r="B1132">
        <f t="shared" si="22"/>
        <v>5</v>
      </c>
      <c r="C1132" s="33" t="s">
        <v>688</v>
      </c>
    </row>
    <row r="1133" spans="1:3">
      <c r="A1133" s="120">
        <v>44962</v>
      </c>
      <c r="B1133">
        <f t="shared" si="22"/>
        <v>6</v>
      </c>
      <c r="C1133" s="33" t="s">
        <v>688</v>
      </c>
    </row>
    <row r="1134" spans="1:3">
      <c r="A1134" s="120">
        <v>44963</v>
      </c>
      <c r="B1134">
        <f t="shared" si="22"/>
        <v>6</v>
      </c>
      <c r="C1134" s="33" t="s">
        <v>688</v>
      </c>
    </row>
    <row r="1135" spans="1:3">
      <c r="A1135" s="120">
        <v>44964</v>
      </c>
      <c r="B1135">
        <f t="shared" si="22"/>
        <v>6</v>
      </c>
      <c r="C1135" s="33" t="s">
        <v>688</v>
      </c>
    </row>
    <row r="1136" spans="1:3">
      <c r="A1136" s="120">
        <v>44965</v>
      </c>
      <c r="B1136">
        <f t="shared" si="22"/>
        <v>6</v>
      </c>
      <c r="C1136" s="33" t="s">
        <v>688</v>
      </c>
    </row>
    <row r="1137" spans="1:3">
      <c r="A1137" s="120">
        <v>44966</v>
      </c>
      <c r="B1137">
        <f t="shared" si="22"/>
        <v>6</v>
      </c>
      <c r="C1137" s="33" t="s">
        <v>688</v>
      </c>
    </row>
    <row r="1138" spans="1:3">
      <c r="A1138" s="120">
        <v>44967</v>
      </c>
      <c r="B1138">
        <f t="shared" si="22"/>
        <v>6</v>
      </c>
      <c r="C1138" s="33" t="s">
        <v>688</v>
      </c>
    </row>
    <row r="1139" spans="1:3">
      <c r="A1139" s="120">
        <v>44968</v>
      </c>
      <c r="B1139">
        <f t="shared" si="22"/>
        <v>6</v>
      </c>
      <c r="C1139" s="33" t="s">
        <v>689</v>
      </c>
    </row>
    <row r="1140" spans="1:3">
      <c r="A1140" s="120">
        <v>44969</v>
      </c>
      <c r="B1140">
        <f t="shared" si="22"/>
        <v>7</v>
      </c>
      <c r="C1140" s="33" t="s">
        <v>689</v>
      </c>
    </row>
    <row r="1141" spans="1:3">
      <c r="A1141" s="120">
        <v>44970</v>
      </c>
      <c r="B1141">
        <f t="shared" si="22"/>
        <v>7</v>
      </c>
      <c r="C1141" s="33" t="s">
        <v>689</v>
      </c>
    </row>
    <row r="1142" spans="1:3">
      <c r="A1142" s="120">
        <v>44971</v>
      </c>
      <c r="B1142">
        <f t="shared" si="22"/>
        <v>7</v>
      </c>
      <c r="C1142" s="33" t="s">
        <v>689</v>
      </c>
    </row>
    <row r="1143" spans="1:3">
      <c r="A1143" s="120">
        <v>44972</v>
      </c>
      <c r="B1143">
        <f t="shared" si="22"/>
        <v>7</v>
      </c>
      <c r="C1143" s="33" t="s">
        <v>689</v>
      </c>
    </row>
    <row r="1144" spans="1:3">
      <c r="A1144" s="120">
        <v>44973</v>
      </c>
      <c r="B1144">
        <f t="shared" si="22"/>
        <v>7</v>
      </c>
      <c r="C1144" s="33" t="s">
        <v>689</v>
      </c>
    </row>
    <row r="1145" spans="1:3">
      <c r="A1145" s="120">
        <v>44974</v>
      </c>
      <c r="B1145">
        <f t="shared" si="22"/>
        <v>7</v>
      </c>
      <c r="C1145" s="33" t="s">
        <v>689</v>
      </c>
    </row>
    <row r="1146" spans="1:3">
      <c r="A1146" s="120">
        <v>44975</v>
      </c>
      <c r="B1146">
        <f t="shared" si="22"/>
        <v>7</v>
      </c>
      <c r="C1146" s="33" t="s">
        <v>690</v>
      </c>
    </row>
    <row r="1147" spans="1:3">
      <c r="A1147" s="120">
        <v>44976</v>
      </c>
      <c r="B1147">
        <f t="shared" si="22"/>
        <v>8</v>
      </c>
      <c r="C1147" s="33" t="s">
        <v>690</v>
      </c>
    </row>
    <row r="1148" spans="1:3">
      <c r="A1148" s="120">
        <v>44977</v>
      </c>
      <c r="B1148">
        <f t="shared" si="22"/>
        <v>8</v>
      </c>
      <c r="C1148" s="33" t="s">
        <v>690</v>
      </c>
    </row>
    <row r="1149" spans="1:3">
      <c r="A1149" s="120">
        <v>44978</v>
      </c>
      <c r="B1149">
        <f t="shared" si="22"/>
        <v>8</v>
      </c>
      <c r="C1149" s="33" t="s">
        <v>690</v>
      </c>
    </row>
    <row r="1150" spans="1:3">
      <c r="A1150" s="120">
        <v>44979</v>
      </c>
      <c r="B1150">
        <f t="shared" si="22"/>
        <v>8</v>
      </c>
      <c r="C1150" s="33" t="s">
        <v>690</v>
      </c>
    </row>
    <row r="1151" spans="1:3">
      <c r="A1151" s="120">
        <v>44980</v>
      </c>
      <c r="B1151">
        <f t="shared" si="22"/>
        <v>8</v>
      </c>
      <c r="C1151" s="33" t="s">
        <v>690</v>
      </c>
    </row>
    <row r="1152" spans="1:3">
      <c r="A1152" s="120">
        <v>44981</v>
      </c>
      <c r="B1152">
        <f t="shared" si="22"/>
        <v>8</v>
      </c>
      <c r="C1152" s="33" t="s">
        <v>690</v>
      </c>
    </row>
    <row r="1153" spans="1:3">
      <c r="A1153" s="120">
        <v>44982</v>
      </c>
      <c r="B1153">
        <f t="shared" si="22"/>
        <v>8</v>
      </c>
      <c r="C1153" s="33" t="s">
        <v>691</v>
      </c>
    </row>
    <row r="1154" spans="1:3">
      <c r="A1154" s="120">
        <v>44983</v>
      </c>
      <c r="B1154">
        <f t="shared" ref="B1154:B1217" si="23">WEEKNUM(A1154)</f>
        <v>9</v>
      </c>
      <c r="C1154" s="33" t="s">
        <v>691</v>
      </c>
    </row>
    <row r="1155" spans="1:3">
      <c r="A1155" s="120">
        <v>44984</v>
      </c>
      <c r="B1155">
        <f t="shared" si="23"/>
        <v>9</v>
      </c>
      <c r="C1155" s="33" t="s">
        <v>691</v>
      </c>
    </row>
    <row r="1156" spans="1:3">
      <c r="A1156" s="120">
        <v>44985</v>
      </c>
      <c r="B1156">
        <f t="shared" si="23"/>
        <v>9</v>
      </c>
      <c r="C1156" s="33" t="s">
        <v>691</v>
      </c>
    </row>
    <row r="1157" spans="1:3">
      <c r="A1157" s="120">
        <v>44986</v>
      </c>
      <c r="B1157">
        <f t="shared" si="23"/>
        <v>9</v>
      </c>
      <c r="C1157" s="33" t="s">
        <v>691</v>
      </c>
    </row>
    <row r="1158" spans="1:3">
      <c r="A1158" s="120">
        <v>44987</v>
      </c>
      <c r="B1158">
        <f t="shared" si="23"/>
        <v>9</v>
      </c>
      <c r="C1158" s="33" t="s">
        <v>691</v>
      </c>
    </row>
    <row r="1159" spans="1:3">
      <c r="A1159" s="120">
        <v>44988</v>
      </c>
      <c r="B1159">
        <f t="shared" si="23"/>
        <v>9</v>
      </c>
      <c r="C1159" s="33" t="s">
        <v>691</v>
      </c>
    </row>
    <row r="1160" spans="1:3">
      <c r="A1160" s="120">
        <v>44989</v>
      </c>
      <c r="B1160">
        <f t="shared" si="23"/>
        <v>9</v>
      </c>
      <c r="C1160" s="33" t="s">
        <v>692</v>
      </c>
    </row>
    <row r="1161" spans="1:3">
      <c r="A1161" s="120">
        <v>44990</v>
      </c>
      <c r="B1161">
        <f t="shared" si="23"/>
        <v>10</v>
      </c>
      <c r="C1161" s="33" t="s">
        <v>692</v>
      </c>
    </row>
    <row r="1162" spans="1:3">
      <c r="A1162" s="120">
        <v>44991</v>
      </c>
      <c r="B1162">
        <f t="shared" si="23"/>
        <v>10</v>
      </c>
      <c r="C1162" s="33" t="s">
        <v>692</v>
      </c>
    </row>
    <row r="1163" spans="1:3">
      <c r="A1163" s="120">
        <v>44992</v>
      </c>
      <c r="B1163">
        <f t="shared" si="23"/>
        <v>10</v>
      </c>
      <c r="C1163" s="33" t="s">
        <v>692</v>
      </c>
    </row>
    <row r="1164" spans="1:3">
      <c r="A1164" s="120">
        <v>44993</v>
      </c>
      <c r="B1164">
        <f t="shared" si="23"/>
        <v>10</v>
      </c>
      <c r="C1164" s="33" t="s">
        <v>692</v>
      </c>
    </row>
    <row r="1165" spans="1:3">
      <c r="A1165" s="120">
        <v>44994</v>
      </c>
      <c r="B1165">
        <f t="shared" si="23"/>
        <v>10</v>
      </c>
      <c r="C1165" s="33" t="s">
        <v>692</v>
      </c>
    </row>
    <row r="1166" spans="1:3">
      <c r="A1166" s="120">
        <v>44995</v>
      </c>
      <c r="B1166">
        <f t="shared" si="23"/>
        <v>10</v>
      </c>
      <c r="C1166" s="33" t="s">
        <v>692</v>
      </c>
    </row>
    <row r="1167" spans="1:3">
      <c r="A1167" s="120">
        <v>44996</v>
      </c>
      <c r="B1167">
        <f t="shared" si="23"/>
        <v>10</v>
      </c>
      <c r="C1167" s="33" t="s">
        <v>693</v>
      </c>
    </row>
    <row r="1168" spans="1:3">
      <c r="A1168" s="120">
        <v>44997</v>
      </c>
      <c r="B1168">
        <f t="shared" si="23"/>
        <v>11</v>
      </c>
      <c r="C1168" s="33" t="s">
        <v>693</v>
      </c>
    </row>
    <row r="1169" spans="1:3">
      <c r="A1169" s="120">
        <v>44998</v>
      </c>
      <c r="B1169">
        <f t="shared" si="23"/>
        <v>11</v>
      </c>
      <c r="C1169" s="33" t="s">
        <v>693</v>
      </c>
    </row>
    <row r="1170" spans="1:3">
      <c r="A1170" s="120">
        <v>44999</v>
      </c>
      <c r="B1170">
        <f t="shared" si="23"/>
        <v>11</v>
      </c>
      <c r="C1170" s="33" t="s">
        <v>693</v>
      </c>
    </row>
    <row r="1171" spans="1:3">
      <c r="A1171" s="120">
        <v>45000</v>
      </c>
      <c r="B1171">
        <f t="shared" si="23"/>
        <v>11</v>
      </c>
      <c r="C1171" s="33" t="s">
        <v>693</v>
      </c>
    </row>
    <row r="1172" spans="1:3">
      <c r="A1172" s="120">
        <v>45001</v>
      </c>
      <c r="B1172">
        <f t="shared" si="23"/>
        <v>11</v>
      </c>
      <c r="C1172" s="33" t="s">
        <v>693</v>
      </c>
    </row>
    <row r="1173" spans="1:3">
      <c r="A1173" s="120">
        <v>45002</v>
      </c>
      <c r="B1173">
        <f t="shared" si="23"/>
        <v>11</v>
      </c>
      <c r="C1173" s="33" t="s">
        <v>693</v>
      </c>
    </row>
    <row r="1174" spans="1:3">
      <c r="A1174" s="120">
        <v>45003</v>
      </c>
      <c r="B1174">
        <f t="shared" si="23"/>
        <v>11</v>
      </c>
      <c r="C1174" s="33" t="s">
        <v>694</v>
      </c>
    </row>
    <row r="1175" spans="1:3">
      <c r="A1175" s="120">
        <v>45004</v>
      </c>
      <c r="B1175">
        <f t="shared" si="23"/>
        <v>12</v>
      </c>
      <c r="C1175" s="33" t="s">
        <v>694</v>
      </c>
    </row>
    <row r="1176" spans="1:3">
      <c r="A1176" s="120">
        <v>45005</v>
      </c>
      <c r="B1176">
        <f t="shared" si="23"/>
        <v>12</v>
      </c>
      <c r="C1176" s="33" t="s">
        <v>694</v>
      </c>
    </row>
    <row r="1177" spans="1:3">
      <c r="A1177" s="120">
        <v>45006</v>
      </c>
      <c r="B1177">
        <f t="shared" si="23"/>
        <v>12</v>
      </c>
      <c r="C1177" s="33" t="s">
        <v>694</v>
      </c>
    </row>
    <row r="1178" spans="1:3">
      <c r="A1178" s="120">
        <v>45007</v>
      </c>
      <c r="B1178">
        <f t="shared" si="23"/>
        <v>12</v>
      </c>
      <c r="C1178" s="33" t="s">
        <v>694</v>
      </c>
    </row>
    <row r="1179" spans="1:3">
      <c r="A1179" s="120">
        <v>45008</v>
      </c>
      <c r="B1179">
        <f t="shared" si="23"/>
        <v>12</v>
      </c>
      <c r="C1179" s="33" t="s">
        <v>694</v>
      </c>
    </row>
    <row r="1180" spans="1:3">
      <c r="A1180" s="120">
        <v>45009</v>
      </c>
      <c r="B1180">
        <f t="shared" si="23"/>
        <v>12</v>
      </c>
      <c r="C1180" s="33" t="s">
        <v>694</v>
      </c>
    </row>
    <row r="1181" spans="1:3">
      <c r="A1181" s="120">
        <v>45010</v>
      </c>
      <c r="B1181">
        <f t="shared" si="23"/>
        <v>12</v>
      </c>
      <c r="C1181" s="33" t="s">
        <v>695</v>
      </c>
    </row>
    <row r="1182" spans="1:3">
      <c r="A1182" s="120">
        <v>45011</v>
      </c>
      <c r="B1182">
        <f t="shared" si="23"/>
        <v>13</v>
      </c>
      <c r="C1182" s="33" t="s">
        <v>695</v>
      </c>
    </row>
    <row r="1183" spans="1:3">
      <c r="A1183" s="120">
        <v>45012</v>
      </c>
      <c r="B1183">
        <f t="shared" si="23"/>
        <v>13</v>
      </c>
      <c r="C1183" s="33" t="s">
        <v>695</v>
      </c>
    </row>
    <row r="1184" spans="1:3">
      <c r="A1184" s="120">
        <v>45013</v>
      </c>
      <c r="B1184">
        <f t="shared" si="23"/>
        <v>13</v>
      </c>
      <c r="C1184" s="33" t="s">
        <v>695</v>
      </c>
    </row>
    <row r="1185" spans="1:3">
      <c r="A1185" s="120">
        <v>45014</v>
      </c>
      <c r="B1185">
        <f t="shared" si="23"/>
        <v>13</v>
      </c>
      <c r="C1185" s="33" t="s">
        <v>695</v>
      </c>
    </row>
    <row r="1186" spans="1:3">
      <c r="A1186" s="120">
        <v>45015</v>
      </c>
      <c r="B1186">
        <f t="shared" si="23"/>
        <v>13</v>
      </c>
      <c r="C1186" s="33" t="s">
        <v>695</v>
      </c>
    </row>
    <row r="1187" spans="1:3">
      <c r="A1187" s="120">
        <v>45016</v>
      </c>
      <c r="B1187">
        <f t="shared" si="23"/>
        <v>13</v>
      </c>
      <c r="C1187" s="33" t="s">
        <v>695</v>
      </c>
    </row>
    <row r="1188" spans="1:3">
      <c r="A1188" s="120">
        <v>45017</v>
      </c>
      <c r="B1188">
        <f t="shared" si="23"/>
        <v>13</v>
      </c>
      <c r="C1188" s="33" t="s">
        <v>696</v>
      </c>
    </row>
    <row r="1189" spans="1:3">
      <c r="A1189" s="120">
        <v>45018</v>
      </c>
      <c r="B1189">
        <f t="shared" si="23"/>
        <v>14</v>
      </c>
      <c r="C1189" s="33" t="s">
        <v>696</v>
      </c>
    </row>
    <row r="1190" spans="1:3">
      <c r="A1190" s="120">
        <v>45019</v>
      </c>
      <c r="B1190">
        <f t="shared" si="23"/>
        <v>14</v>
      </c>
      <c r="C1190" s="33" t="s">
        <v>696</v>
      </c>
    </row>
    <row r="1191" spans="1:3">
      <c r="A1191" s="120">
        <v>45020</v>
      </c>
      <c r="B1191">
        <f t="shared" si="23"/>
        <v>14</v>
      </c>
      <c r="C1191" s="33" t="s">
        <v>696</v>
      </c>
    </row>
    <row r="1192" spans="1:3">
      <c r="A1192" s="120">
        <v>45021</v>
      </c>
      <c r="B1192">
        <f t="shared" si="23"/>
        <v>14</v>
      </c>
      <c r="C1192" s="33" t="s">
        <v>696</v>
      </c>
    </row>
    <row r="1193" spans="1:3">
      <c r="A1193" s="120">
        <v>45022</v>
      </c>
      <c r="B1193">
        <f t="shared" si="23"/>
        <v>14</v>
      </c>
      <c r="C1193" s="33" t="s">
        <v>696</v>
      </c>
    </row>
    <row r="1194" spans="1:3">
      <c r="A1194" s="120">
        <v>45023</v>
      </c>
      <c r="B1194">
        <f t="shared" si="23"/>
        <v>14</v>
      </c>
      <c r="C1194" s="33" t="s">
        <v>696</v>
      </c>
    </row>
    <row r="1195" spans="1:3">
      <c r="A1195" s="120">
        <v>45024</v>
      </c>
      <c r="B1195">
        <f t="shared" si="23"/>
        <v>14</v>
      </c>
      <c r="C1195" s="33" t="s">
        <v>697</v>
      </c>
    </row>
    <row r="1196" spans="1:3">
      <c r="A1196" s="120">
        <v>45025</v>
      </c>
      <c r="B1196">
        <f t="shared" si="23"/>
        <v>15</v>
      </c>
      <c r="C1196" s="33" t="s">
        <v>697</v>
      </c>
    </row>
    <row r="1197" spans="1:3">
      <c r="A1197" s="120">
        <v>45026</v>
      </c>
      <c r="B1197">
        <f t="shared" si="23"/>
        <v>15</v>
      </c>
      <c r="C1197" s="33" t="s">
        <v>697</v>
      </c>
    </row>
    <row r="1198" spans="1:3">
      <c r="A1198" s="120">
        <v>45027</v>
      </c>
      <c r="B1198">
        <f t="shared" si="23"/>
        <v>15</v>
      </c>
      <c r="C1198" s="33" t="s">
        <v>697</v>
      </c>
    </row>
    <row r="1199" spans="1:3">
      <c r="A1199" s="120">
        <v>45028</v>
      </c>
      <c r="B1199">
        <f t="shared" si="23"/>
        <v>15</v>
      </c>
      <c r="C1199" s="33" t="s">
        <v>697</v>
      </c>
    </row>
    <row r="1200" spans="1:3">
      <c r="A1200" s="120">
        <v>45029</v>
      </c>
      <c r="B1200">
        <f t="shared" si="23"/>
        <v>15</v>
      </c>
      <c r="C1200" s="33" t="s">
        <v>697</v>
      </c>
    </row>
    <row r="1201" spans="1:3">
      <c r="A1201" s="120">
        <v>45030</v>
      </c>
      <c r="B1201">
        <f t="shared" si="23"/>
        <v>15</v>
      </c>
      <c r="C1201" s="33" t="s">
        <v>697</v>
      </c>
    </row>
    <row r="1202" spans="1:3">
      <c r="A1202" s="120">
        <v>45031</v>
      </c>
      <c r="B1202">
        <f t="shared" si="23"/>
        <v>15</v>
      </c>
      <c r="C1202" s="33" t="s">
        <v>698</v>
      </c>
    </row>
    <row r="1203" spans="1:3">
      <c r="A1203" s="120">
        <v>45032</v>
      </c>
      <c r="B1203">
        <f t="shared" si="23"/>
        <v>16</v>
      </c>
      <c r="C1203" s="33" t="s">
        <v>698</v>
      </c>
    </row>
    <row r="1204" spans="1:3">
      <c r="A1204" s="120">
        <v>45033</v>
      </c>
      <c r="B1204">
        <f t="shared" si="23"/>
        <v>16</v>
      </c>
      <c r="C1204" s="33" t="s">
        <v>698</v>
      </c>
    </row>
    <row r="1205" spans="1:3">
      <c r="A1205" s="120">
        <v>45034</v>
      </c>
      <c r="B1205">
        <f t="shared" si="23"/>
        <v>16</v>
      </c>
      <c r="C1205" s="33" t="s">
        <v>698</v>
      </c>
    </row>
    <row r="1206" spans="1:3">
      <c r="A1206" s="120">
        <v>45035</v>
      </c>
      <c r="B1206">
        <f t="shared" si="23"/>
        <v>16</v>
      </c>
      <c r="C1206" s="33" t="s">
        <v>698</v>
      </c>
    </row>
    <row r="1207" spans="1:3">
      <c r="A1207" s="120">
        <v>45036</v>
      </c>
      <c r="B1207">
        <f t="shared" si="23"/>
        <v>16</v>
      </c>
      <c r="C1207" s="33" t="s">
        <v>698</v>
      </c>
    </row>
    <row r="1208" spans="1:3">
      <c r="A1208" s="120">
        <v>45037</v>
      </c>
      <c r="B1208">
        <f t="shared" si="23"/>
        <v>16</v>
      </c>
      <c r="C1208" s="33" t="s">
        <v>698</v>
      </c>
    </row>
    <row r="1209" spans="1:3">
      <c r="A1209" s="120">
        <v>45038</v>
      </c>
      <c r="B1209">
        <f t="shared" si="23"/>
        <v>16</v>
      </c>
      <c r="C1209" s="33" t="s">
        <v>699</v>
      </c>
    </row>
    <row r="1210" spans="1:3">
      <c r="A1210" s="120">
        <v>45039</v>
      </c>
      <c r="B1210">
        <f t="shared" si="23"/>
        <v>17</v>
      </c>
      <c r="C1210" s="33" t="s">
        <v>699</v>
      </c>
    </row>
    <row r="1211" spans="1:3">
      <c r="A1211" s="120">
        <v>45040</v>
      </c>
      <c r="B1211">
        <f t="shared" si="23"/>
        <v>17</v>
      </c>
      <c r="C1211" s="33" t="s">
        <v>699</v>
      </c>
    </row>
    <row r="1212" spans="1:3">
      <c r="A1212" s="120">
        <v>45041</v>
      </c>
      <c r="B1212">
        <f t="shared" si="23"/>
        <v>17</v>
      </c>
      <c r="C1212" s="33" t="s">
        <v>699</v>
      </c>
    </row>
    <row r="1213" spans="1:3">
      <c r="A1213" s="120">
        <v>45042</v>
      </c>
      <c r="B1213">
        <f t="shared" si="23"/>
        <v>17</v>
      </c>
      <c r="C1213" s="33" t="s">
        <v>699</v>
      </c>
    </row>
    <row r="1214" spans="1:3">
      <c r="A1214" s="120">
        <v>45043</v>
      </c>
      <c r="B1214">
        <f t="shared" si="23"/>
        <v>17</v>
      </c>
      <c r="C1214" s="33" t="s">
        <v>699</v>
      </c>
    </row>
    <row r="1215" spans="1:3">
      <c r="A1215" s="120">
        <v>45044</v>
      </c>
      <c r="B1215">
        <f t="shared" si="23"/>
        <v>17</v>
      </c>
      <c r="C1215" s="33" t="s">
        <v>699</v>
      </c>
    </row>
    <row r="1216" spans="1:3">
      <c r="A1216" s="120">
        <v>45045</v>
      </c>
      <c r="B1216">
        <f t="shared" si="23"/>
        <v>17</v>
      </c>
      <c r="C1216" s="33" t="s">
        <v>700</v>
      </c>
    </row>
    <row r="1217" spans="1:3">
      <c r="A1217" s="120">
        <v>45046</v>
      </c>
      <c r="B1217">
        <f t="shared" si="23"/>
        <v>18</v>
      </c>
      <c r="C1217" s="33" t="s">
        <v>700</v>
      </c>
    </row>
    <row r="1218" spans="1:3">
      <c r="A1218" s="120">
        <v>45047</v>
      </c>
      <c r="B1218">
        <f t="shared" ref="B1218:B1281" si="24">WEEKNUM(A1218)</f>
        <v>18</v>
      </c>
      <c r="C1218" s="33" t="s">
        <v>700</v>
      </c>
    </row>
    <row r="1219" spans="1:3">
      <c r="A1219" s="120">
        <v>45048</v>
      </c>
      <c r="B1219">
        <f t="shared" si="24"/>
        <v>18</v>
      </c>
      <c r="C1219" s="33" t="s">
        <v>700</v>
      </c>
    </row>
    <row r="1220" spans="1:3">
      <c r="A1220" s="120">
        <v>45049</v>
      </c>
      <c r="B1220">
        <f t="shared" si="24"/>
        <v>18</v>
      </c>
      <c r="C1220" s="33" t="s">
        <v>700</v>
      </c>
    </row>
    <row r="1221" spans="1:3">
      <c r="A1221" s="120">
        <v>45050</v>
      </c>
      <c r="B1221">
        <f t="shared" si="24"/>
        <v>18</v>
      </c>
      <c r="C1221" s="33" t="s">
        <v>700</v>
      </c>
    </row>
    <row r="1222" spans="1:3">
      <c r="A1222" s="120">
        <v>45051</v>
      </c>
      <c r="B1222">
        <f t="shared" si="24"/>
        <v>18</v>
      </c>
      <c r="C1222" s="33" t="s">
        <v>700</v>
      </c>
    </row>
    <row r="1223" spans="1:3">
      <c r="A1223" s="120">
        <v>45052</v>
      </c>
      <c r="B1223">
        <f t="shared" si="24"/>
        <v>18</v>
      </c>
      <c r="C1223" s="33" t="s">
        <v>701</v>
      </c>
    </row>
    <row r="1224" spans="1:3">
      <c r="A1224" s="120">
        <v>45053</v>
      </c>
      <c r="B1224">
        <f t="shared" si="24"/>
        <v>19</v>
      </c>
      <c r="C1224" s="33" t="s">
        <v>701</v>
      </c>
    </row>
    <row r="1225" spans="1:3">
      <c r="A1225" s="120">
        <v>45054</v>
      </c>
      <c r="B1225">
        <f t="shared" si="24"/>
        <v>19</v>
      </c>
      <c r="C1225" s="33" t="s">
        <v>701</v>
      </c>
    </row>
    <row r="1226" spans="1:3">
      <c r="A1226" s="120">
        <v>45055</v>
      </c>
      <c r="B1226">
        <f t="shared" si="24"/>
        <v>19</v>
      </c>
      <c r="C1226" s="33" t="s">
        <v>701</v>
      </c>
    </row>
    <row r="1227" spans="1:3">
      <c r="A1227" s="120">
        <v>45056</v>
      </c>
      <c r="B1227">
        <f t="shared" si="24"/>
        <v>19</v>
      </c>
      <c r="C1227" s="33" t="s">
        <v>701</v>
      </c>
    </row>
    <row r="1228" spans="1:3">
      <c r="A1228" s="120">
        <v>45057</v>
      </c>
      <c r="B1228">
        <f t="shared" si="24"/>
        <v>19</v>
      </c>
      <c r="C1228" s="33" t="s">
        <v>701</v>
      </c>
    </row>
    <row r="1229" spans="1:3">
      <c r="A1229" s="120">
        <v>45058</v>
      </c>
      <c r="B1229">
        <f t="shared" si="24"/>
        <v>19</v>
      </c>
      <c r="C1229" s="33" t="s">
        <v>701</v>
      </c>
    </row>
    <row r="1230" spans="1:3">
      <c r="A1230" s="120">
        <v>45059</v>
      </c>
      <c r="B1230">
        <f t="shared" si="24"/>
        <v>19</v>
      </c>
      <c r="C1230" s="33" t="s">
        <v>702</v>
      </c>
    </row>
    <row r="1231" spans="1:3">
      <c r="A1231" s="120">
        <v>45060</v>
      </c>
      <c r="B1231">
        <f t="shared" si="24"/>
        <v>20</v>
      </c>
      <c r="C1231" s="33" t="s">
        <v>702</v>
      </c>
    </row>
    <row r="1232" spans="1:3">
      <c r="A1232" s="120">
        <v>45061</v>
      </c>
      <c r="B1232">
        <f t="shared" si="24"/>
        <v>20</v>
      </c>
      <c r="C1232" s="33" t="s">
        <v>702</v>
      </c>
    </row>
    <row r="1233" spans="1:3">
      <c r="A1233" s="120">
        <v>45062</v>
      </c>
      <c r="B1233">
        <f t="shared" si="24"/>
        <v>20</v>
      </c>
      <c r="C1233" s="33" t="s">
        <v>702</v>
      </c>
    </row>
    <row r="1234" spans="1:3">
      <c r="A1234" s="120">
        <v>45063</v>
      </c>
      <c r="B1234">
        <f t="shared" si="24"/>
        <v>20</v>
      </c>
      <c r="C1234" s="33" t="s">
        <v>702</v>
      </c>
    </row>
    <row r="1235" spans="1:3">
      <c r="A1235" s="120">
        <v>45064</v>
      </c>
      <c r="B1235">
        <f t="shared" si="24"/>
        <v>20</v>
      </c>
      <c r="C1235" s="33" t="s">
        <v>702</v>
      </c>
    </row>
    <row r="1236" spans="1:3">
      <c r="A1236" s="120">
        <v>45065</v>
      </c>
      <c r="B1236">
        <f t="shared" si="24"/>
        <v>20</v>
      </c>
      <c r="C1236" s="33" t="s">
        <v>702</v>
      </c>
    </row>
    <row r="1237" spans="1:3">
      <c r="A1237" s="120">
        <v>45066</v>
      </c>
      <c r="B1237">
        <f t="shared" si="24"/>
        <v>20</v>
      </c>
      <c r="C1237" s="33" t="s">
        <v>703</v>
      </c>
    </row>
    <row r="1238" spans="1:3">
      <c r="A1238" s="120">
        <v>45067</v>
      </c>
      <c r="B1238">
        <f t="shared" si="24"/>
        <v>21</v>
      </c>
      <c r="C1238" s="33" t="s">
        <v>703</v>
      </c>
    </row>
    <row r="1239" spans="1:3">
      <c r="A1239" s="120">
        <v>45068</v>
      </c>
      <c r="B1239">
        <f t="shared" si="24"/>
        <v>21</v>
      </c>
      <c r="C1239" s="33" t="s">
        <v>703</v>
      </c>
    </row>
    <row r="1240" spans="1:3">
      <c r="A1240" s="120">
        <v>45069</v>
      </c>
      <c r="B1240">
        <f t="shared" si="24"/>
        <v>21</v>
      </c>
      <c r="C1240" s="33" t="s">
        <v>703</v>
      </c>
    </row>
    <row r="1241" spans="1:3">
      <c r="A1241" s="120">
        <v>45070</v>
      </c>
      <c r="B1241">
        <f t="shared" si="24"/>
        <v>21</v>
      </c>
      <c r="C1241" s="33" t="s">
        <v>703</v>
      </c>
    </row>
    <row r="1242" spans="1:3">
      <c r="A1242" s="120">
        <v>45071</v>
      </c>
      <c r="B1242">
        <f t="shared" si="24"/>
        <v>21</v>
      </c>
      <c r="C1242" s="33" t="s">
        <v>703</v>
      </c>
    </row>
    <row r="1243" spans="1:3">
      <c r="A1243" s="120">
        <v>45072</v>
      </c>
      <c r="B1243">
        <f t="shared" si="24"/>
        <v>21</v>
      </c>
      <c r="C1243" s="33" t="s">
        <v>703</v>
      </c>
    </row>
    <row r="1244" spans="1:3">
      <c r="A1244" s="120">
        <v>45073</v>
      </c>
      <c r="B1244">
        <f t="shared" si="24"/>
        <v>21</v>
      </c>
      <c r="C1244" s="33" t="s">
        <v>704</v>
      </c>
    </row>
    <row r="1245" spans="1:3">
      <c r="A1245" s="120">
        <v>45074</v>
      </c>
      <c r="B1245">
        <f t="shared" si="24"/>
        <v>22</v>
      </c>
      <c r="C1245" s="33" t="s">
        <v>704</v>
      </c>
    </row>
    <row r="1246" spans="1:3">
      <c r="A1246" s="120">
        <v>45075</v>
      </c>
      <c r="B1246">
        <f t="shared" si="24"/>
        <v>22</v>
      </c>
      <c r="C1246" s="33" t="s">
        <v>704</v>
      </c>
    </row>
    <row r="1247" spans="1:3">
      <c r="A1247" s="120">
        <v>45076</v>
      </c>
      <c r="B1247">
        <f t="shared" si="24"/>
        <v>22</v>
      </c>
      <c r="C1247" s="33" t="s">
        <v>704</v>
      </c>
    </row>
    <row r="1248" spans="1:3">
      <c r="A1248" s="120">
        <v>45077</v>
      </c>
      <c r="B1248">
        <f t="shared" si="24"/>
        <v>22</v>
      </c>
      <c r="C1248" s="33" t="s">
        <v>704</v>
      </c>
    </row>
    <row r="1249" spans="1:3">
      <c r="A1249" s="120">
        <v>45078</v>
      </c>
      <c r="B1249">
        <f t="shared" si="24"/>
        <v>22</v>
      </c>
      <c r="C1249" s="33" t="s">
        <v>704</v>
      </c>
    </row>
    <row r="1250" spans="1:3">
      <c r="A1250" s="120">
        <v>45079</v>
      </c>
      <c r="B1250">
        <f t="shared" si="24"/>
        <v>22</v>
      </c>
      <c r="C1250" s="33" t="s">
        <v>704</v>
      </c>
    </row>
    <row r="1251" spans="1:3">
      <c r="A1251" s="120">
        <v>45080</v>
      </c>
      <c r="B1251">
        <f t="shared" si="24"/>
        <v>22</v>
      </c>
      <c r="C1251" s="33" t="s">
        <v>705</v>
      </c>
    </row>
    <row r="1252" spans="1:3">
      <c r="A1252" s="120">
        <v>45081</v>
      </c>
      <c r="B1252">
        <f t="shared" si="24"/>
        <v>23</v>
      </c>
      <c r="C1252" s="33" t="s">
        <v>705</v>
      </c>
    </row>
    <row r="1253" spans="1:3">
      <c r="A1253" s="120">
        <v>45082</v>
      </c>
      <c r="B1253">
        <f t="shared" si="24"/>
        <v>23</v>
      </c>
      <c r="C1253" s="33" t="s">
        <v>705</v>
      </c>
    </row>
    <row r="1254" spans="1:3">
      <c r="A1254" s="120">
        <v>45083</v>
      </c>
      <c r="B1254">
        <f t="shared" si="24"/>
        <v>23</v>
      </c>
      <c r="C1254" s="33" t="s">
        <v>705</v>
      </c>
    </row>
    <row r="1255" spans="1:3">
      <c r="A1255" s="120">
        <v>45084</v>
      </c>
      <c r="B1255">
        <f t="shared" si="24"/>
        <v>23</v>
      </c>
      <c r="C1255" s="33" t="s">
        <v>705</v>
      </c>
    </row>
    <row r="1256" spans="1:3">
      <c r="A1256" s="120">
        <v>45085</v>
      </c>
      <c r="B1256">
        <f t="shared" si="24"/>
        <v>23</v>
      </c>
      <c r="C1256" s="33" t="s">
        <v>705</v>
      </c>
    </row>
    <row r="1257" spans="1:3">
      <c r="A1257" s="120">
        <v>45086</v>
      </c>
      <c r="B1257">
        <f t="shared" si="24"/>
        <v>23</v>
      </c>
      <c r="C1257" s="33" t="s">
        <v>705</v>
      </c>
    </row>
    <row r="1258" spans="1:3">
      <c r="A1258" s="120">
        <v>45087</v>
      </c>
      <c r="B1258">
        <f t="shared" si="24"/>
        <v>23</v>
      </c>
      <c r="C1258" s="33" t="s">
        <v>706</v>
      </c>
    </row>
    <row r="1259" spans="1:3">
      <c r="A1259" s="120">
        <v>45088</v>
      </c>
      <c r="B1259">
        <f t="shared" si="24"/>
        <v>24</v>
      </c>
      <c r="C1259" s="33" t="s">
        <v>706</v>
      </c>
    </row>
    <row r="1260" spans="1:3">
      <c r="A1260" s="120">
        <v>45089</v>
      </c>
      <c r="B1260">
        <f t="shared" si="24"/>
        <v>24</v>
      </c>
      <c r="C1260" s="33" t="s">
        <v>706</v>
      </c>
    </row>
    <row r="1261" spans="1:3">
      <c r="A1261" s="120">
        <v>45090</v>
      </c>
      <c r="B1261">
        <f t="shared" si="24"/>
        <v>24</v>
      </c>
      <c r="C1261" s="33" t="s">
        <v>706</v>
      </c>
    </row>
    <row r="1262" spans="1:3">
      <c r="A1262" s="120">
        <v>45091</v>
      </c>
      <c r="B1262">
        <f t="shared" si="24"/>
        <v>24</v>
      </c>
      <c r="C1262" s="33" t="s">
        <v>706</v>
      </c>
    </row>
    <row r="1263" spans="1:3">
      <c r="A1263" s="120">
        <v>45092</v>
      </c>
      <c r="B1263">
        <f t="shared" si="24"/>
        <v>24</v>
      </c>
      <c r="C1263" s="33" t="s">
        <v>706</v>
      </c>
    </row>
    <row r="1264" spans="1:3">
      <c r="A1264" s="120">
        <v>45093</v>
      </c>
      <c r="B1264">
        <f t="shared" si="24"/>
        <v>24</v>
      </c>
      <c r="C1264" s="33" t="s">
        <v>706</v>
      </c>
    </row>
    <row r="1265" spans="1:3">
      <c r="A1265" s="120">
        <v>45094</v>
      </c>
      <c r="B1265">
        <f t="shared" si="24"/>
        <v>24</v>
      </c>
      <c r="C1265" s="33" t="s">
        <v>707</v>
      </c>
    </row>
    <row r="1266" spans="1:3">
      <c r="A1266" s="120">
        <v>45095</v>
      </c>
      <c r="B1266">
        <f t="shared" si="24"/>
        <v>25</v>
      </c>
      <c r="C1266" s="33" t="s">
        <v>707</v>
      </c>
    </row>
    <row r="1267" spans="1:3">
      <c r="A1267" s="120">
        <v>45096</v>
      </c>
      <c r="B1267">
        <f t="shared" si="24"/>
        <v>25</v>
      </c>
      <c r="C1267" s="33" t="s">
        <v>707</v>
      </c>
    </row>
    <row r="1268" spans="1:3">
      <c r="A1268" s="120">
        <v>45097</v>
      </c>
      <c r="B1268">
        <f t="shared" si="24"/>
        <v>25</v>
      </c>
      <c r="C1268" s="33" t="s">
        <v>707</v>
      </c>
    </row>
    <row r="1269" spans="1:3">
      <c r="A1269" s="120">
        <v>45098</v>
      </c>
      <c r="B1269">
        <f t="shared" si="24"/>
        <v>25</v>
      </c>
      <c r="C1269" s="33" t="s">
        <v>707</v>
      </c>
    </row>
    <row r="1270" spans="1:3">
      <c r="A1270" s="120">
        <v>45099</v>
      </c>
      <c r="B1270">
        <f t="shared" si="24"/>
        <v>25</v>
      </c>
      <c r="C1270" s="33" t="s">
        <v>707</v>
      </c>
    </row>
    <row r="1271" spans="1:3">
      <c r="A1271" s="120">
        <v>45100</v>
      </c>
      <c r="B1271">
        <f t="shared" si="24"/>
        <v>25</v>
      </c>
      <c r="C1271" s="33" t="s">
        <v>707</v>
      </c>
    </row>
    <row r="1272" spans="1:3">
      <c r="A1272" s="120">
        <v>45101</v>
      </c>
      <c r="B1272">
        <f t="shared" si="24"/>
        <v>25</v>
      </c>
      <c r="C1272" s="33" t="s">
        <v>708</v>
      </c>
    </row>
    <row r="1273" spans="1:3">
      <c r="A1273" s="120">
        <v>45102</v>
      </c>
      <c r="B1273">
        <f t="shared" si="24"/>
        <v>26</v>
      </c>
      <c r="C1273" s="33" t="s">
        <v>708</v>
      </c>
    </row>
    <row r="1274" spans="1:3">
      <c r="A1274" s="120">
        <v>45103</v>
      </c>
      <c r="B1274">
        <f t="shared" si="24"/>
        <v>26</v>
      </c>
      <c r="C1274" s="33" t="s">
        <v>708</v>
      </c>
    </row>
    <row r="1275" spans="1:3">
      <c r="A1275" s="120">
        <v>45104</v>
      </c>
      <c r="B1275">
        <f t="shared" si="24"/>
        <v>26</v>
      </c>
      <c r="C1275" s="33" t="s">
        <v>708</v>
      </c>
    </row>
    <row r="1276" spans="1:3">
      <c r="A1276" s="120">
        <v>45105</v>
      </c>
      <c r="B1276">
        <f t="shared" si="24"/>
        <v>26</v>
      </c>
      <c r="C1276" s="33" t="s">
        <v>708</v>
      </c>
    </row>
    <row r="1277" spans="1:3">
      <c r="A1277" s="120">
        <v>45106</v>
      </c>
      <c r="B1277">
        <f t="shared" si="24"/>
        <v>26</v>
      </c>
      <c r="C1277" s="33" t="s">
        <v>708</v>
      </c>
    </row>
    <row r="1278" spans="1:3">
      <c r="A1278" s="120">
        <v>45107</v>
      </c>
      <c r="B1278">
        <f t="shared" si="24"/>
        <v>26</v>
      </c>
      <c r="C1278" s="33" t="s">
        <v>708</v>
      </c>
    </row>
    <row r="1279" spans="1:3">
      <c r="A1279" s="120">
        <v>45108</v>
      </c>
      <c r="B1279">
        <f t="shared" si="24"/>
        <v>26</v>
      </c>
      <c r="C1279" s="33" t="s">
        <v>709</v>
      </c>
    </row>
    <row r="1280" spans="1:3">
      <c r="A1280" s="120">
        <v>45109</v>
      </c>
      <c r="B1280">
        <f t="shared" si="24"/>
        <v>27</v>
      </c>
      <c r="C1280" s="33" t="s">
        <v>709</v>
      </c>
    </row>
    <row r="1281" spans="1:3">
      <c r="A1281" s="120">
        <v>45110</v>
      </c>
      <c r="B1281">
        <f t="shared" si="24"/>
        <v>27</v>
      </c>
      <c r="C1281" s="33" t="s">
        <v>709</v>
      </c>
    </row>
    <row r="1282" spans="1:3">
      <c r="A1282" s="120">
        <v>45111</v>
      </c>
      <c r="B1282">
        <f t="shared" ref="B1282:B1345" si="25">WEEKNUM(A1282)</f>
        <v>27</v>
      </c>
      <c r="C1282" s="33" t="s">
        <v>709</v>
      </c>
    </row>
    <row r="1283" spans="1:3">
      <c r="A1283" s="120">
        <v>45112</v>
      </c>
      <c r="B1283">
        <f t="shared" si="25"/>
        <v>27</v>
      </c>
      <c r="C1283" s="33" t="s">
        <v>709</v>
      </c>
    </row>
    <row r="1284" spans="1:3">
      <c r="A1284" s="120">
        <v>45113</v>
      </c>
      <c r="B1284">
        <f t="shared" si="25"/>
        <v>27</v>
      </c>
      <c r="C1284" s="33" t="s">
        <v>709</v>
      </c>
    </row>
    <row r="1285" spans="1:3">
      <c r="A1285" s="120">
        <v>45114</v>
      </c>
      <c r="B1285">
        <f t="shared" si="25"/>
        <v>27</v>
      </c>
      <c r="C1285" s="33" t="s">
        <v>709</v>
      </c>
    </row>
    <row r="1286" spans="1:3">
      <c r="A1286" s="120">
        <v>45115</v>
      </c>
      <c r="B1286">
        <f t="shared" si="25"/>
        <v>27</v>
      </c>
      <c r="C1286" s="33" t="s">
        <v>710</v>
      </c>
    </row>
    <row r="1287" spans="1:3">
      <c r="A1287" s="120">
        <v>45116</v>
      </c>
      <c r="B1287">
        <f t="shared" si="25"/>
        <v>28</v>
      </c>
      <c r="C1287" s="33" t="s">
        <v>710</v>
      </c>
    </row>
    <row r="1288" spans="1:3">
      <c r="A1288" s="120">
        <v>45117</v>
      </c>
      <c r="B1288">
        <f t="shared" si="25"/>
        <v>28</v>
      </c>
      <c r="C1288" s="33" t="s">
        <v>710</v>
      </c>
    </row>
    <row r="1289" spans="1:3">
      <c r="A1289" s="120">
        <v>45118</v>
      </c>
      <c r="B1289">
        <f t="shared" si="25"/>
        <v>28</v>
      </c>
      <c r="C1289" s="33" t="s">
        <v>710</v>
      </c>
    </row>
    <row r="1290" spans="1:3">
      <c r="A1290" s="120">
        <v>45119</v>
      </c>
      <c r="B1290">
        <f t="shared" si="25"/>
        <v>28</v>
      </c>
      <c r="C1290" s="33" t="s">
        <v>710</v>
      </c>
    </row>
    <row r="1291" spans="1:3">
      <c r="A1291" s="120">
        <v>45120</v>
      </c>
      <c r="B1291">
        <f t="shared" si="25"/>
        <v>28</v>
      </c>
      <c r="C1291" s="33" t="s">
        <v>710</v>
      </c>
    </row>
    <row r="1292" spans="1:3">
      <c r="A1292" s="120">
        <v>45121</v>
      </c>
      <c r="B1292">
        <f t="shared" si="25"/>
        <v>28</v>
      </c>
      <c r="C1292" s="33" t="s">
        <v>710</v>
      </c>
    </row>
    <row r="1293" spans="1:3">
      <c r="A1293" s="120">
        <v>45122</v>
      </c>
      <c r="B1293">
        <f t="shared" si="25"/>
        <v>28</v>
      </c>
      <c r="C1293" s="33" t="s">
        <v>711</v>
      </c>
    </row>
    <row r="1294" spans="1:3">
      <c r="A1294" s="120">
        <v>45123</v>
      </c>
      <c r="B1294">
        <f t="shared" si="25"/>
        <v>29</v>
      </c>
      <c r="C1294" s="33" t="s">
        <v>711</v>
      </c>
    </row>
    <row r="1295" spans="1:3">
      <c r="A1295" s="120">
        <v>45124</v>
      </c>
      <c r="B1295">
        <f t="shared" si="25"/>
        <v>29</v>
      </c>
      <c r="C1295" s="33" t="s">
        <v>711</v>
      </c>
    </row>
    <row r="1296" spans="1:3">
      <c r="A1296" s="120">
        <v>45125</v>
      </c>
      <c r="B1296">
        <f t="shared" si="25"/>
        <v>29</v>
      </c>
      <c r="C1296" s="33" t="s">
        <v>711</v>
      </c>
    </row>
    <row r="1297" spans="1:3">
      <c r="A1297" s="120">
        <v>45126</v>
      </c>
      <c r="B1297">
        <f t="shared" si="25"/>
        <v>29</v>
      </c>
      <c r="C1297" s="33" t="s">
        <v>711</v>
      </c>
    </row>
    <row r="1298" spans="1:3">
      <c r="A1298" s="120">
        <v>45127</v>
      </c>
      <c r="B1298">
        <f t="shared" si="25"/>
        <v>29</v>
      </c>
      <c r="C1298" s="33" t="s">
        <v>711</v>
      </c>
    </row>
    <row r="1299" spans="1:3">
      <c r="A1299" s="120">
        <v>45128</v>
      </c>
      <c r="B1299">
        <f t="shared" si="25"/>
        <v>29</v>
      </c>
      <c r="C1299" s="33" t="s">
        <v>711</v>
      </c>
    </row>
    <row r="1300" spans="1:3">
      <c r="A1300" s="120">
        <v>45129</v>
      </c>
      <c r="B1300">
        <f t="shared" si="25"/>
        <v>29</v>
      </c>
      <c r="C1300" s="33" t="s">
        <v>712</v>
      </c>
    </row>
    <row r="1301" spans="1:3">
      <c r="A1301" s="120">
        <v>45130</v>
      </c>
      <c r="B1301">
        <f t="shared" si="25"/>
        <v>30</v>
      </c>
      <c r="C1301" s="33" t="s">
        <v>712</v>
      </c>
    </row>
    <row r="1302" spans="1:3">
      <c r="A1302" s="120">
        <v>45131</v>
      </c>
      <c r="B1302">
        <f t="shared" si="25"/>
        <v>30</v>
      </c>
      <c r="C1302" s="33" t="s">
        <v>712</v>
      </c>
    </row>
    <row r="1303" spans="1:3">
      <c r="A1303" s="120">
        <v>45132</v>
      </c>
      <c r="B1303">
        <f t="shared" si="25"/>
        <v>30</v>
      </c>
      <c r="C1303" s="33" t="s">
        <v>712</v>
      </c>
    </row>
    <row r="1304" spans="1:3">
      <c r="A1304" s="120">
        <v>45133</v>
      </c>
      <c r="B1304">
        <f t="shared" si="25"/>
        <v>30</v>
      </c>
      <c r="C1304" s="33" t="s">
        <v>712</v>
      </c>
    </row>
    <row r="1305" spans="1:3">
      <c r="A1305" s="120">
        <v>45134</v>
      </c>
      <c r="B1305">
        <f t="shared" si="25"/>
        <v>30</v>
      </c>
      <c r="C1305" s="33" t="s">
        <v>712</v>
      </c>
    </row>
    <row r="1306" spans="1:3">
      <c r="A1306" s="120">
        <v>45135</v>
      </c>
      <c r="B1306">
        <f t="shared" si="25"/>
        <v>30</v>
      </c>
      <c r="C1306" s="33" t="s">
        <v>712</v>
      </c>
    </row>
    <row r="1307" spans="1:3">
      <c r="A1307" s="120">
        <v>45136</v>
      </c>
      <c r="B1307">
        <f t="shared" si="25"/>
        <v>30</v>
      </c>
      <c r="C1307" s="33" t="s">
        <v>713</v>
      </c>
    </row>
    <row r="1308" spans="1:3">
      <c r="A1308" s="120">
        <v>45137</v>
      </c>
      <c r="B1308">
        <f t="shared" si="25"/>
        <v>31</v>
      </c>
      <c r="C1308" s="33" t="s">
        <v>713</v>
      </c>
    </row>
    <row r="1309" spans="1:3">
      <c r="A1309" s="120">
        <v>45138</v>
      </c>
      <c r="B1309">
        <f t="shared" si="25"/>
        <v>31</v>
      </c>
      <c r="C1309" s="33" t="s">
        <v>713</v>
      </c>
    </row>
    <row r="1310" spans="1:3">
      <c r="A1310" s="120">
        <v>45139</v>
      </c>
      <c r="B1310">
        <f t="shared" si="25"/>
        <v>31</v>
      </c>
      <c r="C1310" s="33" t="s">
        <v>713</v>
      </c>
    </row>
    <row r="1311" spans="1:3">
      <c r="A1311" s="120">
        <v>45140</v>
      </c>
      <c r="B1311">
        <f t="shared" si="25"/>
        <v>31</v>
      </c>
      <c r="C1311" s="33" t="s">
        <v>713</v>
      </c>
    </row>
    <row r="1312" spans="1:3">
      <c r="A1312" s="120">
        <v>45141</v>
      </c>
      <c r="B1312">
        <f t="shared" si="25"/>
        <v>31</v>
      </c>
      <c r="C1312" s="33" t="s">
        <v>713</v>
      </c>
    </row>
    <row r="1313" spans="1:3">
      <c r="A1313" s="120">
        <v>45142</v>
      </c>
      <c r="B1313">
        <f t="shared" si="25"/>
        <v>31</v>
      </c>
      <c r="C1313" s="33" t="s">
        <v>713</v>
      </c>
    </row>
    <row r="1314" spans="1:3">
      <c r="A1314" s="120">
        <v>45143</v>
      </c>
      <c r="B1314">
        <f t="shared" si="25"/>
        <v>31</v>
      </c>
      <c r="C1314" s="33" t="s">
        <v>714</v>
      </c>
    </row>
    <row r="1315" spans="1:3">
      <c r="A1315" s="120">
        <v>45144</v>
      </c>
      <c r="B1315">
        <f t="shared" si="25"/>
        <v>32</v>
      </c>
      <c r="C1315" s="33" t="s">
        <v>714</v>
      </c>
    </row>
    <row r="1316" spans="1:3">
      <c r="A1316" s="120">
        <v>45145</v>
      </c>
      <c r="B1316">
        <f t="shared" si="25"/>
        <v>32</v>
      </c>
      <c r="C1316" s="33" t="s">
        <v>714</v>
      </c>
    </row>
    <row r="1317" spans="1:3">
      <c r="A1317" s="120">
        <v>45146</v>
      </c>
      <c r="B1317">
        <f t="shared" si="25"/>
        <v>32</v>
      </c>
      <c r="C1317" s="33" t="s">
        <v>714</v>
      </c>
    </row>
    <row r="1318" spans="1:3">
      <c r="A1318" s="120">
        <v>45147</v>
      </c>
      <c r="B1318">
        <f t="shared" si="25"/>
        <v>32</v>
      </c>
      <c r="C1318" s="33" t="s">
        <v>714</v>
      </c>
    </row>
    <row r="1319" spans="1:3">
      <c r="A1319" s="120">
        <v>45148</v>
      </c>
      <c r="B1319">
        <f t="shared" si="25"/>
        <v>32</v>
      </c>
      <c r="C1319" s="33" t="s">
        <v>714</v>
      </c>
    </row>
    <row r="1320" spans="1:3">
      <c r="A1320" s="120">
        <v>45149</v>
      </c>
      <c r="B1320">
        <f t="shared" si="25"/>
        <v>32</v>
      </c>
      <c r="C1320" s="33" t="s">
        <v>714</v>
      </c>
    </row>
    <row r="1321" spans="1:3">
      <c r="A1321" s="120">
        <v>45150</v>
      </c>
      <c r="B1321">
        <f t="shared" si="25"/>
        <v>32</v>
      </c>
      <c r="C1321" s="33" t="s">
        <v>715</v>
      </c>
    </row>
    <row r="1322" spans="1:3">
      <c r="A1322" s="120">
        <v>45151</v>
      </c>
      <c r="B1322">
        <f t="shared" si="25"/>
        <v>33</v>
      </c>
      <c r="C1322" s="33" t="s">
        <v>715</v>
      </c>
    </row>
    <row r="1323" spans="1:3">
      <c r="A1323" s="120">
        <v>45152</v>
      </c>
      <c r="B1323">
        <f t="shared" si="25"/>
        <v>33</v>
      </c>
      <c r="C1323" s="33" t="s">
        <v>715</v>
      </c>
    </row>
    <row r="1324" spans="1:3">
      <c r="A1324" s="120">
        <v>45153</v>
      </c>
      <c r="B1324">
        <f t="shared" si="25"/>
        <v>33</v>
      </c>
      <c r="C1324" s="33" t="s">
        <v>715</v>
      </c>
    </row>
    <row r="1325" spans="1:3">
      <c r="A1325" s="120">
        <v>45154</v>
      </c>
      <c r="B1325">
        <f t="shared" si="25"/>
        <v>33</v>
      </c>
      <c r="C1325" s="33" t="s">
        <v>715</v>
      </c>
    </row>
    <row r="1326" spans="1:3">
      <c r="A1326" s="120">
        <v>45155</v>
      </c>
      <c r="B1326">
        <f t="shared" si="25"/>
        <v>33</v>
      </c>
      <c r="C1326" s="33" t="s">
        <v>715</v>
      </c>
    </row>
    <row r="1327" spans="1:3">
      <c r="A1327" s="120">
        <v>45156</v>
      </c>
      <c r="B1327">
        <f t="shared" si="25"/>
        <v>33</v>
      </c>
      <c r="C1327" s="33" t="s">
        <v>715</v>
      </c>
    </row>
    <row r="1328" spans="1:3">
      <c r="A1328" s="120">
        <v>45157</v>
      </c>
      <c r="B1328">
        <f t="shared" si="25"/>
        <v>33</v>
      </c>
      <c r="C1328" s="33" t="s">
        <v>716</v>
      </c>
    </row>
    <row r="1329" spans="1:3">
      <c r="A1329" s="120">
        <v>45158</v>
      </c>
      <c r="B1329">
        <f t="shared" si="25"/>
        <v>34</v>
      </c>
      <c r="C1329" s="33" t="s">
        <v>716</v>
      </c>
    </row>
    <row r="1330" spans="1:3">
      <c r="A1330" s="120">
        <v>45159</v>
      </c>
      <c r="B1330">
        <f t="shared" si="25"/>
        <v>34</v>
      </c>
      <c r="C1330" s="33" t="s">
        <v>716</v>
      </c>
    </row>
    <row r="1331" spans="1:3">
      <c r="A1331" s="120">
        <v>45160</v>
      </c>
      <c r="B1331">
        <f t="shared" si="25"/>
        <v>34</v>
      </c>
      <c r="C1331" s="33" t="s">
        <v>716</v>
      </c>
    </row>
    <row r="1332" spans="1:3">
      <c r="A1332" s="120">
        <v>45161</v>
      </c>
      <c r="B1332">
        <f t="shared" si="25"/>
        <v>34</v>
      </c>
      <c r="C1332" s="33" t="s">
        <v>716</v>
      </c>
    </row>
    <row r="1333" spans="1:3">
      <c r="A1333" s="120">
        <v>45162</v>
      </c>
      <c r="B1333">
        <f t="shared" si="25"/>
        <v>34</v>
      </c>
      <c r="C1333" s="33" t="s">
        <v>716</v>
      </c>
    </row>
    <row r="1334" spans="1:3">
      <c r="A1334" s="120">
        <v>45163</v>
      </c>
      <c r="B1334">
        <f t="shared" si="25"/>
        <v>34</v>
      </c>
      <c r="C1334" s="33" t="s">
        <v>716</v>
      </c>
    </row>
    <row r="1335" spans="1:3">
      <c r="A1335" s="120">
        <v>45164</v>
      </c>
      <c r="B1335">
        <f t="shared" si="25"/>
        <v>34</v>
      </c>
      <c r="C1335" s="33" t="s">
        <v>717</v>
      </c>
    </row>
    <row r="1336" spans="1:3">
      <c r="A1336" s="120">
        <v>45165</v>
      </c>
      <c r="B1336">
        <f t="shared" si="25"/>
        <v>35</v>
      </c>
      <c r="C1336" s="33" t="s">
        <v>717</v>
      </c>
    </row>
    <row r="1337" spans="1:3">
      <c r="A1337" s="120">
        <v>45166</v>
      </c>
      <c r="B1337">
        <f t="shared" si="25"/>
        <v>35</v>
      </c>
      <c r="C1337" s="33" t="s">
        <v>717</v>
      </c>
    </row>
    <row r="1338" spans="1:3">
      <c r="A1338" s="120">
        <v>45167</v>
      </c>
      <c r="B1338">
        <f t="shared" si="25"/>
        <v>35</v>
      </c>
      <c r="C1338" s="33" t="s">
        <v>717</v>
      </c>
    </row>
    <row r="1339" spans="1:3">
      <c r="A1339" s="120">
        <v>45168</v>
      </c>
      <c r="B1339">
        <f t="shared" si="25"/>
        <v>35</v>
      </c>
      <c r="C1339" s="33" t="s">
        <v>717</v>
      </c>
    </row>
    <row r="1340" spans="1:3">
      <c r="A1340" s="120">
        <v>45169</v>
      </c>
      <c r="B1340">
        <f t="shared" si="25"/>
        <v>35</v>
      </c>
      <c r="C1340" s="33" t="s">
        <v>717</v>
      </c>
    </row>
    <row r="1341" spans="1:3">
      <c r="A1341" s="120">
        <v>45170</v>
      </c>
      <c r="B1341">
        <f t="shared" si="25"/>
        <v>35</v>
      </c>
      <c r="C1341" s="33" t="s">
        <v>717</v>
      </c>
    </row>
    <row r="1342" spans="1:3">
      <c r="A1342" s="120">
        <v>45171</v>
      </c>
      <c r="B1342">
        <f t="shared" si="25"/>
        <v>35</v>
      </c>
      <c r="C1342" s="33" t="s">
        <v>718</v>
      </c>
    </row>
    <row r="1343" spans="1:3">
      <c r="A1343" s="120">
        <v>45172</v>
      </c>
      <c r="B1343">
        <f t="shared" si="25"/>
        <v>36</v>
      </c>
      <c r="C1343" s="33" t="s">
        <v>718</v>
      </c>
    </row>
    <row r="1344" spans="1:3">
      <c r="A1344" s="120">
        <v>45173</v>
      </c>
      <c r="B1344">
        <f t="shared" si="25"/>
        <v>36</v>
      </c>
      <c r="C1344" s="33" t="s">
        <v>718</v>
      </c>
    </row>
    <row r="1345" spans="1:3">
      <c r="A1345" s="120">
        <v>45174</v>
      </c>
      <c r="B1345">
        <f t="shared" si="25"/>
        <v>36</v>
      </c>
      <c r="C1345" s="33" t="s">
        <v>718</v>
      </c>
    </row>
    <row r="1346" spans="1:3">
      <c r="A1346" s="120">
        <v>45175</v>
      </c>
      <c r="B1346">
        <f t="shared" ref="B1346:B1409" si="26">WEEKNUM(A1346)</f>
        <v>36</v>
      </c>
      <c r="C1346" s="33" t="s">
        <v>718</v>
      </c>
    </row>
    <row r="1347" spans="1:3">
      <c r="A1347" s="120">
        <v>45176</v>
      </c>
      <c r="B1347">
        <f t="shared" si="26"/>
        <v>36</v>
      </c>
      <c r="C1347" s="33" t="s">
        <v>718</v>
      </c>
    </row>
    <row r="1348" spans="1:3">
      <c r="A1348" s="120">
        <v>45177</v>
      </c>
      <c r="B1348">
        <f t="shared" si="26"/>
        <v>36</v>
      </c>
      <c r="C1348" s="33" t="s">
        <v>718</v>
      </c>
    </row>
    <row r="1349" spans="1:3">
      <c r="A1349" s="120">
        <v>45178</v>
      </c>
      <c r="B1349">
        <f t="shared" si="26"/>
        <v>36</v>
      </c>
      <c r="C1349" s="33" t="s">
        <v>719</v>
      </c>
    </row>
    <row r="1350" spans="1:3">
      <c r="A1350" s="120">
        <v>45179</v>
      </c>
      <c r="B1350">
        <f t="shared" si="26"/>
        <v>37</v>
      </c>
      <c r="C1350" s="33" t="s">
        <v>719</v>
      </c>
    </row>
    <row r="1351" spans="1:3">
      <c r="A1351" s="120">
        <v>45180</v>
      </c>
      <c r="B1351">
        <f t="shared" si="26"/>
        <v>37</v>
      </c>
      <c r="C1351" s="33" t="s">
        <v>719</v>
      </c>
    </row>
    <row r="1352" spans="1:3">
      <c r="A1352" s="120">
        <v>45181</v>
      </c>
      <c r="B1352">
        <f t="shared" si="26"/>
        <v>37</v>
      </c>
      <c r="C1352" s="33" t="s">
        <v>719</v>
      </c>
    </row>
    <row r="1353" spans="1:3">
      <c r="A1353" s="120">
        <v>45182</v>
      </c>
      <c r="B1353">
        <f t="shared" si="26"/>
        <v>37</v>
      </c>
      <c r="C1353" s="33" t="s">
        <v>719</v>
      </c>
    </row>
    <row r="1354" spans="1:3">
      <c r="A1354" s="120">
        <v>45183</v>
      </c>
      <c r="B1354">
        <f t="shared" si="26"/>
        <v>37</v>
      </c>
      <c r="C1354" s="33" t="s">
        <v>719</v>
      </c>
    </row>
    <row r="1355" spans="1:3">
      <c r="A1355" s="120">
        <v>45184</v>
      </c>
      <c r="B1355">
        <f t="shared" si="26"/>
        <v>37</v>
      </c>
      <c r="C1355" s="33" t="s">
        <v>719</v>
      </c>
    </row>
    <row r="1356" spans="1:3">
      <c r="A1356" s="120">
        <v>45185</v>
      </c>
      <c r="B1356">
        <f t="shared" si="26"/>
        <v>37</v>
      </c>
      <c r="C1356" s="33" t="s">
        <v>720</v>
      </c>
    </row>
    <row r="1357" spans="1:3">
      <c r="A1357" s="120">
        <v>45186</v>
      </c>
      <c r="B1357">
        <f t="shared" si="26"/>
        <v>38</v>
      </c>
      <c r="C1357" s="33" t="s">
        <v>720</v>
      </c>
    </row>
    <row r="1358" spans="1:3">
      <c r="A1358" s="120">
        <v>45187</v>
      </c>
      <c r="B1358">
        <f t="shared" si="26"/>
        <v>38</v>
      </c>
      <c r="C1358" s="33" t="s">
        <v>720</v>
      </c>
    </row>
    <row r="1359" spans="1:3">
      <c r="A1359" s="120">
        <v>45188</v>
      </c>
      <c r="B1359">
        <f t="shared" si="26"/>
        <v>38</v>
      </c>
      <c r="C1359" s="33" t="s">
        <v>720</v>
      </c>
    </row>
    <row r="1360" spans="1:3">
      <c r="A1360" s="120">
        <v>45189</v>
      </c>
      <c r="B1360">
        <f t="shared" si="26"/>
        <v>38</v>
      </c>
      <c r="C1360" s="33" t="s">
        <v>720</v>
      </c>
    </row>
    <row r="1361" spans="1:3">
      <c r="A1361" s="120">
        <v>45190</v>
      </c>
      <c r="B1361">
        <f t="shared" si="26"/>
        <v>38</v>
      </c>
      <c r="C1361" s="33" t="s">
        <v>720</v>
      </c>
    </row>
    <row r="1362" spans="1:3">
      <c r="A1362" s="120">
        <v>45191</v>
      </c>
      <c r="B1362">
        <f t="shared" si="26"/>
        <v>38</v>
      </c>
      <c r="C1362" s="33" t="s">
        <v>720</v>
      </c>
    </row>
    <row r="1363" spans="1:3">
      <c r="A1363" s="120">
        <v>45192</v>
      </c>
      <c r="B1363">
        <f t="shared" si="26"/>
        <v>38</v>
      </c>
      <c r="C1363" s="33" t="s">
        <v>721</v>
      </c>
    </row>
    <row r="1364" spans="1:3">
      <c r="A1364" s="120">
        <v>45193</v>
      </c>
      <c r="B1364">
        <f t="shared" si="26"/>
        <v>39</v>
      </c>
      <c r="C1364" s="33" t="s">
        <v>721</v>
      </c>
    </row>
    <row r="1365" spans="1:3">
      <c r="A1365" s="120">
        <v>45194</v>
      </c>
      <c r="B1365">
        <f t="shared" si="26"/>
        <v>39</v>
      </c>
      <c r="C1365" s="33" t="s">
        <v>721</v>
      </c>
    </row>
    <row r="1366" spans="1:3">
      <c r="A1366" s="120">
        <v>45195</v>
      </c>
      <c r="B1366">
        <f t="shared" si="26"/>
        <v>39</v>
      </c>
      <c r="C1366" s="33" t="s">
        <v>721</v>
      </c>
    </row>
    <row r="1367" spans="1:3">
      <c r="A1367" s="120">
        <v>45196</v>
      </c>
      <c r="B1367">
        <f t="shared" si="26"/>
        <v>39</v>
      </c>
      <c r="C1367" s="33" t="s">
        <v>721</v>
      </c>
    </row>
    <row r="1368" spans="1:3">
      <c r="A1368" s="120">
        <v>45197</v>
      </c>
      <c r="B1368">
        <f t="shared" si="26"/>
        <v>39</v>
      </c>
      <c r="C1368" s="33" t="s">
        <v>721</v>
      </c>
    </row>
    <row r="1369" spans="1:3">
      <c r="A1369" s="120">
        <v>45198</v>
      </c>
      <c r="B1369">
        <f t="shared" si="26"/>
        <v>39</v>
      </c>
      <c r="C1369" s="33" t="s">
        <v>721</v>
      </c>
    </row>
    <row r="1370" spans="1:3">
      <c r="A1370" s="120">
        <v>45199</v>
      </c>
      <c r="B1370">
        <f t="shared" si="26"/>
        <v>39</v>
      </c>
      <c r="C1370" s="33" t="s">
        <v>722</v>
      </c>
    </row>
    <row r="1371" spans="1:3">
      <c r="A1371" s="120">
        <v>45200</v>
      </c>
      <c r="B1371">
        <f t="shared" si="26"/>
        <v>40</v>
      </c>
      <c r="C1371" s="33" t="s">
        <v>722</v>
      </c>
    </row>
    <row r="1372" spans="1:3">
      <c r="A1372" s="120">
        <v>45201</v>
      </c>
      <c r="B1372">
        <f t="shared" si="26"/>
        <v>40</v>
      </c>
      <c r="C1372" s="33" t="s">
        <v>722</v>
      </c>
    </row>
    <row r="1373" spans="1:3">
      <c r="A1373" s="120">
        <v>45202</v>
      </c>
      <c r="B1373">
        <f t="shared" si="26"/>
        <v>40</v>
      </c>
      <c r="C1373" s="33" t="s">
        <v>722</v>
      </c>
    </row>
    <row r="1374" spans="1:3">
      <c r="A1374" s="120">
        <v>45203</v>
      </c>
      <c r="B1374">
        <f t="shared" si="26"/>
        <v>40</v>
      </c>
      <c r="C1374" s="33" t="s">
        <v>722</v>
      </c>
    </row>
    <row r="1375" spans="1:3">
      <c r="A1375" s="120">
        <v>45204</v>
      </c>
      <c r="B1375">
        <f t="shared" si="26"/>
        <v>40</v>
      </c>
      <c r="C1375" s="33" t="s">
        <v>722</v>
      </c>
    </row>
    <row r="1376" spans="1:3">
      <c r="A1376" s="120">
        <v>45205</v>
      </c>
      <c r="B1376">
        <f t="shared" si="26"/>
        <v>40</v>
      </c>
      <c r="C1376" s="33" t="s">
        <v>722</v>
      </c>
    </row>
    <row r="1377" spans="1:3">
      <c r="A1377" s="120">
        <v>45206</v>
      </c>
      <c r="B1377">
        <f t="shared" si="26"/>
        <v>40</v>
      </c>
      <c r="C1377" s="33" t="s">
        <v>723</v>
      </c>
    </row>
    <row r="1378" spans="1:3">
      <c r="A1378" s="120">
        <v>45207</v>
      </c>
      <c r="B1378">
        <f t="shared" si="26"/>
        <v>41</v>
      </c>
      <c r="C1378" s="33" t="s">
        <v>723</v>
      </c>
    </row>
    <row r="1379" spans="1:3">
      <c r="A1379" s="120">
        <v>45208</v>
      </c>
      <c r="B1379">
        <f t="shared" si="26"/>
        <v>41</v>
      </c>
      <c r="C1379" s="33" t="s">
        <v>723</v>
      </c>
    </row>
    <row r="1380" spans="1:3">
      <c r="A1380" s="120">
        <v>45209</v>
      </c>
      <c r="B1380">
        <f t="shared" si="26"/>
        <v>41</v>
      </c>
      <c r="C1380" s="33" t="s">
        <v>723</v>
      </c>
    </row>
    <row r="1381" spans="1:3">
      <c r="A1381" s="120">
        <v>45210</v>
      </c>
      <c r="B1381">
        <f t="shared" si="26"/>
        <v>41</v>
      </c>
      <c r="C1381" s="33" t="s">
        <v>723</v>
      </c>
    </row>
    <row r="1382" spans="1:3">
      <c r="A1382" s="120">
        <v>45211</v>
      </c>
      <c r="B1382">
        <f t="shared" si="26"/>
        <v>41</v>
      </c>
      <c r="C1382" s="33" t="s">
        <v>723</v>
      </c>
    </row>
    <row r="1383" spans="1:3">
      <c r="A1383" s="120">
        <v>45212</v>
      </c>
      <c r="B1383">
        <f t="shared" si="26"/>
        <v>41</v>
      </c>
      <c r="C1383" s="33" t="s">
        <v>723</v>
      </c>
    </row>
    <row r="1384" spans="1:3">
      <c r="A1384" s="120">
        <v>45213</v>
      </c>
      <c r="B1384">
        <f t="shared" si="26"/>
        <v>41</v>
      </c>
      <c r="C1384" s="33" t="s">
        <v>724</v>
      </c>
    </row>
    <row r="1385" spans="1:3">
      <c r="A1385" s="120">
        <v>45214</v>
      </c>
      <c r="B1385">
        <f t="shared" si="26"/>
        <v>42</v>
      </c>
      <c r="C1385" s="33" t="s">
        <v>724</v>
      </c>
    </row>
    <row r="1386" spans="1:3">
      <c r="A1386" s="120">
        <v>45215</v>
      </c>
      <c r="B1386">
        <f t="shared" si="26"/>
        <v>42</v>
      </c>
      <c r="C1386" s="33" t="s">
        <v>724</v>
      </c>
    </row>
    <row r="1387" spans="1:3">
      <c r="A1387" s="120">
        <v>45216</v>
      </c>
      <c r="B1387">
        <f t="shared" si="26"/>
        <v>42</v>
      </c>
      <c r="C1387" s="33" t="s">
        <v>724</v>
      </c>
    </row>
    <row r="1388" spans="1:3">
      <c r="A1388" s="120">
        <v>45217</v>
      </c>
      <c r="B1388">
        <f t="shared" si="26"/>
        <v>42</v>
      </c>
      <c r="C1388" s="33" t="s">
        <v>724</v>
      </c>
    </row>
    <row r="1389" spans="1:3">
      <c r="A1389" s="120">
        <v>45218</v>
      </c>
      <c r="B1389">
        <f t="shared" si="26"/>
        <v>42</v>
      </c>
      <c r="C1389" s="33" t="s">
        <v>724</v>
      </c>
    </row>
    <row r="1390" spans="1:3">
      <c r="A1390" s="120">
        <v>45219</v>
      </c>
      <c r="B1390">
        <f t="shared" si="26"/>
        <v>42</v>
      </c>
      <c r="C1390" s="33" t="s">
        <v>724</v>
      </c>
    </row>
    <row r="1391" spans="1:3">
      <c r="A1391" s="120">
        <v>45220</v>
      </c>
      <c r="B1391">
        <f t="shared" si="26"/>
        <v>42</v>
      </c>
      <c r="C1391" s="33" t="s">
        <v>725</v>
      </c>
    </row>
    <row r="1392" spans="1:3">
      <c r="A1392" s="120">
        <v>45221</v>
      </c>
      <c r="B1392">
        <f t="shared" si="26"/>
        <v>43</v>
      </c>
      <c r="C1392" s="33" t="s">
        <v>725</v>
      </c>
    </row>
    <row r="1393" spans="1:3">
      <c r="A1393" s="120">
        <v>45222</v>
      </c>
      <c r="B1393">
        <f t="shared" si="26"/>
        <v>43</v>
      </c>
      <c r="C1393" s="33" t="s">
        <v>725</v>
      </c>
    </row>
    <row r="1394" spans="1:3">
      <c r="A1394" s="120">
        <v>45223</v>
      </c>
      <c r="B1394">
        <f t="shared" si="26"/>
        <v>43</v>
      </c>
      <c r="C1394" s="33" t="s">
        <v>725</v>
      </c>
    </row>
    <row r="1395" spans="1:3">
      <c r="A1395" s="120">
        <v>45224</v>
      </c>
      <c r="B1395">
        <f t="shared" si="26"/>
        <v>43</v>
      </c>
      <c r="C1395" s="33" t="s">
        <v>725</v>
      </c>
    </row>
    <row r="1396" spans="1:3">
      <c r="A1396" s="120">
        <v>45225</v>
      </c>
      <c r="B1396">
        <f t="shared" si="26"/>
        <v>43</v>
      </c>
      <c r="C1396" s="33" t="s">
        <v>725</v>
      </c>
    </row>
    <row r="1397" spans="1:3">
      <c r="A1397" s="120">
        <v>45226</v>
      </c>
      <c r="B1397">
        <f t="shared" si="26"/>
        <v>43</v>
      </c>
      <c r="C1397" s="33" t="s">
        <v>725</v>
      </c>
    </row>
    <row r="1398" spans="1:3">
      <c r="A1398" s="120">
        <v>45227</v>
      </c>
      <c r="B1398">
        <f t="shared" si="26"/>
        <v>43</v>
      </c>
      <c r="C1398" s="33" t="s">
        <v>726</v>
      </c>
    </row>
    <row r="1399" spans="1:3">
      <c r="A1399" s="120">
        <v>45228</v>
      </c>
      <c r="B1399">
        <f t="shared" si="26"/>
        <v>44</v>
      </c>
      <c r="C1399" s="33" t="s">
        <v>726</v>
      </c>
    </row>
    <row r="1400" spans="1:3">
      <c r="A1400" s="120">
        <v>45229</v>
      </c>
      <c r="B1400">
        <f t="shared" si="26"/>
        <v>44</v>
      </c>
      <c r="C1400" s="33" t="s">
        <v>726</v>
      </c>
    </row>
    <row r="1401" spans="1:3">
      <c r="A1401" s="120">
        <v>45230</v>
      </c>
      <c r="B1401">
        <f t="shared" si="26"/>
        <v>44</v>
      </c>
      <c r="C1401" s="33" t="s">
        <v>726</v>
      </c>
    </row>
    <row r="1402" spans="1:3">
      <c r="A1402" s="120">
        <v>45231</v>
      </c>
      <c r="B1402">
        <f t="shared" si="26"/>
        <v>44</v>
      </c>
      <c r="C1402" s="33" t="s">
        <v>726</v>
      </c>
    </row>
    <row r="1403" spans="1:3">
      <c r="A1403" s="120">
        <v>45232</v>
      </c>
      <c r="B1403">
        <f t="shared" si="26"/>
        <v>44</v>
      </c>
      <c r="C1403" s="33" t="s">
        <v>726</v>
      </c>
    </row>
    <row r="1404" spans="1:3">
      <c r="A1404" s="120">
        <v>45233</v>
      </c>
      <c r="B1404">
        <f t="shared" si="26"/>
        <v>44</v>
      </c>
      <c r="C1404" s="33" t="s">
        <v>726</v>
      </c>
    </row>
    <row r="1405" spans="1:3">
      <c r="A1405" s="120">
        <v>45234</v>
      </c>
      <c r="B1405">
        <f t="shared" si="26"/>
        <v>44</v>
      </c>
      <c r="C1405" s="33" t="s">
        <v>727</v>
      </c>
    </row>
    <row r="1406" spans="1:3">
      <c r="A1406" s="120">
        <v>45235</v>
      </c>
      <c r="B1406">
        <f t="shared" si="26"/>
        <v>45</v>
      </c>
      <c r="C1406" s="33" t="s">
        <v>727</v>
      </c>
    </row>
    <row r="1407" spans="1:3">
      <c r="A1407" s="120">
        <v>45236</v>
      </c>
      <c r="B1407">
        <f t="shared" si="26"/>
        <v>45</v>
      </c>
      <c r="C1407" s="33" t="s">
        <v>727</v>
      </c>
    </row>
    <row r="1408" spans="1:3">
      <c r="A1408" s="120">
        <v>45237</v>
      </c>
      <c r="B1408">
        <f t="shared" si="26"/>
        <v>45</v>
      </c>
      <c r="C1408" s="33" t="s">
        <v>727</v>
      </c>
    </row>
    <row r="1409" spans="1:3">
      <c r="A1409" s="120">
        <v>45238</v>
      </c>
      <c r="B1409">
        <f t="shared" si="26"/>
        <v>45</v>
      </c>
      <c r="C1409" s="33" t="s">
        <v>727</v>
      </c>
    </row>
    <row r="1410" spans="1:3">
      <c r="A1410" s="120">
        <v>45239</v>
      </c>
      <c r="B1410">
        <f t="shared" ref="B1410:B1473" si="27">WEEKNUM(A1410)</f>
        <v>45</v>
      </c>
      <c r="C1410" s="33" t="s">
        <v>727</v>
      </c>
    </row>
    <row r="1411" spans="1:3">
      <c r="A1411" s="120">
        <v>45240</v>
      </c>
      <c r="B1411">
        <f t="shared" si="27"/>
        <v>45</v>
      </c>
      <c r="C1411" s="33" t="s">
        <v>727</v>
      </c>
    </row>
    <row r="1412" spans="1:3">
      <c r="A1412" s="120">
        <v>45241</v>
      </c>
      <c r="B1412">
        <f t="shared" si="27"/>
        <v>45</v>
      </c>
      <c r="C1412" s="33" t="s">
        <v>728</v>
      </c>
    </row>
    <row r="1413" spans="1:3">
      <c r="A1413" s="120">
        <v>45242</v>
      </c>
      <c r="B1413">
        <f t="shared" si="27"/>
        <v>46</v>
      </c>
      <c r="C1413" s="33" t="s">
        <v>728</v>
      </c>
    </row>
    <row r="1414" spans="1:3">
      <c r="A1414" s="120">
        <v>45243</v>
      </c>
      <c r="B1414">
        <f t="shared" si="27"/>
        <v>46</v>
      </c>
      <c r="C1414" s="33" t="s">
        <v>728</v>
      </c>
    </row>
    <row r="1415" spans="1:3">
      <c r="A1415" s="120">
        <v>45244</v>
      </c>
      <c r="B1415">
        <f t="shared" si="27"/>
        <v>46</v>
      </c>
      <c r="C1415" s="33" t="s">
        <v>728</v>
      </c>
    </row>
    <row r="1416" spans="1:3">
      <c r="A1416" s="120">
        <v>45245</v>
      </c>
      <c r="B1416">
        <f t="shared" si="27"/>
        <v>46</v>
      </c>
      <c r="C1416" s="33" t="s">
        <v>728</v>
      </c>
    </row>
    <row r="1417" spans="1:3">
      <c r="A1417" s="120">
        <v>45246</v>
      </c>
      <c r="B1417">
        <f t="shared" si="27"/>
        <v>46</v>
      </c>
      <c r="C1417" s="33" t="s">
        <v>728</v>
      </c>
    </row>
    <row r="1418" spans="1:3">
      <c r="A1418" s="120">
        <v>45247</v>
      </c>
      <c r="B1418">
        <f t="shared" si="27"/>
        <v>46</v>
      </c>
      <c r="C1418" s="33" t="s">
        <v>728</v>
      </c>
    </row>
    <row r="1419" spans="1:3">
      <c r="A1419" s="120">
        <v>45248</v>
      </c>
      <c r="B1419">
        <f t="shared" si="27"/>
        <v>46</v>
      </c>
      <c r="C1419" s="33" t="s">
        <v>729</v>
      </c>
    </row>
    <row r="1420" spans="1:3">
      <c r="A1420" s="120">
        <v>45249</v>
      </c>
      <c r="B1420">
        <f t="shared" si="27"/>
        <v>47</v>
      </c>
      <c r="C1420" s="33" t="s">
        <v>729</v>
      </c>
    </row>
    <row r="1421" spans="1:3">
      <c r="A1421" s="120">
        <v>45250</v>
      </c>
      <c r="B1421">
        <f t="shared" si="27"/>
        <v>47</v>
      </c>
      <c r="C1421" s="33" t="s">
        <v>729</v>
      </c>
    </row>
    <row r="1422" spans="1:3">
      <c r="A1422" s="120">
        <v>45251</v>
      </c>
      <c r="B1422">
        <f t="shared" si="27"/>
        <v>47</v>
      </c>
      <c r="C1422" s="33" t="s">
        <v>729</v>
      </c>
    </row>
    <row r="1423" spans="1:3">
      <c r="A1423" s="120">
        <v>45252</v>
      </c>
      <c r="B1423">
        <f t="shared" si="27"/>
        <v>47</v>
      </c>
      <c r="C1423" s="33" t="s">
        <v>729</v>
      </c>
    </row>
    <row r="1424" spans="1:3">
      <c r="A1424" s="120">
        <v>45253</v>
      </c>
      <c r="B1424">
        <f t="shared" si="27"/>
        <v>47</v>
      </c>
      <c r="C1424" s="33" t="s">
        <v>729</v>
      </c>
    </row>
    <row r="1425" spans="1:3">
      <c r="A1425" s="120">
        <v>45254</v>
      </c>
      <c r="B1425">
        <f t="shared" si="27"/>
        <v>47</v>
      </c>
      <c r="C1425" s="33" t="s">
        <v>729</v>
      </c>
    </row>
    <row r="1426" spans="1:3">
      <c r="A1426" s="120">
        <v>45255</v>
      </c>
      <c r="B1426">
        <f t="shared" si="27"/>
        <v>47</v>
      </c>
      <c r="C1426" s="33" t="s">
        <v>730</v>
      </c>
    </row>
    <row r="1427" spans="1:3">
      <c r="A1427" s="120">
        <v>45256</v>
      </c>
      <c r="B1427">
        <f t="shared" si="27"/>
        <v>48</v>
      </c>
      <c r="C1427" s="33" t="s">
        <v>730</v>
      </c>
    </row>
    <row r="1428" spans="1:3">
      <c r="A1428" s="120">
        <v>45257</v>
      </c>
      <c r="B1428">
        <f t="shared" si="27"/>
        <v>48</v>
      </c>
      <c r="C1428" s="33" t="s">
        <v>730</v>
      </c>
    </row>
    <row r="1429" spans="1:3">
      <c r="A1429" s="120">
        <v>45258</v>
      </c>
      <c r="B1429">
        <f t="shared" si="27"/>
        <v>48</v>
      </c>
      <c r="C1429" s="33" t="s">
        <v>730</v>
      </c>
    </row>
    <row r="1430" spans="1:3">
      <c r="A1430" s="120">
        <v>45259</v>
      </c>
      <c r="B1430">
        <f t="shared" si="27"/>
        <v>48</v>
      </c>
      <c r="C1430" s="33" t="s">
        <v>730</v>
      </c>
    </row>
    <row r="1431" spans="1:3">
      <c r="A1431" s="120">
        <v>45260</v>
      </c>
      <c r="B1431">
        <f t="shared" si="27"/>
        <v>48</v>
      </c>
      <c r="C1431" s="33" t="s">
        <v>730</v>
      </c>
    </row>
    <row r="1432" spans="1:3">
      <c r="A1432" s="120">
        <v>45261</v>
      </c>
      <c r="B1432">
        <f t="shared" si="27"/>
        <v>48</v>
      </c>
      <c r="C1432" s="33" t="s">
        <v>730</v>
      </c>
    </row>
    <row r="1433" spans="1:3">
      <c r="A1433" s="120">
        <v>45262</v>
      </c>
      <c r="B1433">
        <f t="shared" si="27"/>
        <v>48</v>
      </c>
      <c r="C1433" s="33" t="s">
        <v>731</v>
      </c>
    </row>
    <row r="1434" spans="1:3">
      <c r="A1434" s="120">
        <v>45263</v>
      </c>
      <c r="B1434">
        <f t="shared" si="27"/>
        <v>49</v>
      </c>
      <c r="C1434" s="33" t="s">
        <v>731</v>
      </c>
    </row>
    <row r="1435" spans="1:3">
      <c r="A1435" s="120">
        <v>45264</v>
      </c>
      <c r="B1435">
        <f t="shared" si="27"/>
        <v>49</v>
      </c>
      <c r="C1435" s="33" t="s">
        <v>731</v>
      </c>
    </row>
    <row r="1436" spans="1:3">
      <c r="A1436" s="120">
        <v>45265</v>
      </c>
      <c r="B1436">
        <f t="shared" si="27"/>
        <v>49</v>
      </c>
      <c r="C1436" s="33" t="s">
        <v>731</v>
      </c>
    </row>
    <row r="1437" spans="1:3">
      <c r="A1437" s="120">
        <v>45266</v>
      </c>
      <c r="B1437">
        <f t="shared" si="27"/>
        <v>49</v>
      </c>
      <c r="C1437" s="33" t="s">
        <v>731</v>
      </c>
    </row>
    <row r="1438" spans="1:3">
      <c r="A1438" s="120">
        <v>45267</v>
      </c>
      <c r="B1438">
        <f t="shared" si="27"/>
        <v>49</v>
      </c>
      <c r="C1438" s="33" t="s">
        <v>731</v>
      </c>
    </row>
    <row r="1439" spans="1:3">
      <c r="A1439" s="120">
        <v>45268</v>
      </c>
      <c r="B1439">
        <f t="shared" si="27"/>
        <v>49</v>
      </c>
      <c r="C1439" s="33" t="s">
        <v>731</v>
      </c>
    </row>
    <row r="1440" spans="1:3">
      <c r="A1440" s="120">
        <v>45269</v>
      </c>
      <c r="B1440">
        <f t="shared" si="27"/>
        <v>49</v>
      </c>
      <c r="C1440" s="33" t="s">
        <v>732</v>
      </c>
    </row>
    <row r="1441" spans="1:3">
      <c r="A1441" s="120">
        <v>45270</v>
      </c>
      <c r="B1441">
        <f t="shared" si="27"/>
        <v>50</v>
      </c>
      <c r="C1441" s="33" t="s">
        <v>732</v>
      </c>
    </row>
    <row r="1442" spans="1:3">
      <c r="A1442" s="120">
        <v>45271</v>
      </c>
      <c r="B1442">
        <f t="shared" si="27"/>
        <v>50</v>
      </c>
      <c r="C1442" s="33" t="s">
        <v>732</v>
      </c>
    </row>
    <row r="1443" spans="1:3">
      <c r="A1443" s="120">
        <v>45272</v>
      </c>
      <c r="B1443">
        <f t="shared" si="27"/>
        <v>50</v>
      </c>
      <c r="C1443" s="33" t="s">
        <v>732</v>
      </c>
    </row>
    <row r="1444" spans="1:3">
      <c r="A1444" s="120">
        <v>45273</v>
      </c>
      <c r="B1444">
        <f t="shared" si="27"/>
        <v>50</v>
      </c>
      <c r="C1444" s="33" t="s">
        <v>732</v>
      </c>
    </row>
    <row r="1445" spans="1:3">
      <c r="A1445" s="120">
        <v>45274</v>
      </c>
      <c r="B1445">
        <f t="shared" si="27"/>
        <v>50</v>
      </c>
      <c r="C1445" s="33" t="s">
        <v>732</v>
      </c>
    </row>
    <row r="1446" spans="1:3">
      <c r="A1446" s="120">
        <v>45275</v>
      </c>
      <c r="B1446">
        <f t="shared" si="27"/>
        <v>50</v>
      </c>
      <c r="C1446" s="33" t="s">
        <v>732</v>
      </c>
    </row>
    <row r="1447" spans="1:3">
      <c r="A1447" s="120">
        <v>45276</v>
      </c>
      <c r="B1447">
        <f t="shared" si="27"/>
        <v>50</v>
      </c>
      <c r="C1447" s="33" t="s">
        <v>733</v>
      </c>
    </row>
    <row r="1448" spans="1:3">
      <c r="A1448" s="120">
        <v>45277</v>
      </c>
      <c r="B1448">
        <f t="shared" si="27"/>
        <v>51</v>
      </c>
      <c r="C1448" s="33" t="s">
        <v>733</v>
      </c>
    </row>
    <row r="1449" spans="1:3">
      <c r="A1449" s="120">
        <v>45278</v>
      </c>
      <c r="B1449">
        <f t="shared" si="27"/>
        <v>51</v>
      </c>
      <c r="C1449" s="33" t="s">
        <v>733</v>
      </c>
    </row>
    <row r="1450" spans="1:3">
      <c r="A1450" s="120">
        <v>45279</v>
      </c>
      <c r="B1450">
        <f t="shared" si="27"/>
        <v>51</v>
      </c>
      <c r="C1450" s="33" t="s">
        <v>733</v>
      </c>
    </row>
    <row r="1451" spans="1:3">
      <c r="A1451" s="120">
        <v>45280</v>
      </c>
      <c r="B1451">
        <f t="shared" si="27"/>
        <v>51</v>
      </c>
      <c r="C1451" s="33" t="s">
        <v>733</v>
      </c>
    </row>
    <row r="1452" spans="1:3">
      <c r="A1452" s="120">
        <v>45281</v>
      </c>
      <c r="B1452">
        <f t="shared" si="27"/>
        <v>51</v>
      </c>
      <c r="C1452" s="33" t="s">
        <v>733</v>
      </c>
    </row>
    <row r="1453" spans="1:3">
      <c r="A1453" s="120">
        <v>45282</v>
      </c>
      <c r="B1453">
        <f t="shared" si="27"/>
        <v>51</v>
      </c>
      <c r="C1453" s="33" t="s">
        <v>733</v>
      </c>
    </row>
    <row r="1454" spans="1:3">
      <c r="A1454" s="120">
        <v>45283</v>
      </c>
      <c r="B1454">
        <f t="shared" si="27"/>
        <v>51</v>
      </c>
      <c r="C1454" s="33" t="s">
        <v>734</v>
      </c>
    </row>
    <row r="1455" spans="1:3">
      <c r="A1455" s="120">
        <v>45284</v>
      </c>
      <c r="B1455">
        <f t="shared" si="27"/>
        <v>52</v>
      </c>
      <c r="C1455" s="33" t="s">
        <v>734</v>
      </c>
    </row>
    <row r="1456" spans="1:3">
      <c r="A1456" s="120">
        <v>45285</v>
      </c>
      <c r="B1456">
        <f t="shared" si="27"/>
        <v>52</v>
      </c>
      <c r="C1456" s="33" t="s">
        <v>734</v>
      </c>
    </row>
    <row r="1457" spans="1:3">
      <c r="A1457" s="120">
        <v>45286</v>
      </c>
      <c r="B1457">
        <f t="shared" si="27"/>
        <v>52</v>
      </c>
      <c r="C1457" s="33" t="s">
        <v>734</v>
      </c>
    </row>
    <row r="1458" spans="1:3">
      <c r="A1458" s="120">
        <v>45287</v>
      </c>
      <c r="B1458">
        <f t="shared" si="27"/>
        <v>52</v>
      </c>
      <c r="C1458" s="33" t="s">
        <v>734</v>
      </c>
    </row>
    <row r="1459" spans="1:3">
      <c r="A1459" s="120">
        <v>45288</v>
      </c>
      <c r="B1459">
        <f t="shared" si="27"/>
        <v>52</v>
      </c>
      <c r="C1459" s="33" t="s">
        <v>734</v>
      </c>
    </row>
    <row r="1460" spans="1:3">
      <c r="A1460" s="120">
        <v>45289</v>
      </c>
      <c r="B1460">
        <f t="shared" si="27"/>
        <v>52</v>
      </c>
      <c r="C1460" s="33" t="s">
        <v>734</v>
      </c>
    </row>
    <row r="1461" spans="1:3">
      <c r="A1461" s="120">
        <v>45290</v>
      </c>
      <c r="B1461">
        <f t="shared" si="27"/>
        <v>52</v>
      </c>
      <c r="C1461" s="33" t="s">
        <v>735</v>
      </c>
    </row>
    <row r="1462" spans="1:3">
      <c r="A1462" s="120">
        <v>45291</v>
      </c>
      <c r="B1462">
        <f t="shared" si="27"/>
        <v>53</v>
      </c>
      <c r="C1462" s="33" t="s">
        <v>735</v>
      </c>
    </row>
    <row r="1463" spans="1:3">
      <c r="A1463" s="120">
        <v>45292</v>
      </c>
      <c r="B1463">
        <f t="shared" si="27"/>
        <v>1</v>
      </c>
      <c r="C1463" s="33" t="s">
        <v>577</v>
      </c>
    </row>
    <row r="1464" spans="1:3">
      <c r="A1464" s="120">
        <v>45293</v>
      </c>
      <c r="B1464">
        <f t="shared" si="27"/>
        <v>1</v>
      </c>
      <c r="C1464" s="33" t="s">
        <v>577</v>
      </c>
    </row>
    <row r="1465" spans="1:3">
      <c r="A1465" s="120">
        <v>45294</v>
      </c>
      <c r="B1465">
        <f t="shared" si="27"/>
        <v>1</v>
      </c>
      <c r="C1465" s="33" t="s">
        <v>577</v>
      </c>
    </row>
    <row r="1466" spans="1:3">
      <c r="A1466" s="120">
        <v>45295</v>
      </c>
      <c r="B1466">
        <f t="shared" si="27"/>
        <v>1</v>
      </c>
      <c r="C1466" s="33" t="s">
        <v>577</v>
      </c>
    </row>
    <row r="1467" spans="1:3">
      <c r="A1467" s="120">
        <v>45296</v>
      </c>
      <c r="B1467">
        <f t="shared" si="27"/>
        <v>1</v>
      </c>
      <c r="C1467" s="33" t="s">
        <v>577</v>
      </c>
    </row>
    <row r="1468" spans="1:3">
      <c r="A1468" s="120">
        <v>45297</v>
      </c>
      <c r="B1468">
        <f t="shared" si="27"/>
        <v>1</v>
      </c>
      <c r="C1468" s="33" t="s">
        <v>736</v>
      </c>
    </row>
    <row r="1469" spans="1:3">
      <c r="A1469" s="120">
        <v>45298</v>
      </c>
      <c r="B1469">
        <f t="shared" si="27"/>
        <v>2</v>
      </c>
      <c r="C1469" s="33" t="s">
        <v>736</v>
      </c>
    </row>
    <row r="1470" spans="1:3">
      <c r="A1470" s="120">
        <v>45299</v>
      </c>
      <c r="B1470">
        <f t="shared" si="27"/>
        <v>2</v>
      </c>
      <c r="C1470" s="33" t="s">
        <v>736</v>
      </c>
    </row>
    <row r="1471" spans="1:3">
      <c r="A1471" s="120">
        <v>45300</v>
      </c>
      <c r="B1471">
        <f t="shared" si="27"/>
        <v>2</v>
      </c>
      <c r="C1471" s="33" t="s">
        <v>736</v>
      </c>
    </row>
    <row r="1472" spans="1:3">
      <c r="A1472" s="120">
        <v>45301</v>
      </c>
      <c r="B1472">
        <f t="shared" si="27"/>
        <v>2</v>
      </c>
      <c r="C1472" s="33" t="s">
        <v>736</v>
      </c>
    </row>
    <row r="1473" spans="1:3">
      <c r="A1473" s="120">
        <v>45302</v>
      </c>
      <c r="B1473">
        <f t="shared" si="27"/>
        <v>2</v>
      </c>
      <c r="C1473" s="33" t="s">
        <v>736</v>
      </c>
    </row>
    <row r="1474" spans="1:3">
      <c r="A1474" s="120">
        <v>45303</v>
      </c>
      <c r="B1474">
        <f t="shared" ref="B1474:B1537" si="28">WEEKNUM(A1474)</f>
        <v>2</v>
      </c>
      <c r="C1474" s="33" t="s">
        <v>736</v>
      </c>
    </row>
    <row r="1475" spans="1:3">
      <c r="A1475" s="120">
        <v>45304</v>
      </c>
      <c r="B1475">
        <f t="shared" si="28"/>
        <v>2</v>
      </c>
      <c r="C1475" s="33" t="s">
        <v>737</v>
      </c>
    </row>
    <row r="1476" spans="1:3">
      <c r="A1476" s="120">
        <v>45305</v>
      </c>
      <c r="B1476">
        <f t="shared" si="28"/>
        <v>3</v>
      </c>
      <c r="C1476" s="33" t="s">
        <v>737</v>
      </c>
    </row>
    <row r="1477" spans="1:3">
      <c r="A1477" s="120">
        <v>45306</v>
      </c>
      <c r="B1477">
        <f t="shared" si="28"/>
        <v>3</v>
      </c>
      <c r="C1477" s="33" t="s">
        <v>737</v>
      </c>
    </row>
    <row r="1478" spans="1:3">
      <c r="A1478" s="120">
        <v>45307</v>
      </c>
      <c r="B1478">
        <f t="shared" si="28"/>
        <v>3</v>
      </c>
      <c r="C1478" s="33" t="s">
        <v>737</v>
      </c>
    </row>
    <row r="1479" spans="1:3">
      <c r="A1479" s="120">
        <v>45308</v>
      </c>
      <c r="B1479">
        <f t="shared" si="28"/>
        <v>3</v>
      </c>
      <c r="C1479" s="33" t="s">
        <v>737</v>
      </c>
    </row>
    <row r="1480" spans="1:3">
      <c r="A1480" s="120">
        <v>45309</v>
      </c>
      <c r="B1480">
        <f t="shared" si="28"/>
        <v>3</v>
      </c>
      <c r="C1480" s="33" t="s">
        <v>737</v>
      </c>
    </row>
    <row r="1481" spans="1:3">
      <c r="A1481" s="120">
        <v>45310</v>
      </c>
      <c r="B1481">
        <f t="shared" si="28"/>
        <v>3</v>
      </c>
      <c r="C1481" s="33" t="s">
        <v>737</v>
      </c>
    </row>
    <row r="1482" spans="1:3">
      <c r="A1482" s="120">
        <v>45311</v>
      </c>
      <c r="B1482">
        <f t="shared" si="28"/>
        <v>3</v>
      </c>
      <c r="C1482" s="33" t="s">
        <v>738</v>
      </c>
    </row>
    <row r="1483" spans="1:3">
      <c r="A1483" s="120">
        <v>45312</v>
      </c>
      <c r="B1483">
        <f t="shared" si="28"/>
        <v>4</v>
      </c>
      <c r="C1483" s="33" t="s">
        <v>738</v>
      </c>
    </row>
    <row r="1484" spans="1:3">
      <c r="A1484" s="120">
        <v>45313</v>
      </c>
      <c r="B1484">
        <f t="shared" si="28"/>
        <v>4</v>
      </c>
      <c r="C1484" s="33" t="s">
        <v>738</v>
      </c>
    </row>
    <row r="1485" spans="1:3">
      <c r="A1485" s="120">
        <v>45314</v>
      </c>
      <c r="B1485">
        <f t="shared" si="28"/>
        <v>4</v>
      </c>
      <c r="C1485" s="33" t="s">
        <v>738</v>
      </c>
    </row>
    <row r="1486" spans="1:3">
      <c r="A1486" s="120">
        <v>45315</v>
      </c>
      <c r="B1486">
        <f t="shared" si="28"/>
        <v>4</v>
      </c>
      <c r="C1486" s="33" t="s">
        <v>738</v>
      </c>
    </row>
    <row r="1487" spans="1:3">
      <c r="A1487" s="120">
        <v>45316</v>
      </c>
      <c r="B1487">
        <f t="shared" si="28"/>
        <v>4</v>
      </c>
      <c r="C1487" s="33" t="s">
        <v>738</v>
      </c>
    </row>
    <row r="1488" spans="1:3">
      <c r="A1488" s="120">
        <v>45317</v>
      </c>
      <c r="B1488">
        <f t="shared" si="28"/>
        <v>4</v>
      </c>
      <c r="C1488" s="33" t="s">
        <v>738</v>
      </c>
    </row>
    <row r="1489" spans="1:3">
      <c r="A1489" s="120">
        <v>45318</v>
      </c>
      <c r="B1489">
        <f t="shared" si="28"/>
        <v>4</v>
      </c>
      <c r="C1489" s="33" t="s">
        <v>739</v>
      </c>
    </row>
    <row r="1490" spans="1:3">
      <c r="A1490" s="120">
        <v>45319</v>
      </c>
      <c r="B1490">
        <f t="shared" si="28"/>
        <v>5</v>
      </c>
      <c r="C1490" s="33" t="s">
        <v>739</v>
      </c>
    </row>
    <row r="1491" spans="1:3">
      <c r="A1491" s="120">
        <v>45320</v>
      </c>
      <c r="B1491">
        <f t="shared" si="28"/>
        <v>5</v>
      </c>
      <c r="C1491" s="33" t="s">
        <v>739</v>
      </c>
    </row>
    <row r="1492" spans="1:3">
      <c r="A1492" s="120">
        <v>45321</v>
      </c>
      <c r="B1492">
        <f t="shared" si="28"/>
        <v>5</v>
      </c>
      <c r="C1492" s="33" t="s">
        <v>739</v>
      </c>
    </row>
    <row r="1493" spans="1:3">
      <c r="A1493" s="120">
        <v>45322</v>
      </c>
      <c r="B1493">
        <f t="shared" si="28"/>
        <v>5</v>
      </c>
      <c r="C1493" s="33" t="s">
        <v>739</v>
      </c>
    </row>
    <row r="1494" spans="1:3">
      <c r="A1494" s="120">
        <v>45323</v>
      </c>
      <c r="B1494">
        <f t="shared" si="28"/>
        <v>5</v>
      </c>
      <c r="C1494" s="33" t="s">
        <v>739</v>
      </c>
    </row>
    <row r="1495" spans="1:3">
      <c r="A1495" s="120">
        <v>45324</v>
      </c>
      <c r="B1495">
        <f t="shared" si="28"/>
        <v>5</v>
      </c>
      <c r="C1495" s="33" t="s">
        <v>739</v>
      </c>
    </row>
    <row r="1496" spans="1:3">
      <c r="A1496" s="120">
        <v>45325</v>
      </c>
      <c r="B1496">
        <f t="shared" si="28"/>
        <v>5</v>
      </c>
      <c r="C1496" s="33" t="s">
        <v>740</v>
      </c>
    </row>
    <row r="1497" spans="1:3">
      <c r="A1497" s="120">
        <v>45326</v>
      </c>
      <c r="B1497">
        <f t="shared" si="28"/>
        <v>6</v>
      </c>
      <c r="C1497" s="33" t="s">
        <v>740</v>
      </c>
    </row>
    <row r="1498" spans="1:3">
      <c r="A1498" s="120">
        <v>45327</v>
      </c>
      <c r="B1498">
        <f t="shared" si="28"/>
        <v>6</v>
      </c>
      <c r="C1498" s="33" t="s">
        <v>740</v>
      </c>
    </row>
    <row r="1499" spans="1:3">
      <c r="A1499" s="120">
        <v>45328</v>
      </c>
      <c r="B1499">
        <f t="shared" si="28"/>
        <v>6</v>
      </c>
      <c r="C1499" s="33" t="s">
        <v>740</v>
      </c>
    </row>
    <row r="1500" spans="1:3">
      <c r="A1500" s="120">
        <v>45329</v>
      </c>
      <c r="B1500">
        <f t="shared" si="28"/>
        <v>6</v>
      </c>
      <c r="C1500" s="33" t="s">
        <v>740</v>
      </c>
    </row>
    <row r="1501" spans="1:3">
      <c r="A1501" s="120">
        <v>45330</v>
      </c>
      <c r="B1501">
        <f t="shared" si="28"/>
        <v>6</v>
      </c>
      <c r="C1501" s="33" t="s">
        <v>740</v>
      </c>
    </row>
    <row r="1502" spans="1:3">
      <c r="A1502" s="120">
        <v>45331</v>
      </c>
      <c r="B1502">
        <f t="shared" si="28"/>
        <v>6</v>
      </c>
      <c r="C1502" s="33" t="s">
        <v>740</v>
      </c>
    </row>
    <row r="1503" spans="1:3">
      <c r="A1503" s="120">
        <v>45332</v>
      </c>
      <c r="B1503">
        <f t="shared" si="28"/>
        <v>6</v>
      </c>
      <c r="C1503" s="33" t="s">
        <v>741</v>
      </c>
    </row>
    <row r="1504" spans="1:3">
      <c r="A1504" s="120">
        <v>45333</v>
      </c>
      <c r="B1504">
        <f t="shared" si="28"/>
        <v>7</v>
      </c>
      <c r="C1504" s="33" t="s">
        <v>741</v>
      </c>
    </row>
    <row r="1505" spans="1:3">
      <c r="A1505" s="120">
        <v>45334</v>
      </c>
      <c r="B1505">
        <f t="shared" si="28"/>
        <v>7</v>
      </c>
      <c r="C1505" s="33" t="s">
        <v>741</v>
      </c>
    </row>
    <row r="1506" spans="1:3">
      <c r="A1506" s="120">
        <v>45335</v>
      </c>
      <c r="B1506">
        <f t="shared" si="28"/>
        <v>7</v>
      </c>
      <c r="C1506" s="33" t="s">
        <v>741</v>
      </c>
    </row>
    <row r="1507" spans="1:3">
      <c r="A1507" s="120">
        <v>45336</v>
      </c>
      <c r="B1507">
        <f t="shared" si="28"/>
        <v>7</v>
      </c>
      <c r="C1507" s="33" t="s">
        <v>741</v>
      </c>
    </row>
    <row r="1508" spans="1:3">
      <c r="A1508" s="120">
        <v>45337</v>
      </c>
      <c r="B1508">
        <f t="shared" si="28"/>
        <v>7</v>
      </c>
      <c r="C1508" s="33" t="s">
        <v>741</v>
      </c>
    </row>
    <row r="1509" spans="1:3">
      <c r="A1509" s="120">
        <v>45338</v>
      </c>
      <c r="B1509">
        <f t="shared" si="28"/>
        <v>7</v>
      </c>
      <c r="C1509" s="33" t="s">
        <v>741</v>
      </c>
    </row>
    <row r="1510" spans="1:3">
      <c r="A1510" s="120">
        <v>45339</v>
      </c>
      <c r="B1510">
        <f t="shared" si="28"/>
        <v>7</v>
      </c>
      <c r="C1510" s="33" t="s">
        <v>742</v>
      </c>
    </row>
    <row r="1511" spans="1:3">
      <c r="A1511" s="120">
        <v>45340</v>
      </c>
      <c r="B1511">
        <f t="shared" si="28"/>
        <v>8</v>
      </c>
      <c r="C1511" s="33" t="s">
        <v>742</v>
      </c>
    </row>
    <row r="1512" spans="1:3">
      <c r="A1512" s="120">
        <v>45341</v>
      </c>
      <c r="B1512">
        <f t="shared" si="28"/>
        <v>8</v>
      </c>
      <c r="C1512" s="33" t="s">
        <v>742</v>
      </c>
    </row>
    <row r="1513" spans="1:3">
      <c r="A1513" s="120">
        <v>45342</v>
      </c>
      <c r="B1513">
        <f t="shared" si="28"/>
        <v>8</v>
      </c>
      <c r="C1513" s="33" t="s">
        <v>742</v>
      </c>
    </row>
    <row r="1514" spans="1:3">
      <c r="A1514" s="120">
        <v>45343</v>
      </c>
      <c r="B1514">
        <f t="shared" si="28"/>
        <v>8</v>
      </c>
      <c r="C1514" s="33" t="s">
        <v>742</v>
      </c>
    </row>
    <row r="1515" spans="1:3">
      <c r="A1515" s="120">
        <v>45344</v>
      </c>
      <c r="B1515">
        <f t="shared" si="28"/>
        <v>8</v>
      </c>
      <c r="C1515" s="33" t="s">
        <v>742</v>
      </c>
    </row>
    <row r="1516" spans="1:3">
      <c r="A1516" s="120">
        <v>45345</v>
      </c>
      <c r="B1516">
        <f t="shared" si="28"/>
        <v>8</v>
      </c>
      <c r="C1516" s="33" t="s">
        <v>742</v>
      </c>
    </row>
    <row r="1517" spans="1:3">
      <c r="A1517" s="120">
        <v>45346</v>
      </c>
      <c r="B1517">
        <f t="shared" si="28"/>
        <v>8</v>
      </c>
      <c r="C1517" s="33" t="s">
        <v>743</v>
      </c>
    </row>
    <row r="1518" spans="1:3">
      <c r="A1518" s="120">
        <v>45347</v>
      </c>
      <c r="B1518">
        <f t="shared" si="28"/>
        <v>9</v>
      </c>
      <c r="C1518" s="33" t="s">
        <v>743</v>
      </c>
    </row>
    <row r="1519" spans="1:3">
      <c r="A1519" s="120">
        <v>45348</v>
      </c>
      <c r="B1519">
        <f t="shared" si="28"/>
        <v>9</v>
      </c>
      <c r="C1519" s="33" t="s">
        <v>743</v>
      </c>
    </row>
    <row r="1520" spans="1:3">
      <c r="A1520" s="120">
        <v>45349</v>
      </c>
      <c r="B1520">
        <f t="shared" si="28"/>
        <v>9</v>
      </c>
      <c r="C1520" s="33" t="s">
        <v>743</v>
      </c>
    </row>
    <row r="1521" spans="1:3">
      <c r="A1521" s="120">
        <v>45350</v>
      </c>
      <c r="B1521">
        <f t="shared" si="28"/>
        <v>9</v>
      </c>
      <c r="C1521" s="33" t="s">
        <v>743</v>
      </c>
    </row>
    <row r="1522" spans="1:3">
      <c r="A1522" s="120">
        <v>45351</v>
      </c>
      <c r="B1522">
        <f t="shared" si="28"/>
        <v>9</v>
      </c>
      <c r="C1522" s="33" t="s">
        <v>743</v>
      </c>
    </row>
    <row r="1523" spans="1:3">
      <c r="A1523" s="120">
        <v>45352</v>
      </c>
      <c r="B1523">
        <f t="shared" si="28"/>
        <v>9</v>
      </c>
      <c r="C1523" s="33" t="s">
        <v>743</v>
      </c>
    </row>
    <row r="1524" spans="1:3">
      <c r="A1524" s="120">
        <v>45353</v>
      </c>
      <c r="B1524">
        <f t="shared" si="28"/>
        <v>9</v>
      </c>
      <c r="C1524" s="33" t="s">
        <v>744</v>
      </c>
    </row>
    <row r="1525" spans="1:3">
      <c r="A1525" s="120">
        <v>45354</v>
      </c>
      <c r="B1525">
        <f t="shared" si="28"/>
        <v>10</v>
      </c>
      <c r="C1525" s="33" t="s">
        <v>744</v>
      </c>
    </row>
    <row r="1526" spans="1:3">
      <c r="A1526" s="120">
        <v>45355</v>
      </c>
      <c r="B1526">
        <f t="shared" si="28"/>
        <v>10</v>
      </c>
      <c r="C1526" s="33" t="s">
        <v>744</v>
      </c>
    </row>
    <row r="1527" spans="1:3">
      <c r="A1527" s="120">
        <v>45356</v>
      </c>
      <c r="B1527">
        <f t="shared" si="28"/>
        <v>10</v>
      </c>
      <c r="C1527" s="33" t="s">
        <v>744</v>
      </c>
    </row>
    <row r="1528" spans="1:3">
      <c r="A1528" s="120">
        <v>45357</v>
      </c>
      <c r="B1528">
        <f t="shared" si="28"/>
        <v>10</v>
      </c>
      <c r="C1528" s="33" t="s">
        <v>744</v>
      </c>
    </row>
    <row r="1529" spans="1:3">
      <c r="A1529" s="120">
        <v>45358</v>
      </c>
      <c r="B1529">
        <f t="shared" si="28"/>
        <v>10</v>
      </c>
      <c r="C1529" s="33" t="s">
        <v>744</v>
      </c>
    </row>
    <row r="1530" spans="1:3">
      <c r="A1530" s="120">
        <v>45359</v>
      </c>
      <c r="B1530">
        <f t="shared" si="28"/>
        <v>10</v>
      </c>
      <c r="C1530" s="33" t="s">
        <v>744</v>
      </c>
    </row>
    <row r="1531" spans="1:3">
      <c r="A1531" s="120">
        <v>45360</v>
      </c>
      <c r="B1531">
        <f t="shared" si="28"/>
        <v>10</v>
      </c>
      <c r="C1531" s="33" t="s">
        <v>745</v>
      </c>
    </row>
    <row r="1532" spans="1:3">
      <c r="A1532" s="120">
        <v>45361</v>
      </c>
      <c r="B1532">
        <f t="shared" si="28"/>
        <v>11</v>
      </c>
      <c r="C1532" s="33" t="s">
        <v>745</v>
      </c>
    </row>
    <row r="1533" spans="1:3">
      <c r="A1533" s="120">
        <v>45362</v>
      </c>
      <c r="B1533">
        <f t="shared" si="28"/>
        <v>11</v>
      </c>
      <c r="C1533" s="33" t="s">
        <v>745</v>
      </c>
    </row>
    <row r="1534" spans="1:3">
      <c r="A1534" s="120">
        <v>45363</v>
      </c>
      <c r="B1534">
        <f t="shared" si="28"/>
        <v>11</v>
      </c>
      <c r="C1534" s="33" t="s">
        <v>745</v>
      </c>
    </row>
    <row r="1535" spans="1:3">
      <c r="A1535" s="120">
        <v>45364</v>
      </c>
      <c r="B1535">
        <f t="shared" si="28"/>
        <v>11</v>
      </c>
      <c r="C1535" s="33" t="s">
        <v>745</v>
      </c>
    </row>
    <row r="1536" spans="1:3">
      <c r="A1536" s="120">
        <v>45365</v>
      </c>
      <c r="B1536">
        <f t="shared" si="28"/>
        <v>11</v>
      </c>
      <c r="C1536" s="33" t="s">
        <v>745</v>
      </c>
    </row>
    <row r="1537" spans="1:3">
      <c r="A1537" s="120">
        <v>45366</v>
      </c>
      <c r="B1537">
        <f t="shared" si="28"/>
        <v>11</v>
      </c>
      <c r="C1537" s="33" t="s">
        <v>745</v>
      </c>
    </row>
    <row r="1538" spans="1:3">
      <c r="A1538" s="120">
        <v>45367</v>
      </c>
      <c r="B1538">
        <f t="shared" ref="B1538:B1601" si="29">WEEKNUM(A1538)</f>
        <v>11</v>
      </c>
      <c r="C1538" s="33" t="s">
        <v>746</v>
      </c>
    </row>
    <row r="1539" spans="1:3">
      <c r="A1539" s="120">
        <v>45368</v>
      </c>
      <c r="B1539">
        <f t="shared" si="29"/>
        <v>12</v>
      </c>
      <c r="C1539" s="33" t="s">
        <v>746</v>
      </c>
    </row>
    <row r="1540" spans="1:3">
      <c r="A1540" s="120">
        <v>45369</v>
      </c>
      <c r="B1540">
        <f t="shared" si="29"/>
        <v>12</v>
      </c>
      <c r="C1540" s="33" t="s">
        <v>746</v>
      </c>
    </row>
    <row r="1541" spans="1:3">
      <c r="A1541" s="120">
        <v>45370</v>
      </c>
      <c r="B1541">
        <f t="shared" si="29"/>
        <v>12</v>
      </c>
      <c r="C1541" s="33" t="s">
        <v>746</v>
      </c>
    </row>
    <row r="1542" spans="1:3">
      <c r="A1542" s="120">
        <v>45371</v>
      </c>
      <c r="B1542">
        <f t="shared" si="29"/>
        <v>12</v>
      </c>
      <c r="C1542" s="33" t="s">
        <v>746</v>
      </c>
    </row>
    <row r="1543" spans="1:3">
      <c r="A1543" s="120">
        <v>45372</v>
      </c>
      <c r="B1543">
        <f t="shared" si="29"/>
        <v>12</v>
      </c>
      <c r="C1543" s="33" t="s">
        <v>746</v>
      </c>
    </row>
    <row r="1544" spans="1:3">
      <c r="A1544" s="120">
        <v>45373</v>
      </c>
      <c r="B1544">
        <f t="shared" si="29"/>
        <v>12</v>
      </c>
      <c r="C1544" s="33" t="s">
        <v>746</v>
      </c>
    </row>
    <row r="1545" spans="1:3">
      <c r="A1545" s="120">
        <v>45374</v>
      </c>
      <c r="B1545">
        <f t="shared" si="29"/>
        <v>12</v>
      </c>
      <c r="C1545" s="33" t="s">
        <v>747</v>
      </c>
    </row>
    <row r="1546" spans="1:3">
      <c r="A1546" s="120">
        <v>45375</v>
      </c>
      <c r="B1546">
        <f t="shared" si="29"/>
        <v>13</v>
      </c>
      <c r="C1546" s="33" t="s">
        <v>747</v>
      </c>
    </row>
    <row r="1547" spans="1:3">
      <c r="A1547" s="120">
        <v>45376</v>
      </c>
      <c r="B1547">
        <f t="shared" si="29"/>
        <v>13</v>
      </c>
      <c r="C1547" s="33" t="s">
        <v>747</v>
      </c>
    </row>
    <row r="1548" spans="1:3">
      <c r="A1548" s="120">
        <v>45377</v>
      </c>
      <c r="B1548">
        <f t="shared" si="29"/>
        <v>13</v>
      </c>
      <c r="C1548" s="33" t="s">
        <v>747</v>
      </c>
    </row>
    <row r="1549" spans="1:3">
      <c r="A1549" s="120">
        <v>45378</v>
      </c>
      <c r="B1549">
        <f t="shared" si="29"/>
        <v>13</v>
      </c>
      <c r="C1549" s="33" t="s">
        <v>747</v>
      </c>
    </row>
    <row r="1550" spans="1:3">
      <c r="A1550" s="120">
        <v>45379</v>
      </c>
      <c r="B1550">
        <f t="shared" si="29"/>
        <v>13</v>
      </c>
      <c r="C1550" s="33" t="s">
        <v>747</v>
      </c>
    </row>
    <row r="1551" spans="1:3">
      <c r="A1551" s="120">
        <v>45380</v>
      </c>
      <c r="B1551">
        <f t="shared" si="29"/>
        <v>13</v>
      </c>
      <c r="C1551" s="33" t="s">
        <v>747</v>
      </c>
    </row>
    <row r="1552" spans="1:3">
      <c r="A1552" s="120">
        <v>45381</v>
      </c>
      <c r="B1552">
        <f t="shared" si="29"/>
        <v>13</v>
      </c>
      <c r="C1552" s="33" t="s">
        <v>748</v>
      </c>
    </row>
    <row r="1553" spans="1:3">
      <c r="A1553" s="120">
        <v>45382</v>
      </c>
      <c r="B1553">
        <f t="shared" si="29"/>
        <v>14</v>
      </c>
      <c r="C1553" s="33" t="s">
        <v>748</v>
      </c>
    </row>
    <row r="1554" spans="1:3">
      <c r="A1554" s="120">
        <v>45383</v>
      </c>
      <c r="B1554">
        <f t="shared" si="29"/>
        <v>14</v>
      </c>
      <c r="C1554" s="33" t="s">
        <v>748</v>
      </c>
    </row>
    <row r="1555" spans="1:3">
      <c r="A1555" s="120">
        <v>45384</v>
      </c>
      <c r="B1555">
        <f t="shared" si="29"/>
        <v>14</v>
      </c>
      <c r="C1555" s="33" t="s">
        <v>748</v>
      </c>
    </row>
    <row r="1556" spans="1:3">
      <c r="A1556" s="120">
        <v>45385</v>
      </c>
      <c r="B1556">
        <f t="shared" si="29"/>
        <v>14</v>
      </c>
      <c r="C1556" s="33" t="s">
        <v>748</v>
      </c>
    </row>
    <row r="1557" spans="1:3">
      <c r="A1557" s="120">
        <v>45386</v>
      </c>
      <c r="B1557">
        <f t="shared" si="29"/>
        <v>14</v>
      </c>
      <c r="C1557" s="33" t="s">
        <v>748</v>
      </c>
    </row>
    <row r="1558" spans="1:3">
      <c r="A1558" s="120">
        <v>45387</v>
      </c>
      <c r="B1558">
        <f t="shared" si="29"/>
        <v>14</v>
      </c>
      <c r="C1558" s="33" t="s">
        <v>748</v>
      </c>
    </row>
    <row r="1559" spans="1:3">
      <c r="A1559" s="120">
        <v>45388</v>
      </c>
      <c r="B1559">
        <f t="shared" si="29"/>
        <v>14</v>
      </c>
      <c r="C1559" s="33" t="s">
        <v>749</v>
      </c>
    </row>
    <row r="1560" spans="1:3">
      <c r="A1560" s="120">
        <v>45389</v>
      </c>
      <c r="B1560">
        <f t="shared" si="29"/>
        <v>15</v>
      </c>
      <c r="C1560" s="33" t="s">
        <v>749</v>
      </c>
    </row>
    <row r="1561" spans="1:3">
      <c r="A1561" s="120">
        <v>45390</v>
      </c>
      <c r="B1561">
        <f t="shared" si="29"/>
        <v>15</v>
      </c>
      <c r="C1561" s="33" t="s">
        <v>749</v>
      </c>
    </row>
    <row r="1562" spans="1:3">
      <c r="A1562" s="120">
        <v>45391</v>
      </c>
      <c r="B1562">
        <f t="shared" si="29"/>
        <v>15</v>
      </c>
      <c r="C1562" s="33" t="s">
        <v>749</v>
      </c>
    </row>
    <row r="1563" spans="1:3">
      <c r="A1563" s="120">
        <v>45392</v>
      </c>
      <c r="B1563">
        <f t="shared" si="29"/>
        <v>15</v>
      </c>
      <c r="C1563" s="33" t="s">
        <v>749</v>
      </c>
    </row>
    <row r="1564" spans="1:3">
      <c r="A1564" s="120">
        <v>45393</v>
      </c>
      <c r="B1564">
        <f t="shared" si="29"/>
        <v>15</v>
      </c>
      <c r="C1564" s="33" t="s">
        <v>749</v>
      </c>
    </row>
    <row r="1565" spans="1:3">
      <c r="A1565" s="120">
        <v>45394</v>
      </c>
      <c r="B1565">
        <f t="shared" si="29"/>
        <v>15</v>
      </c>
      <c r="C1565" s="33" t="s">
        <v>749</v>
      </c>
    </row>
    <row r="1566" spans="1:3">
      <c r="A1566" s="120">
        <v>45395</v>
      </c>
      <c r="B1566">
        <f t="shared" si="29"/>
        <v>15</v>
      </c>
      <c r="C1566" s="33" t="s">
        <v>750</v>
      </c>
    </row>
    <row r="1567" spans="1:3">
      <c r="A1567" s="120">
        <v>45396</v>
      </c>
      <c r="B1567">
        <f t="shared" si="29"/>
        <v>16</v>
      </c>
      <c r="C1567" s="33" t="s">
        <v>750</v>
      </c>
    </row>
    <row r="1568" spans="1:3">
      <c r="A1568" s="120">
        <v>45397</v>
      </c>
      <c r="B1568">
        <f t="shared" si="29"/>
        <v>16</v>
      </c>
      <c r="C1568" s="33" t="s">
        <v>750</v>
      </c>
    </row>
    <row r="1569" spans="1:3">
      <c r="A1569" s="120">
        <v>45398</v>
      </c>
      <c r="B1569">
        <f t="shared" si="29"/>
        <v>16</v>
      </c>
      <c r="C1569" s="33" t="s">
        <v>750</v>
      </c>
    </row>
    <row r="1570" spans="1:3">
      <c r="A1570" s="120">
        <v>45399</v>
      </c>
      <c r="B1570">
        <f t="shared" si="29"/>
        <v>16</v>
      </c>
      <c r="C1570" s="33" t="s">
        <v>750</v>
      </c>
    </row>
    <row r="1571" spans="1:3">
      <c r="A1571" s="120">
        <v>45400</v>
      </c>
      <c r="B1571">
        <f t="shared" si="29"/>
        <v>16</v>
      </c>
      <c r="C1571" s="33" t="s">
        <v>750</v>
      </c>
    </row>
    <row r="1572" spans="1:3">
      <c r="A1572" s="120">
        <v>45401</v>
      </c>
      <c r="B1572">
        <f t="shared" si="29"/>
        <v>16</v>
      </c>
      <c r="C1572" s="33" t="s">
        <v>750</v>
      </c>
    </row>
    <row r="1573" spans="1:3">
      <c r="A1573" s="120">
        <v>45402</v>
      </c>
      <c r="B1573">
        <f t="shared" si="29"/>
        <v>16</v>
      </c>
      <c r="C1573" s="33" t="s">
        <v>751</v>
      </c>
    </row>
    <row r="1574" spans="1:3">
      <c r="A1574" s="120">
        <v>45403</v>
      </c>
      <c r="B1574">
        <f t="shared" si="29"/>
        <v>17</v>
      </c>
      <c r="C1574" s="33" t="s">
        <v>751</v>
      </c>
    </row>
    <row r="1575" spans="1:3">
      <c r="A1575" s="120">
        <v>45404</v>
      </c>
      <c r="B1575">
        <f t="shared" si="29"/>
        <v>17</v>
      </c>
      <c r="C1575" s="33" t="s">
        <v>751</v>
      </c>
    </row>
    <row r="1576" spans="1:3">
      <c r="A1576" s="120">
        <v>45405</v>
      </c>
      <c r="B1576">
        <f t="shared" si="29"/>
        <v>17</v>
      </c>
      <c r="C1576" s="33" t="s">
        <v>751</v>
      </c>
    </row>
    <row r="1577" spans="1:3">
      <c r="A1577" s="120">
        <v>45406</v>
      </c>
      <c r="B1577">
        <f t="shared" si="29"/>
        <v>17</v>
      </c>
      <c r="C1577" s="33" t="s">
        <v>751</v>
      </c>
    </row>
    <row r="1578" spans="1:3">
      <c r="A1578" s="120">
        <v>45407</v>
      </c>
      <c r="B1578">
        <f t="shared" si="29"/>
        <v>17</v>
      </c>
      <c r="C1578" s="33" t="s">
        <v>751</v>
      </c>
    </row>
    <row r="1579" spans="1:3">
      <c r="A1579" s="120">
        <v>45408</v>
      </c>
      <c r="B1579">
        <f t="shared" si="29"/>
        <v>17</v>
      </c>
      <c r="C1579" s="33" t="s">
        <v>751</v>
      </c>
    </row>
    <row r="1580" spans="1:3">
      <c r="A1580" s="120">
        <v>45409</v>
      </c>
      <c r="B1580">
        <f t="shared" si="29"/>
        <v>17</v>
      </c>
      <c r="C1580" s="33" t="s">
        <v>752</v>
      </c>
    </row>
    <row r="1581" spans="1:3">
      <c r="A1581" s="120">
        <v>45410</v>
      </c>
      <c r="B1581">
        <f t="shared" si="29"/>
        <v>18</v>
      </c>
      <c r="C1581" s="33" t="s">
        <v>752</v>
      </c>
    </row>
    <row r="1582" spans="1:3">
      <c r="A1582" s="120">
        <v>45411</v>
      </c>
      <c r="B1582">
        <f t="shared" si="29"/>
        <v>18</v>
      </c>
      <c r="C1582" s="33" t="s">
        <v>752</v>
      </c>
    </row>
    <row r="1583" spans="1:3">
      <c r="A1583" s="120">
        <v>45412</v>
      </c>
      <c r="B1583">
        <f t="shared" si="29"/>
        <v>18</v>
      </c>
      <c r="C1583" s="33" t="s">
        <v>752</v>
      </c>
    </row>
    <row r="1584" spans="1:3">
      <c r="A1584" s="120">
        <v>45413</v>
      </c>
      <c r="B1584">
        <f t="shared" si="29"/>
        <v>18</v>
      </c>
      <c r="C1584" s="33" t="s">
        <v>752</v>
      </c>
    </row>
    <row r="1585" spans="1:3">
      <c r="A1585" s="120">
        <v>45414</v>
      </c>
      <c r="B1585">
        <f t="shared" si="29"/>
        <v>18</v>
      </c>
      <c r="C1585" s="33" t="s">
        <v>752</v>
      </c>
    </row>
    <row r="1586" spans="1:3">
      <c r="A1586" s="120">
        <v>45415</v>
      </c>
      <c r="B1586">
        <f t="shared" si="29"/>
        <v>18</v>
      </c>
      <c r="C1586" s="33" t="s">
        <v>752</v>
      </c>
    </row>
    <row r="1587" spans="1:3">
      <c r="A1587" s="120">
        <v>45416</v>
      </c>
      <c r="B1587">
        <f t="shared" si="29"/>
        <v>18</v>
      </c>
      <c r="C1587" s="33" t="s">
        <v>753</v>
      </c>
    </row>
    <row r="1588" spans="1:3">
      <c r="A1588" s="120">
        <v>45417</v>
      </c>
      <c r="B1588">
        <f t="shared" si="29"/>
        <v>19</v>
      </c>
      <c r="C1588" s="33" t="s">
        <v>753</v>
      </c>
    </row>
    <row r="1589" spans="1:3">
      <c r="A1589" s="120">
        <v>45418</v>
      </c>
      <c r="B1589">
        <f t="shared" si="29"/>
        <v>19</v>
      </c>
      <c r="C1589" s="33" t="s">
        <v>753</v>
      </c>
    </row>
    <row r="1590" spans="1:3">
      <c r="A1590" s="120">
        <v>45419</v>
      </c>
      <c r="B1590">
        <f t="shared" si="29"/>
        <v>19</v>
      </c>
      <c r="C1590" s="33" t="s">
        <v>753</v>
      </c>
    </row>
    <row r="1591" spans="1:3">
      <c r="A1591" s="120">
        <v>45420</v>
      </c>
      <c r="B1591">
        <f t="shared" si="29"/>
        <v>19</v>
      </c>
      <c r="C1591" s="33" t="s">
        <v>753</v>
      </c>
    </row>
    <row r="1592" spans="1:3">
      <c r="A1592" s="120">
        <v>45421</v>
      </c>
      <c r="B1592">
        <f t="shared" si="29"/>
        <v>19</v>
      </c>
      <c r="C1592" s="33" t="s">
        <v>753</v>
      </c>
    </row>
    <row r="1593" spans="1:3">
      <c r="A1593" s="120">
        <v>45422</v>
      </c>
      <c r="B1593">
        <f t="shared" si="29"/>
        <v>19</v>
      </c>
      <c r="C1593" s="33" t="s">
        <v>753</v>
      </c>
    </row>
    <row r="1594" spans="1:3">
      <c r="A1594" s="120">
        <v>45423</v>
      </c>
      <c r="B1594">
        <f t="shared" si="29"/>
        <v>19</v>
      </c>
      <c r="C1594" s="33" t="s">
        <v>754</v>
      </c>
    </row>
    <row r="1595" spans="1:3">
      <c r="A1595" s="120">
        <v>45424</v>
      </c>
      <c r="B1595">
        <f t="shared" si="29"/>
        <v>20</v>
      </c>
      <c r="C1595" s="33" t="s">
        <v>754</v>
      </c>
    </row>
    <row r="1596" spans="1:3">
      <c r="A1596" s="120">
        <v>45425</v>
      </c>
      <c r="B1596">
        <f t="shared" si="29"/>
        <v>20</v>
      </c>
      <c r="C1596" s="33" t="s">
        <v>754</v>
      </c>
    </row>
    <row r="1597" spans="1:3">
      <c r="A1597" s="120">
        <v>45426</v>
      </c>
      <c r="B1597">
        <f t="shared" si="29"/>
        <v>20</v>
      </c>
      <c r="C1597" s="33" t="s">
        <v>754</v>
      </c>
    </row>
    <row r="1598" spans="1:3">
      <c r="A1598" s="120">
        <v>45427</v>
      </c>
      <c r="B1598">
        <f t="shared" si="29"/>
        <v>20</v>
      </c>
      <c r="C1598" s="33" t="s">
        <v>754</v>
      </c>
    </row>
    <row r="1599" spans="1:3">
      <c r="A1599" s="120">
        <v>45428</v>
      </c>
      <c r="B1599">
        <f t="shared" si="29"/>
        <v>20</v>
      </c>
      <c r="C1599" s="33" t="s">
        <v>754</v>
      </c>
    </row>
    <row r="1600" spans="1:3">
      <c r="A1600" s="120">
        <v>45429</v>
      </c>
      <c r="B1600">
        <f t="shared" si="29"/>
        <v>20</v>
      </c>
      <c r="C1600" s="33" t="s">
        <v>754</v>
      </c>
    </row>
    <row r="1601" spans="1:3">
      <c r="A1601" s="120">
        <v>45430</v>
      </c>
      <c r="B1601">
        <f t="shared" si="29"/>
        <v>20</v>
      </c>
      <c r="C1601" s="33" t="s">
        <v>755</v>
      </c>
    </row>
    <row r="1602" spans="1:3">
      <c r="A1602" s="120">
        <v>45431</v>
      </c>
      <c r="B1602">
        <f t="shared" ref="B1602:B1665" si="30">WEEKNUM(A1602)</f>
        <v>21</v>
      </c>
      <c r="C1602" s="33" t="s">
        <v>755</v>
      </c>
    </row>
    <row r="1603" spans="1:3">
      <c r="A1603" s="120">
        <v>45432</v>
      </c>
      <c r="B1603">
        <f t="shared" si="30"/>
        <v>21</v>
      </c>
      <c r="C1603" s="33" t="s">
        <v>755</v>
      </c>
    </row>
    <row r="1604" spans="1:3">
      <c r="A1604" s="120">
        <v>45433</v>
      </c>
      <c r="B1604">
        <f t="shared" si="30"/>
        <v>21</v>
      </c>
      <c r="C1604" s="33" t="s">
        <v>755</v>
      </c>
    </row>
    <row r="1605" spans="1:3">
      <c r="A1605" s="120">
        <v>45434</v>
      </c>
      <c r="B1605">
        <f t="shared" si="30"/>
        <v>21</v>
      </c>
      <c r="C1605" s="33" t="s">
        <v>755</v>
      </c>
    </row>
    <row r="1606" spans="1:3">
      <c r="A1606" s="120">
        <v>45435</v>
      </c>
      <c r="B1606">
        <f t="shared" si="30"/>
        <v>21</v>
      </c>
      <c r="C1606" s="33" t="s">
        <v>755</v>
      </c>
    </row>
    <row r="1607" spans="1:3">
      <c r="A1607" s="120">
        <v>45436</v>
      </c>
      <c r="B1607">
        <f t="shared" si="30"/>
        <v>21</v>
      </c>
      <c r="C1607" s="33" t="s">
        <v>755</v>
      </c>
    </row>
    <row r="1608" spans="1:3">
      <c r="A1608" s="120">
        <v>45437</v>
      </c>
      <c r="B1608">
        <f t="shared" si="30"/>
        <v>21</v>
      </c>
      <c r="C1608" s="33" t="s">
        <v>756</v>
      </c>
    </row>
    <row r="1609" spans="1:3">
      <c r="A1609" s="120">
        <v>45438</v>
      </c>
      <c r="B1609">
        <f t="shared" si="30"/>
        <v>22</v>
      </c>
      <c r="C1609" s="33" t="s">
        <v>756</v>
      </c>
    </row>
    <row r="1610" spans="1:3">
      <c r="A1610" s="120">
        <v>45439</v>
      </c>
      <c r="B1610">
        <f t="shared" si="30"/>
        <v>22</v>
      </c>
      <c r="C1610" s="33" t="s">
        <v>756</v>
      </c>
    </row>
    <row r="1611" spans="1:3">
      <c r="A1611" s="120">
        <v>45440</v>
      </c>
      <c r="B1611">
        <f t="shared" si="30"/>
        <v>22</v>
      </c>
      <c r="C1611" s="33" t="s">
        <v>756</v>
      </c>
    </row>
    <row r="1612" spans="1:3">
      <c r="A1612" s="120">
        <v>45441</v>
      </c>
      <c r="B1612">
        <f t="shared" si="30"/>
        <v>22</v>
      </c>
      <c r="C1612" s="33" t="s">
        <v>756</v>
      </c>
    </row>
    <row r="1613" spans="1:3">
      <c r="A1613" s="120">
        <v>45442</v>
      </c>
      <c r="B1613">
        <f t="shared" si="30"/>
        <v>22</v>
      </c>
      <c r="C1613" s="33" t="s">
        <v>756</v>
      </c>
    </row>
    <row r="1614" spans="1:3">
      <c r="A1614" s="120">
        <v>45443</v>
      </c>
      <c r="B1614">
        <f t="shared" si="30"/>
        <v>22</v>
      </c>
      <c r="C1614" s="33" t="s">
        <v>756</v>
      </c>
    </row>
    <row r="1615" spans="1:3">
      <c r="A1615" s="120">
        <v>45444</v>
      </c>
      <c r="B1615">
        <f t="shared" si="30"/>
        <v>22</v>
      </c>
      <c r="C1615" s="33" t="s">
        <v>757</v>
      </c>
    </row>
    <row r="1616" spans="1:3">
      <c r="A1616" s="120">
        <v>45445</v>
      </c>
      <c r="B1616">
        <f t="shared" si="30"/>
        <v>23</v>
      </c>
      <c r="C1616" s="33" t="s">
        <v>757</v>
      </c>
    </row>
    <row r="1617" spans="1:3">
      <c r="A1617" s="120">
        <v>45446</v>
      </c>
      <c r="B1617">
        <f t="shared" si="30"/>
        <v>23</v>
      </c>
      <c r="C1617" s="33" t="s">
        <v>757</v>
      </c>
    </row>
    <row r="1618" spans="1:3">
      <c r="A1618" s="120">
        <v>45447</v>
      </c>
      <c r="B1618">
        <f t="shared" si="30"/>
        <v>23</v>
      </c>
      <c r="C1618" s="33" t="s">
        <v>757</v>
      </c>
    </row>
    <row r="1619" spans="1:3">
      <c r="A1619" s="120">
        <v>45448</v>
      </c>
      <c r="B1619">
        <f t="shared" si="30"/>
        <v>23</v>
      </c>
      <c r="C1619" s="33" t="s">
        <v>757</v>
      </c>
    </row>
    <row r="1620" spans="1:3">
      <c r="A1620" s="120">
        <v>45449</v>
      </c>
      <c r="B1620">
        <f t="shared" si="30"/>
        <v>23</v>
      </c>
      <c r="C1620" s="33" t="s">
        <v>757</v>
      </c>
    </row>
    <row r="1621" spans="1:3">
      <c r="A1621" s="120">
        <v>45450</v>
      </c>
      <c r="B1621">
        <f t="shared" si="30"/>
        <v>23</v>
      </c>
      <c r="C1621" s="33" t="s">
        <v>757</v>
      </c>
    </row>
    <row r="1622" spans="1:3">
      <c r="A1622" s="120">
        <v>45451</v>
      </c>
      <c r="B1622">
        <f t="shared" si="30"/>
        <v>23</v>
      </c>
      <c r="C1622" s="33" t="s">
        <v>758</v>
      </c>
    </row>
    <row r="1623" spans="1:3">
      <c r="A1623" s="120">
        <v>45452</v>
      </c>
      <c r="B1623">
        <f t="shared" si="30"/>
        <v>24</v>
      </c>
      <c r="C1623" s="33" t="s">
        <v>758</v>
      </c>
    </row>
    <row r="1624" spans="1:3">
      <c r="A1624" s="120">
        <v>45453</v>
      </c>
      <c r="B1624">
        <f t="shared" si="30"/>
        <v>24</v>
      </c>
      <c r="C1624" s="33" t="s">
        <v>758</v>
      </c>
    </row>
    <row r="1625" spans="1:3">
      <c r="A1625" s="120">
        <v>45454</v>
      </c>
      <c r="B1625">
        <f t="shared" si="30"/>
        <v>24</v>
      </c>
      <c r="C1625" s="33" t="s">
        <v>758</v>
      </c>
    </row>
    <row r="1626" spans="1:3">
      <c r="A1626" s="120">
        <v>45455</v>
      </c>
      <c r="B1626">
        <f t="shared" si="30"/>
        <v>24</v>
      </c>
      <c r="C1626" s="33" t="s">
        <v>758</v>
      </c>
    </row>
    <row r="1627" spans="1:3">
      <c r="A1627" s="120">
        <v>45456</v>
      </c>
      <c r="B1627">
        <f t="shared" si="30"/>
        <v>24</v>
      </c>
      <c r="C1627" s="33" t="s">
        <v>758</v>
      </c>
    </row>
    <row r="1628" spans="1:3">
      <c r="A1628" s="120">
        <v>45457</v>
      </c>
      <c r="B1628">
        <f t="shared" si="30"/>
        <v>24</v>
      </c>
      <c r="C1628" s="33" t="s">
        <v>758</v>
      </c>
    </row>
    <row r="1629" spans="1:3">
      <c r="A1629" s="120">
        <v>45458</v>
      </c>
      <c r="B1629">
        <f t="shared" si="30"/>
        <v>24</v>
      </c>
      <c r="C1629" s="33" t="s">
        <v>759</v>
      </c>
    </row>
    <row r="1630" spans="1:3">
      <c r="A1630" s="120">
        <v>45459</v>
      </c>
      <c r="B1630">
        <f t="shared" si="30"/>
        <v>25</v>
      </c>
      <c r="C1630" s="33" t="s">
        <v>759</v>
      </c>
    </row>
    <row r="1631" spans="1:3">
      <c r="A1631" s="120">
        <v>45460</v>
      </c>
      <c r="B1631">
        <f t="shared" si="30"/>
        <v>25</v>
      </c>
      <c r="C1631" s="33" t="s">
        <v>759</v>
      </c>
    </row>
    <row r="1632" spans="1:3">
      <c r="A1632" s="120">
        <v>45461</v>
      </c>
      <c r="B1632">
        <f t="shared" si="30"/>
        <v>25</v>
      </c>
      <c r="C1632" s="33" t="s">
        <v>759</v>
      </c>
    </row>
    <row r="1633" spans="1:3">
      <c r="A1633" s="120">
        <v>45462</v>
      </c>
      <c r="B1633">
        <f t="shared" si="30"/>
        <v>25</v>
      </c>
      <c r="C1633" s="33" t="s">
        <v>759</v>
      </c>
    </row>
    <row r="1634" spans="1:3">
      <c r="A1634" s="120">
        <v>45463</v>
      </c>
      <c r="B1634">
        <f t="shared" si="30"/>
        <v>25</v>
      </c>
      <c r="C1634" s="33" t="s">
        <v>759</v>
      </c>
    </row>
    <row r="1635" spans="1:3">
      <c r="A1635" s="120">
        <v>45464</v>
      </c>
      <c r="B1635">
        <f t="shared" si="30"/>
        <v>25</v>
      </c>
      <c r="C1635" s="33" t="s">
        <v>759</v>
      </c>
    </row>
    <row r="1636" spans="1:3">
      <c r="A1636" s="120">
        <v>45465</v>
      </c>
      <c r="B1636">
        <f t="shared" si="30"/>
        <v>25</v>
      </c>
      <c r="C1636" s="33" t="s">
        <v>760</v>
      </c>
    </row>
    <row r="1637" spans="1:3">
      <c r="A1637" s="120">
        <v>45466</v>
      </c>
      <c r="B1637">
        <f t="shared" si="30"/>
        <v>26</v>
      </c>
      <c r="C1637" s="33" t="s">
        <v>760</v>
      </c>
    </row>
    <row r="1638" spans="1:3">
      <c r="A1638" s="120">
        <v>45467</v>
      </c>
      <c r="B1638">
        <f t="shared" si="30"/>
        <v>26</v>
      </c>
      <c r="C1638" s="33" t="s">
        <v>760</v>
      </c>
    </row>
    <row r="1639" spans="1:3">
      <c r="A1639" s="120">
        <v>45468</v>
      </c>
      <c r="B1639">
        <f t="shared" si="30"/>
        <v>26</v>
      </c>
      <c r="C1639" s="33" t="s">
        <v>760</v>
      </c>
    </row>
    <row r="1640" spans="1:3">
      <c r="A1640" s="120">
        <v>45469</v>
      </c>
      <c r="B1640">
        <f t="shared" si="30"/>
        <v>26</v>
      </c>
      <c r="C1640" s="33" t="s">
        <v>760</v>
      </c>
    </row>
    <row r="1641" spans="1:3">
      <c r="A1641" s="120">
        <v>45470</v>
      </c>
      <c r="B1641">
        <f t="shared" si="30"/>
        <v>26</v>
      </c>
      <c r="C1641" s="33" t="s">
        <v>760</v>
      </c>
    </row>
    <row r="1642" spans="1:3">
      <c r="A1642" s="120">
        <v>45471</v>
      </c>
      <c r="B1642">
        <f t="shared" si="30"/>
        <v>26</v>
      </c>
      <c r="C1642" s="33" t="s">
        <v>760</v>
      </c>
    </row>
    <row r="1643" spans="1:3">
      <c r="A1643" s="120">
        <v>45472</v>
      </c>
      <c r="B1643">
        <f t="shared" si="30"/>
        <v>26</v>
      </c>
      <c r="C1643" s="33" t="s">
        <v>761</v>
      </c>
    </row>
    <row r="1644" spans="1:3">
      <c r="A1644" s="120">
        <v>45473</v>
      </c>
      <c r="B1644">
        <f t="shared" si="30"/>
        <v>27</v>
      </c>
      <c r="C1644" s="33" t="s">
        <v>761</v>
      </c>
    </row>
    <row r="1645" spans="1:3">
      <c r="A1645" s="120">
        <v>45474</v>
      </c>
      <c r="B1645">
        <f t="shared" si="30"/>
        <v>27</v>
      </c>
      <c r="C1645" s="33" t="s">
        <v>761</v>
      </c>
    </row>
    <row r="1646" spans="1:3">
      <c r="A1646" s="120">
        <v>45475</v>
      </c>
      <c r="B1646">
        <f t="shared" si="30"/>
        <v>27</v>
      </c>
      <c r="C1646" s="33" t="s">
        <v>761</v>
      </c>
    </row>
    <row r="1647" spans="1:3">
      <c r="A1647" s="120">
        <v>45476</v>
      </c>
      <c r="B1647">
        <f t="shared" si="30"/>
        <v>27</v>
      </c>
      <c r="C1647" s="33" t="s">
        <v>761</v>
      </c>
    </row>
    <row r="1648" spans="1:3">
      <c r="A1648" s="120">
        <v>45477</v>
      </c>
      <c r="B1648">
        <f t="shared" si="30"/>
        <v>27</v>
      </c>
      <c r="C1648" s="33" t="s">
        <v>761</v>
      </c>
    </row>
    <row r="1649" spans="1:3">
      <c r="A1649" s="120">
        <v>45478</v>
      </c>
      <c r="B1649">
        <f t="shared" si="30"/>
        <v>27</v>
      </c>
      <c r="C1649" s="33" t="s">
        <v>761</v>
      </c>
    </row>
    <row r="1650" spans="1:3">
      <c r="A1650" s="120">
        <v>45479</v>
      </c>
      <c r="B1650">
        <f t="shared" si="30"/>
        <v>27</v>
      </c>
      <c r="C1650" s="33" t="s">
        <v>762</v>
      </c>
    </row>
    <row r="1651" spans="1:3">
      <c r="A1651" s="120">
        <v>45480</v>
      </c>
      <c r="B1651">
        <f t="shared" si="30"/>
        <v>28</v>
      </c>
      <c r="C1651" s="33" t="s">
        <v>762</v>
      </c>
    </row>
    <row r="1652" spans="1:3">
      <c r="A1652" s="120">
        <v>45481</v>
      </c>
      <c r="B1652">
        <f t="shared" si="30"/>
        <v>28</v>
      </c>
      <c r="C1652" s="33" t="s">
        <v>762</v>
      </c>
    </row>
    <row r="1653" spans="1:3">
      <c r="A1653" s="120">
        <v>45482</v>
      </c>
      <c r="B1653">
        <f t="shared" si="30"/>
        <v>28</v>
      </c>
      <c r="C1653" s="33" t="s">
        <v>762</v>
      </c>
    </row>
    <row r="1654" spans="1:3">
      <c r="A1654" s="120">
        <v>45483</v>
      </c>
      <c r="B1654">
        <f t="shared" si="30"/>
        <v>28</v>
      </c>
      <c r="C1654" s="33" t="s">
        <v>762</v>
      </c>
    </row>
    <row r="1655" spans="1:3">
      <c r="A1655" s="120">
        <v>45484</v>
      </c>
      <c r="B1655">
        <f t="shared" si="30"/>
        <v>28</v>
      </c>
      <c r="C1655" s="33" t="s">
        <v>762</v>
      </c>
    </row>
    <row r="1656" spans="1:3">
      <c r="A1656" s="120">
        <v>45485</v>
      </c>
      <c r="B1656">
        <f t="shared" si="30"/>
        <v>28</v>
      </c>
      <c r="C1656" s="33" t="s">
        <v>762</v>
      </c>
    </row>
    <row r="1657" spans="1:3">
      <c r="A1657" s="120">
        <v>45486</v>
      </c>
      <c r="B1657">
        <f t="shared" si="30"/>
        <v>28</v>
      </c>
      <c r="C1657" s="33" t="s">
        <v>763</v>
      </c>
    </row>
    <row r="1658" spans="1:3">
      <c r="A1658" s="120">
        <v>45487</v>
      </c>
      <c r="B1658">
        <f t="shared" si="30"/>
        <v>29</v>
      </c>
      <c r="C1658" s="33" t="s">
        <v>763</v>
      </c>
    </row>
    <row r="1659" spans="1:3">
      <c r="A1659" s="120">
        <v>45488</v>
      </c>
      <c r="B1659">
        <f t="shared" si="30"/>
        <v>29</v>
      </c>
      <c r="C1659" s="33" t="s">
        <v>763</v>
      </c>
    </row>
    <row r="1660" spans="1:3">
      <c r="A1660" s="120">
        <v>45489</v>
      </c>
      <c r="B1660">
        <f t="shared" si="30"/>
        <v>29</v>
      </c>
      <c r="C1660" s="33" t="s">
        <v>763</v>
      </c>
    </row>
    <row r="1661" spans="1:3">
      <c r="A1661" s="120">
        <v>45490</v>
      </c>
      <c r="B1661">
        <f t="shared" si="30"/>
        <v>29</v>
      </c>
      <c r="C1661" s="33" t="s">
        <v>763</v>
      </c>
    </row>
    <row r="1662" spans="1:3">
      <c r="A1662" s="120">
        <v>45491</v>
      </c>
      <c r="B1662">
        <f t="shared" si="30"/>
        <v>29</v>
      </c>
      <c r="C1662" s="33" t="s">
        <v>763</v>
      </c>
    </row>
    <row r="1663" spans="1:3">
      <c r="A1663" s="120">
        <v>45492</v>
      </c>
      <c r="B1663">
        <f t="shared" si="30"/>
        <v>29</v>
      </c>
      <c r="C1663" s="33" t="s">
        <v>763</v>
      </c>
    </row>
    <row r="1664" spans="1:3">
      <c r="A1664" s="120">
        <v>45493</v>
      </c>
      <c r="B1664">
        <f t="shared" si="30"/>
        <v>29</v>
      </c>
      <c r="C1664" s="33" t="s">
        <v>764</v>
      </c>
    </row>
    <row r="1665" spans="1:3">
      <c r="A1665" s="120">
        <v>45494</v>
      </c>
      <c r="B1665">
        <f t="shared" si="30"/>
        <v>30</v>
      </c>
      <c r="C1665" s="33" t="s">
        <v>764</v>
      </c>
    </row>
    <row r="1666" spans="1:3">
      <c r="A1666" s="120">
        <v>45495</v>
      </c>
      <c r="B1666">
        <f t="shared" ref="B1666:B1729" si="31">WEEKNUM(A1666)</f>
        <v>30</v>
      </c>
      <c r="C1666" s="33" t="s">
        <v>764</v>
      </c>
    </row>
    <row r="1667" spans="1:3">
      <c r="A1667" s="120">
        <v>45496</v>
      </c>
      <c r="B1667">
        <f t="shared" si="31"/>
        <v>30</v>
      </c>
      <c r="C1667" s="33" t="s">
        <v>764</v>
      </c>
    </row>
    <row r="1668" spans="1:3">
      <c r="A1668" s="120">
        <v>45497</v>
      </c>
      <c r="B1668">
        <f t="shared" si="31"/>
        <v>30</v>
      </c>
      <c r="C1668" s="33" t="s">
        <v>764</v>
      </c>
    </row>
    <row r="1669" spans="1:3">
      <c r="A1669" s="120">
        <v>45498</v>
      </c>
      <c r="B1669">
        <f t="shared" si="31"/>
        <v>30</v>
      </c>
      <c r="C1669" s="33" t="s">
        <v>764</v>
      </c>
    </row>
    <row r="1670" spans="1:3">
      <c r="A1670" s="120">
        <v>45499</v>
      </c>
      <c r="B1670">
        <f t="shared" si="31"/>
        <v>30</v>
      </c>
      <c r="C1670" s="33" t="s">
        <v>764</v>
      </c>
    </row>
    <row r="1671" spans="1:3">
      <c r="A1671" s="120">
        <v>45500</v>
      </c>
      <c r="B1671">
        <f t="shared" si="31"/>
        <v>30</v>
      </c>
      <c r="C1671" s="33" t="s">
        <v>765</v>
      </c>
    </row>
    <row r="1672" spans="1:3">
      <c r="A1672" s="120">
        <v>45501</v>
      </c>
      <c r="B1672">
        <f t="shared" si="31"/>
        <v>31</v>
      </c>
      <c r="C1672" s="33" t="s">
        <v>765</v>
      </c>
    </row>
    <row r="1673" spans="1:3">
      <c r="A1673" s="120">
        <v>45502</v>
      </c>
      <c r="B1673">
        <f t="shared" si="31"/>
        <v>31</v>
      </c>
      <c r="C1673" s="33" t="s">
        <v>765</v>
      </c>
    </row>
    <row r="1674" spans="1:3">
      <c r="A1674" s="120">
        <v>45503</v>
      </c>
      <c r="B1674">
        <f t="shared" si="31"/>
        <v>31</v>
      </c>
      <c r="C1674" s="33" t="s">
        <v>765</v>
      </c>
    </row>
    <row r="1675" spans="1:3">
      <c r="A1675" s="120">
        <v>45504</v>
      </c>
      <c r="B1675">
        <f t="shared" si="31"/>
        <v>31</v>
      </c>
      <c r="C1675" s="33" t="s">
        <v>765</v>
      </c>
    </row>
    <row r="1676" spans="1:3">
      <c r="A1676" s="120">
        <v>45505</v>
      </c>
      <c r="B1676">
        <f t="shared" si="31"/>
        <v>31</v>
      </c>
      <c r="C1676" s="33" t="s">
        <v>765</v>
      </c>
    </row>
    <row r="1677" spans="1:3">
      <c r="A1677" s="120">
        <v>45506</v>
      </c>
      <c r="B1677">
        <f t="shared" si="31"/>
        <v>31</v>
      </c>
      <c r="C1677" s="33" t="s">
        <v>765</v>
      </c>
    </row>
    <row r="1678" spans="1:3">
      <c r="A1678" s="120">
        <v>45507</v>
      </c>
      <c r="B1678">
        <f t="shared" si="31"/>
        <v>31</v>
      </c>
      <c r="C1678" s="33" t="s">
        <v>766</v>
      </c>
    </row>
    <row r="1679" spans="1:3">
      <c r="A1679" s="120">
        <v>45508</v>
      </c>
      <c r="B1679">
        <f t="shared" si="31"/>
        <v>32</v>
      </c>
      <c r="C1679" s="33" t="s">
        <v>766</v>
      </c>
    </row>
    <row r="1680" spans="1:3">
      <c r="A1680" s="120">
        <v>45509</v>
      </c>
      <c r="B1680">
        <f t="shared" si="31"/>
        <v>32</v>
      </c>
      <c r="C1680" s="33" t="s">
        <v>766</v>
      </c>
    </row>
    <row r="1681" spans="1:3">
      <c r="A1681" s="120">
        <v>45510</v>
      </c>
      <c r="B1681">
        <f t="shared" si="31"/>
        <v>32</v>
      </c>
      <c r="C1681" s="33" t="s">
        <v>766</v>
      </c>
    </row>
    <row r="1682" spans="1:3">
      <c r="A1682" s="120">
        <v>45511</v>
      </c>
      <c r="B1682">
        <f t="shared" si="31"/>
        <v>32</v>
      </c>
      <c r="C1682" s="33" t="s">
        <v>766</v>
      </c>
    </row>
    <row r="1683" spans="1:3">
      <c r="A1683" s="120">
        <v>45512</v>
      </c>
      <c r="B1683">
        <f t="shared" si="31"/>
        <v>32</v>
      </c>
      <c r="C1683" s="33" t="s">
        <v>766</v>
      </c>
    </row>
    <row r="1684" spans="1:3">
      <c r="A1684" s="120">
        <v>45513</v>
      </c>
      <c r="B1684">
        <f t="shared" si="31"/>
        <v>32</v>
      </c>
      <c r="C1684" s="33" t="s">
        <v>766</v>
      </c>
    </row>
    <row r="1685" spans="1:3">
      <c r="A1685" s="120">
        <v>45514</v>
      </c>
      <c r="B1685">
        <f t="shared" si="31"/>
        <v>32</v>
      </c>
      <c r="C1685" s="33" t="s">
        <v>767</v>
      </c>
    </row>
    <row r="1686" spans="1:3">
      <c r="A1686" s="120">
        <v>45515</v>
      </c>
      <c r="B1686">
        <f t="shared" si="31"/>
        <v>33</v>
      </c>
      <c r="C1686" s="33" t="s">
        <v>767</v>
      </c>
    </row>
    <row r="1687" spans="1:3">
      <c r="A1687" s="120">
        <v>45516</v>
      </c>
      <c r="B1687">
        <f t="shared" si="31"/>
        <v>33</v>
      </c>
      <c r="C1687" s="33" t="s">
        <v>767</v>
      </c>
    </row>
    <row r="1688" spans="1:3">
      <c r="A1688" s="120">
        <v>45517</v>
      </c>
      <c r="B1688">
        <f t="shared" si="31"/>
        <v>33</v>
      </c>
      <c r="C1688" s="33" t="s">
        <v>767</v>
      </c>
    </row>
    <row r="1689" spans="1:3">
      <c r="A1689" s="120">
        <v>45518</v>
      </c>
      <c r="B1689">
        <f t="shared" si="31"/>
        <v>33</v>
      </c>
      <c r="C1689" s="33" t="s">
        <v>767</v>
      </c>
    </row>
    <row r="1690" spans="1:3">
      <c r="A1690" s="120">
        <v>45519</v>
      </c>
      <c r="B1690">
        <f t="shared" si="31"/>
        <v>33</v>
      </c>
      <c r="C1690" s="33" t="s">
        <v>767</v>
      </c>
    </row>
    <row r="1691" spans="1:3">
      <c r="A1691" s="120">
        <v>45520</v>
      </c>
      <c r="B1691">
        <f t="shared" si="31"/>
        <v>33</v>
      </c>
      <c r="C1691" s="33" t="s">
        <v>767</v>
      </c>
    </row>
    <row r="1692" spans="1:3">
      <c r="A1692" s="120">
        <v>45521</v>
      </c>
      <c r="B1692">
        <f t="shared" si="31"/>
        <v>33</v>
      </c>
      <c r="C1692" s="33" t="s">
        <v>768</v>
      </c>
    </row>
    <row r="1693" spans="1:3">
      <c r="A1693" s="120">
        <v>45522</v>
      </c>
      <c r="B1693">
        <f t="shared" si="31"/>
        <v>34</v>
      </c>
      <c r="C1693" s="33" t="s">
        <v>768</v>
      </c>
    </row>
    <row r="1694" spans="1:3">
      <c r="A1694" s="120">
        <v>45523</v>
      </c>
      <c r="B1694">
        <f t="shared" si="31"/>
        <v>34</v>
      </c>
      <c r="C1694" s="33" t="s">
        <v>768</v>
      </c>
    </row>
    <row r="1695" spans="1:3">
      <c r="A1695" s="120">
        <v>45524</v>
      </c>
      <c r="B1695">
        <f t="shared" si="31"/>
        <v>34</v>
      </c>
      <c r="C1695" s="33" t="s">
        <v>768</v>
      </c>
    </row>
    <row r="1696" spans="1:3">
      <c r="A1696" s="120">
        <v>45525</v>
      </c>
      <c r="B1696">
        <f t="shared" si="31"/>
        <v>34</v>
      </c>
      <c r="C1696" s="33" t="s">
        <v>768</v>
      </c>
    </row>
    <row r="1697" spans="1:3">
      <c r="A1697" s="120">
        <v>45526</v>
      </c>
      <c r="B1697">
        <f t="shared" si="31"/>
        <v>34</v>
      </c>
      <c r="C1697" s="33" t="s">
        <v>768</v>
      </c>
    </row>
    <row r="1698" spans="1:3">
      <c r="A1698" s="120">
        <v>45527</v>
      </c>
      <c r="B1698">
        <f t="shared" si="31"/>
        <v>34</v>
      </c>
      <c r="C1698" s="33" t="s">
        <v>768</v>
      </c>
    </row>
    <row r="1699" spans="1:3">
      <c r="A1699" s="120">
        <v>45528</v>
      </c>
      <c r="B1699">
        <f t="shared" si="31"/>
        <v>34</v>
      </c>
      <c r="C1699" s="33" t="s">
        <v>769</v>
      </c>
    </row>
    <row r="1700" spans="1:3">
      <c r="A1700" s="120">
        <v>45529</v>
      </c>
      <c r="B1700">
        <f t="shared" si="31"/>
        <v>35</v>
      </c>
      <c r="C1700" s="33" t="s">
        <v>769</v>
      </c>
    </row>
    <row r="1701" spans="1:3">
      <c r="A1701" s="120">
        <v>45530</v>
      </c>
      <c r="B1701">
        <f t="shared" si="31"/>
        <v>35</v>
      </c>
      <c r="C1701" s="33" t="s">
        <v>769</v>
      </c>
    </row>
    <row r="1702" spans="1:3">
      <c r="A1702" s="120">
        <v>45531</v>
      </c>
      <c r="B1702">
        <f t="shared" si="31"/>
        <v>35</v>
      </c>
      <c r="C1702" s="33" t="s">
        <v>769</v>
      </c>
    </row>
    <row r="1703" spans="1:3">
      <c r="A1703" s="120">
        <v>45532</v>
      </c>
      <c r="B1703">
        <f t="shared" si="31"/>
        <v>35</v>
      </c>
      <c r="C1703" s="33" t="s">
        <v>769</v>
      </c>
    </row>
    <row r="1704" spans="1:3">
      <c r="A1704" s="120">
        <v>45533</v>
      </c>
      <c r="B1704">
        <f t="shared" si="31"/>
        <v>35</v>
      </c>
      <c r="C1704" s="33" t="s">
        <v>769</v>
      </c>
    </row>
    <row r="1705" spans="1:3">
      <c r="A1705" s="120">
        <v>45534</v>
      </c>
      <c r="B1705">
        <f t="shared" si="31"/>
        <v>35</v>
      </c>
      <c r="C1705" s="33" t="s">
        <v>769</v>
      </c>
    </row>
    <row r="1706" spans="1:3">
      <c r="A1706" s="120">
        <v>45535</v>
      </c>
      <c r="B1706">
        <f t="shared" si="31"/>
        <v>35</v>
      </c>
      <c r="C1706" s="33" t="s">
        <v>770</v>
      </c>
    </row>
    <row r="1707" spans="1:3">
      <c r="A1707" s="120">
        <v>45536</v>
      </c>
      <c r="B1707">
        <f t="shared" si="31"/>
        <v>36</v>
      </c>
      <c r="C1707" s="33" t="s">
        <v>770</v>
      </c>
    </row>
    <row r="1708" spans="1:3">
      <c r="A1708" s="120">
        <v>45537</v>
      </c>
      <c r="B1708">
        <f t="shared" si="31"/>
        <v>36</v>
      </c>
      <c r="C1708" s="33" t="s">
        <v>770</v>
      </c>
    </row>
    <row r="1709" spans="1:3">
      <c r="A1709" s="120">
        <v>45538</v>
      </c>
      <c r="B1709">
        <f t="shared" si="31"/>
        <v>36</v>
      </c>
      <c r="C1709" s="33" t="s">
        <v>770</v>
      </c>
    </row>
    <row r="1710" spans="1:3">
      <c r="A1710" s="120">
        <v>45539</v>
      </c>
      <c r="B1710">
        <f t="shared" si="31"/>
        <v>36</v>
      </c>
      <c r="C1710" s="33" t="s">
        <v>770</v>
      </c>
    </row>
    <row r="1711" spans="1:3">
      <c r="A1711" s="120">
        <v>45540</v>
      </c>
      <c r="B1711">
        <f t="shared" si="31"/>
        <v>36</v>
      </c>
      <c r="C1711" s="33" t="s">
        <v>770</v>
      </c>
    </row>
    <row r="1712" spans="1:3">
      <c r="A1712" s="120">
        <v>45541</v>
      </c>
      <c r="B1712">
        <f t="shared" si="31"/>
        <v>36</v>
      </c>
      <c r="C1712" s="33" t="s">
        <v>770</v>
      </c>
    </row>
    <row r="1713" spans="1:3">
      <c r="A1713" s="120">
        <v>45542</v>
      </c>
      <c r="B1713">
        <f t="shared" si="31"/>
        <v>36</v>
      </c>
      <c r="C1713" s="33" t="s">
        <v>771</v>
      </c>
    </row>
    <row r="1714" spans="1:3">
      <c r="A1714" s="120">
        <v>45543</v>
      </c>
      <c r="B1714">
        <f t="shared" si="31"/>
        <v>37</v>
      </c>
      <c r="C1714" s="33" t="s">
        <v>771</v>
      </c>
    </row>
    <row r="1715" spans="1:3">
      <c r="A1715" s="120">
        <v>45544</v>
      </c>
      <c r="B1715">
        <f t="shared" si="31"/>
        <v>37</v>
      </c>
      <c r="C1715" s="33" t="s">
        <v>771</v>
      </c>
    </row>
    <row r="1716" spans="1:3">
      <c r="A1716" s="120">
        <v>45545</v>
      </c>
      <c r="B1716">
        <f t="shared" si="31"/>
        <v>37</v>
      </c>
      <c r="C1716" s="33" t="s">
        <v>771</v>
      </c>
    </row>
    <row r="1717" spans="1:3">
      <c r="A1717" s="120">
        <v>45546</v>
      </c>
      <c r="B1717">
        <f t="shared" si="31"/>
        <v>37</v>
      </c>
      <c r="C1717" s="33" t="s">
        <v>771</v>
      </c>
    </row>
    <row r="1718" spans="1:3">
      <c r="A1718" s="120">
        <v>45547</v>
      </c>
      <c r="B1718">
        <f t="shared" si="31"/>
        <v>37</v>
      </c>
      <c r="C1718" s="33" t="s">
        <v>771</v>
      </c>
    </row>
    <row r="1719" spans="1:3">
      <c r="A1719" s="120">
        <v>45548</v>
      </c>
      <c r="B1719">
        <f t="shared" si="31"/>
        <v>37</v>
      </c>
      <c r="C1719" s="33" t="s">
        <v>771</v>
      </c>
    </row>
    <row r="1720" spans="1:3">
      <c r="A1720" s="120">
        <v>45549</v>
      </c>
      <c r="B1720">
        <f t="shared" si="31"/>
        <v>37</v>
      </c>
      <c r="C1720" s="33" t="s">
        <v>772</v>
      </c>
    </row>
    <row r="1721" spans="1:3">
      <c r="A1721" s="120">
        <v>45550</v>
      </c>
      <c r="B1721">
        <f t="shared" si="31"/>
        <v>38</v>
      </c>
      <c r="C1721" s="33" t="s">
        <v>772</v>
      </c>
    </row>
    <row r="1722" spans="1:3">
      <c r="A1722" s="120">
        <v>45551</v>
      </c>
      <c r="B1722">
        <f t="shared" si="31"/>
        <v>38</v>
      </c>
      <c r="C1722" s="33" t="s">
        <v>772</v>
      </c>
    </row>
    <row r="1723" spans="1:3">
      <c r="A1723" s="120">
        <v>45552</v>
      </c>
      <c r="B1723">
        <f t="shared" si="31"/>
        <v>38</v>
      </c>
      <c r="C1723" s="33" t="s">
        <v>772</v>
      </c>
    </row>
    <row r="1724" spans="1:3">
      <c r="A1724" s="120">
        <v>45553</v>
      </c>
      <c r="B1724">
        <f t="shared" si="31"/>
        <v>38</v>
      </c>
      <c r="C1724" s="33" t="s">
        <v>772</v>
      </c>
    </row>
    <row r="1725" spans="1:3">
      <c r="A1725" s="120">
        <v>45554</v>
      </c>
      <c r="B1725">
        <f t="shared" si="31"/>
        <v>38</v>
      </c>
      <c r="C1725" s="33" t="s">
        <v>772</v>
      </c>
    </row>
    <row r="1726" spans="1:3">
      <c r="A1726" s="120">
        <v>45555</v>
      </c>
      <c r="B1726">
        <f t="shared" si="31"/>
        <v>38</v>
      </c>
      <c r="C1726" s="33" t="s">
        <v>772</v>
      </c>
    </row>
    <row r="1727" spans="1:3">
      <c r="A1727" s="120">
        <v>45556</v>
      </c>
      <c r="B1727">
        <f t="shared" si="31"/>
        <v>38</v>
      </c>
      <c r="C1727" s="33" t="s">
        <v>773</v>
      </c>
    </row>
    <row r="1728" spans="1:3">
      <c r="A1728" s="120">
        <v>45557</v>
      </c>
      <c r="B1728">
        <f t="shared" si="31"/>
        <v>39</v>
      </c>
      <c r="C1728" s="33" t="s">
        <v>773</v>
      </c>
    </row>
    <row r="1729" spans="1:3">
      <c r="A1729" s="120">
        <v>45558</v>
      </c>
      <c r="B1729">
        <f t="shared" si="31"/>
        <v>39</v>
      </c>
      <c r="C1729" s="33" t="s">
        <v>773</v>
      </c>
    </row>
    <row r="1730" spans="1:3">
      <c r="A1730" s="120">
        <v>45559</v>
      </c>
      <c r="B1730">
        <f t="shared" ref="B1730:B1793" si="32">WEEKNUM(A1730)</f>
        <v>39</v>
      </c>
      <c r="C1730" s="33" t="s">
        <v>773</v>
      </c>
    </row>
    <row r="1731" spans="1:3">
      <c r="A1731" s="120">
        <v>45560</v>
      </c>
      <c r="B1731">
        <f t="shared" si="32"/>
        <v>39</v>
      </c>
      <c r="C1731" s="33" t="s">
        <v>773</v>
      </c>
    </row>
    <row r="1732" spans="1:3">
      <c r="A1732" s="120">
        <v>45561</v>
      </c>
      <c r="B1732">
        <f t="shared" si="32"/>
        <v>39</v>
      </c>
      <c r="C1732" s="33" t="s">
        <v>773</v>
      </c>
    </row>
    <row r="1733" spans="1:3">
      <c r="A1733" s="120">
        <v>45562</v>
      </c>
      <c r="B1733">
        <f t="shared" si="32"/>
        <v>39</v>
      </c>
      <c r="C1733" s="33" t="s">
        <v>773</v>
      </c>
    </row>
    <row r="1734" spans="1:3">
      <c r="A1734" s="120">
        <v>45563</v>
      </c>
      <c r="B1734">
        <f t="shared" si="32"/>
        <v>39</v>
      </c>
      <c r="C1734" s="33" t="s">
        <v>774</v>
      </c>
    </row>
    <row r="1735" spans="1:3">
      <c r="A1735" s="120">
        <v>45564</v>
      </c>
      <c r="B1735">
        <f t="shared" si="32"/>
        <v>40</v>
      </c>
      <c r="C1735" s="33" t="s">
        <v>774</v>
      </c>
    </row>
    <row r="1736" spans="1:3">
      <c r="A1736" s="120">
        <v>45565</v>
      </c>
      <c r="B1736">
        <f t="shared" si="32"/>
        <v>40</v>
      </c>
      <c r="C1736" s="33" t="s">
        <v>774</v>
      </c>
    </row>
    <row r="1737" spans="1:3">
      <c r="A1737" s="120">
        <v>45566</v>
      </c>
      <c r="B1737">
        <f t="shared" si="32"/>
        <v>40</v>
      </c>
      <c r="C1737" s="33" t="s">
        <v>774</v>
      </c>
    </row>
    <row r="1738" spans="1:3">
      <c r="A1738" s="120">
        <v>45567</v>
      </c>
      <c r="B1738">
        <f t="shared" si="32"/>
        <v>40</v>
      </c>
      <c r="C1738" s="33" t="s">
        <v>774</v>
      </c>
    </row>
    <row r="1739" spans="1:3">
      <c r="A1739" s="120">
        <v>45568</v>
      </c>
      <c r="B1739">
        <f t="shared" si="32"/>
        <v>40</v>
      </c>
      <c r="C1739" s="33" t="s">
        <v>774</v>
      </c>
    </row>
    <row r="1740" spans="1:3">
      <c r="A1740" s="120">
        <v>45569</v>
      </c>
      <c r="B1740">
        <f t="shared" si="32"/>
        <v>40</v>
      </c>
      <c r="C1740" s="33" t="s">
        <v>774</v>
      </c>
    </row>
    <row r="1741" spans="1:3">
      <c r="A1741" s="120">
        <v>45570</v>
      </c>
      <c r="B1741">
        <f t="shared" si="32"/>
        <v>40</v>
      </c>
      <c r="C1741" s="33" t="s">
        <v>775</v>
      </c>
    </row>
    <row r="1742" spans="1:3">
      <c r="A1742" s="120">
        <v>45571</v>
      </c>
      <c r="B1742">
        <f t="shared" si="32"/>
        <v>41</v>
      </c>
      <c r="C1742" s="33" t="s">
        <v>775</v>
      </c>
    </row>
    <row r="1743" spans="1:3">
      <c r="A1743" s="120">
        <v>45572</v>
      </c>
      <c r="B1743">
        <f t="shared" si="32"/>
        <v>41</v>
      </c>
      <c r="C1743" s="33" t="s">
        <v>775</v>
      </c>
    </row>
    <row r="1744" spans="1:3">
      <c r="A1744" s="120">
        <v>45573</v>
      </c>
      <c r="B1744">
        <f t="shared" si="32"/>
        <v>41</v>
      </c>
      <c r="C1744" s="33" t="s">
        <v>775</v>
      </c>
    </row>
    <row r="1745" spans="1:3">
      <c r="A1745" s="120">
        <v>45574</v>
      </c>
      <c r="B1745">
        <f t="shared" si="32"/>
        <v>41</v>
      </c>
      <c r="C1745" s="33" t="s">
        <v>775</v>
      </c>
    </row>
    <row r="1746" spans="1:3">
      <c r="A1746" s="120">
        <v>45575</v>
      </c>
      <c r="B1746">
        <f t="shared" si="32"/>
        <v>41</v>
      </c>
      <c r="C1746" s="33" t="s">
        <v>775</v>
      </c>
    </row>
    <row r="1747" spans="1:3">
      <c r="A1747" s="120">
        <v>45576</v>
      </c>
      <c r="B1747">
        <f t="shared" si="32"/>
        <v>41</v>
      </c>
      <c r="C1747" s="33" t="s">
        <v>775</v>
      </c>
    </row>
    <row r="1748" spans="1:3">
      <c r="A1748" s="120">
        <v>45577</v>
      </c>
      <c r="B1748">
        <f t="shared" si="32"/>
        <v>41</v>
      </c>
      <c r="C1748" s="33" t="s">
        <v>776</v>
      </c>
    </row>
    <row r="1749" spans="1:3">
      <c r="A1749" s="120">
        <v>45578</v>
      </c>
      <c r="B1749">
        <f t="shared" si="32"/>
        <v>42</v>
      </c>
      <c r="C1749" s="33" t="s">
        <v>776</v>
      </c>
    </row>
    <row r="1750" spans="1:3">
      <c r="A1750" s="120">
        <v>45579</v>
      </c>
      <c r="B1750">
        <f t="shared" si="32"/>
        <v>42</v>
      </c>
      <c r="C1750" s="33" t="s">
        <v>776</v>
      </c>
    </row>
    <row r="1751" spans="1:3">
      <c r="A1751" s="120">
        <v>45580</v>
      </c>
      <c r="B1751">
        <f t="shared" si="32"/>
        <v>42</v>
      </c>
      <c r="C1751" s="33" t="s">
        <v>776</v>
      </c>
    </row>
    <row r="1752" spans="1:3">
      <c r="A1752" s="120">
        <v>45581</v>
      </c>
      <c r="B1752">
        <f t="shared" si="32"/>
        <v>42</v>
      </c>
      <c r="C1752" s="33" t="s">
        <v>776</v>
      </c>
    </row>
    <row r="1753" spans="1:3">
      <c r="A1753" s="120">
        <v>45582</v>
      </c>
      <c r="B1753">
        <f t="shared" si="32"/>
        <v>42</v>
      </c>
      <c r="C1753" s="33" t="s">
        <v>776</v>
      </c>
    </row>
    <row r="1754" spans="1:3">
      <c r="A1754" s="120">
        <v>45583</v>
      </c>
      <c r="B1754">
        <f t="shared" si="32"/>
        <v>42</v>
      </c>
      <c r="C1754" s="33" t="s">
        <v>776</v>
      </c>
    </row>
    <row r="1755" spans="1:3">
      <c r="A1755" s="120">
        <v>45584</v>
      </c>
      <c r="B1755">
        <f t="shared" si="32"/>
        <v>42</v>
      </c>
      <c r="C1755" s="33" t="s">
        <v>777</v>
      </c>
    </row>
    <row r="1756" spans="1:3">
      <c r="A1756" s="120">
        <v>45585</v>
      </c>
      <c r="B1756">
        <f t="shared" si="32"/>
        <v>43</v>
      </c>
      <c r="C1756" s="33" t="s">
        <v>777</v>
      </c>
    </row>
    <row r="1757" spans="1:3">
      <c r="A1757" s="120">
        <v>45586</v>
      </c>
      <c r="B1757">
        <f t="shared" si="32"/>
        <v>43</v>
      </c>
      <c r="C1757" s="33" t="s">
        <v>777</v>
      </c>
    </row>
    <row r="1758" spans="1:3">
      <c r="A1758" s="120">
        <v>45587</v>
      </c>
      <c r="B1758">
        <f t="shared" si="32"/>
        <v>43</v>
      </c>
      <c r="C1758" s="33" t="s">
        <v>777</v>
      </c>
    </row>
    <row r="1759" spans="1:3">
      <c r="A1759" s="120">
        <v>45588</v>
      </c>
      <c r="B1759">
        <f t="shared" si="32"/>
        <v>43</v>
      </c>
      <c r="C1759" s="33" t="s">
        <v>777</v>
      </c>
    </row>
    <row r="1760" spans="1:3">
      <c r="A1760" s="120">
        <v>45589</v>
      </c>
      <c r="B1760">
        <f t="shared" si="32"/>
        <v>43</v>
      </c>
      <c r="C1760" s="33" t="s">
        <v>777</v>
      </c>
    </row>
    <row r="1761" spans="1:3">
      <c r="A1761" s="120">
        <v>45590</v>
      </c>
      <c r="B1761">
        <f t="shared" si="32"/>
        <v>43</v>
      </c>
      <c r="C1761" s="33" t="s">
        <v>777</v>
      </c>
    </row>
    <row r="1762" spans="1:3">
      <c r="A1762" s="120">
        <v>45591</v>
      </c>
      <c r="B1762">
        <f t="shared" si="32"/>
        <v>43</v>
      </c>
      <c r="C1762" s="33" t="s">
        <v>778</v>
      </c>
    </row>
    <row r="1763" spans="1:3">
      <c r="A1763" s="120">
        <v>45592</v>
      </c>
      <c r="B1763">
        <f t="shared" si="32"/>
        <v>44</v>
      </c>
      <c r="C1763" s="33" t="s">
        <v>778</v>
      </c>
    </row>
    <row r="1764" spans="1:3">
      <c r="A1764" s="120">
        <v>45593</v>
      </c>
      <c r="B1764">
        <f t="shared" si="32"/>
        <v>44</v>
      </c>
      <c r="C1764" s="33" t="s">
        <v>778</v>
      </c>
    </row>
    <row r="1765" spans="1:3">
      <c r="A1765" s="120">
        <v>45594</v>
      </c>
      <c r="B1765">
        <f t="shared" si="32"/>
        <v>44</v>
      </c>
      <c r="C1765" s="33" t="s">
        <v>778</v>
      </c>
    </row>
    <row r="1766" spans="1:3">
      <c r="A1766" s="120">
        <v>45595</v>
      </c>
      <c r="B1766">
        <f t="shared" si="32"/>
        <v>44</v>
      </c>
      <c r="C1766" s="33" t="s">
        <v>778</v>
      </c>
    </row>
    <row r="1767" spans="1:3">
      <c r="A1767" s="120">
        <v>45596</v>
      </c>
      <c r="B1767">
        <f t="shared" si="32"/>
        <v>44</v>
      </c>
      <c r="C1767" s="33" t="s">
        <v>778</v>
      </c>
    </row>
    <row r="1768" spans="1:3">
      <c r="A1768" s="120">
        <v>45597</v>
      </c>
      <c r="B1768">
        <f t="shared" si="32"/>
        <v>44</v>
      </c>
      <c r="C1768" s="33" t="s">
        <v>778</v>
      </c>
    </row>
    <row r="1769" spans="1:3">
      <c r="A1769" s="120">
        <v>45598</v>
      </c>
      <c r="B1769">
        <f t="shared" si="32"/>
        <v>44</v>
      </c>
      <c r="C1769" s="33" t="s">
        <v>779</v>
      </c>
    </row>
    <row r="1770" spans="1:3">
      <c r="A1770" s="120">
        <v>45599</v>
      </c>
      <c r="B1770">
        <f t="shared" si="32"/>
        <v>45</v>
      </c>
      <c r="C1770" s="33" t="s">
        <v>779</v>
      </c>
    </row>
    <row r="1771" spans="1:3">
      <c r="A1771" s="120">
        <v>45600</v>
      </c>
      <c r="B1771">
        <f t="shared" si="32"/>
        <v>45</v>
      </c>
      <c r="C1771" s="33" t="s">
        <v>779</v>
      </c>
    </row>
    <row r="1772" spans="1:3">
      <c r="A1772" s="120">
        <v>45601</v>
      </c>
      <c r="B1772">
        <f t="shared" si="32"/>
        <v>45</v>
      </c>
      <c r="C1772" s="33" t="s">
        <v>779</v>
      </c>
    </row>
    <row r="1773" spans="1:3">
      <c r="A1773" s="120">
        <v>45602</v>
      </c>
      <c r="B1773">
        <f t="shared" si="32"/>
        <v>45</v>
      </c>
      <c r="C1773" s="33" t="s">
        <v>779</v>
      </c>
    </row>
    <row r="1774" spans="1:3">
      <c r="A1774" s="120">
        <v>45603</v>
      </c>
      <c r="B1774">
        <f t="shared" si="32"/>
        <v>45</v>
      </c>
      <c r="C1774" s="33" t="s">
        <v>779</v>
      </c>
    </row>
    <row r="1775" spans="1:3">
      <c r="A1775" s="120">
        <v>45604</v>
      </c>
      <c r="B1775">
        <f t="shared" si="32"/>
        <v>45</v>
      </c>
      <c r="C1775" s="33" t="s">
        <v>779</v>
      </c>
    </row>
    <row r="1776" spans="1:3">
      <c r="A1776" s="120">
        <v>45605</v>
      </c>
      <c r="B1776">
        <f t="shared" si="32"/>
        <v>45</v>
      </c>
      <c r="C1776" s="33" t="s">
        <v>780</v>
      </c>
    </row>
    <row r="1777" spans="1:3">
      <c r="A1777" s="120">
        <v>45606</v>
      </c>
      <c r="B1777">
        <f t="shared" si="32"/>
        <v>46</v>
      </c>
      <c r="C1777" s="33" t="s">
        <v>780</v>
      </c>
    </row>
    <row r="1778" spans="1:3">
      <c r="A1778" s="120">
        <v>45607</v>
      </c>
      <c r="B1778">
        <f t="shared" si="32"/>
        <v>46</v>
      </c>
      <c r="C1778" s="33" t="s">
        <v>780</v>
      </c>
    </row>
    <row r="1779" spans="1:3">
      <c r="A1779" s="120">
        <v>45608</v>
      </c>
      <c r="B1779">
        <f t="shared" si="32"/>
        <v>46</v>
      </c>
      <c r="C1779" s="33" t="s">
        <v>780</v>
      </c>
    </row>
    <row r="1780" spans="1:3">
      <c r="A1780" s="120">
        <v>45609</v>
      </c>
      <c r="B1780">
        <f t="shared" si="32"/>
        <v>46</v>
      </c>
      <c r="C1780" s="33" t="s">
        <v>780</v>
      </c>
    </row>
    <row r="1781" spans="1:3">
      <c r="A1781" s="120">
        <v>45610</v>
      </c>
      <c r="B1781">
        <f t="shared" si="32"/>
        <v>46</v>
      </c>
      <c r="C1781" s="33" t="s">
        <v>780</v>
      </c>
    </row>
    <row r="1782" spans="1:3">
      <c r="A1782" s="120">
        <v>45611</v>
      </c>
      <c r="B1782">
        <f t="shared" si="32"/>
        <v>46</v>
      </c>
      <c r="C1782" s="33" t="s">
        <v>780</v>
      </c>
    </row>
    <row r="1783" spans="1:3">
      <c r="A1783" s="120">
        <v>45612</v>
      </c>
      <c r="B1783">
        <f t="shared" si="32"/>
        <v>46</v>
      </c>
      <c r="C1783" s="33" t="s">
        <v>781</v>
      </c>
    </row>
    <row r="1784" spans="1:3">
      <c r="A1784" s="120">
        <v>45613</v>
      </c>
      <c r="B1784">
        <f t="shared" si="32"/>
        <v>47</v>
      </c>
      <c r="C1784" s="33" t="s">
        <v>781</v>
      </c>
    </row>
    <row r="1785" spans="1:3">
      <c r="A1785" s="120">
        <v>45614</v>
      </c>
      <c r="B1785">
        <f t="shared" si="32"/>
        <v>47</v>
      </c>
      <c r="C1785" s="33" t="s">
        <v>781</v>
      </c>
    </row>
    <row r="1786" spans="1:3">
      <c r="A1786" s="120">
        <v>45615</v>
      </c>
      <c r="B1786">
        <f t="shared" si="32"/>
        <v>47</v>
      </c>
      <c r="C1786" s="33" t="s">
        <v>781</v>
      </c>
    </row>
    <row r="1787" spans="1:3">
      <c r="A1787" s="120">
        <v>45616</v>
      </c>
      <c r="B1787">
        <f t="shared" si="32"/>
        <v>47</v>
      </c>
      <c r="C1787" s="33" t="s">
        <v>781</v>
      </c>
    </row>
    <row r="1788" spans="1:3">
      <c r="A1788" s="120">
        <v>45617</v>
      </c>
      <c r="B1788">
        <f t="shared" si="32"/>
        <v>47</v>
      </c>
      <c r="C1788" s="33" t="s">
        <v>781</v>
      </c>
    </row>
    <row r="1789" spans="1:3">
      <c r="A1789" s="120">
        <v>45618</v>
      </c>
      <c r="B1789">
        <f t="shared" si="32"/>
        <v>47</v>
      </c>
      <c r="C1789" s="33" t="s">
        <v>781</v>
      </c>
    </row>
    <row r="1790" spans="1:3">
      <c r="A1790" s="120">
        <v>45619</v>
      </c>
      <c r="B1790">
        <f t="shared" si="32"/>
        <v>47</v>
      </c>
      <c r="C1790" s="33" t="s">
        <v>782</v>
      </c>
    </row>
    <row r="1791" spans="1:3">
      <c r="A1791" s="120">
        <v>45620</v>
      </c>
      <c r="B1791">
        <f t="shared" si="32"/>
        <v>48</v>
      </c>
      <c r="C1791" s="33" t="s">
        <v>782</v>
      </c>
    </row>
    <row r="1792" spans="1:3">
      <c r="A1792" s="120">
        <v>45621</v>
      </c>
      <c r="B1792">
        <f t="shared" si="32"/>
        <v>48</v>
      </c>
      <c r="C1792" s="33" t="s">
        <v>782</v>
      </c>
    </row>
    <row r="1793" spans="1:3">
      <c r="A1793" s="120">
        <v>45622</v>
      </c>
      <c r="B1793">
        <f t="shared" si="32"/>
        <v>48</v>
      </c>
      <c r="C1793" s="33" t="s">
        <v>782</v>
      </c>
    </row>
    <row r="1794" spans="1:3">
      <c r="A1794" s="120">
        <v>45623</v>
      </c>
      <c r="B1794">
        <f t="shared" ref="B1794:B1857" si="33">WEEKNUM(A1794)</f>
        <v>48</v>
      </c>
      <c r="C1794" s="33" t="s">
        <v>782</v>
      </c>
    </row>
    <row r="1795" spans="1:3">
      <c r="A1795" s="120">
        <v>45624</v>
      </c>
      <c r="B1795">
        <f t="shared" si="33"/>
        <v>48</v>
      </c>
      <c r="C1795" s="33" t="s">
        <v>782</v>
      </c>
    </row>
    <row r="1796" spans="1:3">
      <c r="A1796" s="120">
        <v>45625</v>
      </c>
      <c r="B1796">
        <f t="shared" si="33"/>
        <v>48</v>
      </c>
      <c r="C1796" s="33" t="s">
        <v>782</v>
      </c>
    </row>
    <row r="1797" spans="1:3">
      <c r="A1797" s="120">
        <v>45626</v>
      </c>
      <c r="B1797">
        <f t="shared" si="33"/>
        <v>48</v>
      </c>
      <c r="C1797" s="33" t="s">
        <v>783</v>
      </c>
    </row>
    <row r="1798" spans="1:3">
      <c r="A1798" s="120">
        <v>45627</v>
      </c>
      <c r="B1798">
        <f t="shared" si="33"/>
        <v>49</v>
      </c>
      <c r="C1798" s="33" t="s">
        <v>783</v>
      </c>
    </row>
    <row r="1799" spans="1:3">
      <c r="A1799" s="120">
        <v>45628</v>
      </c>
      <c r="B1799">
        <f t="shared" si="33"/>
        <v>49</v>
      </c>
      <c r="C1799" s="33" t="s">
        <v>783</v>
      </c>
    </row>
    <row r="1800" spans="1:3">
      <c r="A1800" s="120">
        <v>45629</v>
      </c>
      <c r="B1800">
        <f t="shared" si="33"/>
        <v>49</v>
      </c>
      <c r="C1800" s="33" t="s">
        <v>783</v>
      </c>
    </row>
    <row r="1801" spans="1:3">
      <c r="A1801" s="120">
        <v>45630</v>
      </c>
      <c r="B1801">
        <f t="shared" si="33"/>
        <v>49</v>
      </c>
      <c r="C1801" s="33" t="s">
        <v>783</v>
      </c>
    </row>
    <row r="1802" spans="1:3">
      <c r="A1802" s="120">
        <v>45631</v>
      </c>
      <c r="B1802">
        <f t="shared" si="33"/>
        <v>49</v>
      </c>
      <c r="C1802" s="33" t="s">
        <v>783</v>
      </c>
    </row>
    <row r="1803" spans="1:3">
      <c r="A1803" s="120">
        <v>45632</v>
      </c>
      <c r="B1803">
        <f t="shared" si="33"/>
        <v>49</v>
      </c>
      <c r="C1803" s="33" t="s">
        <v>783</v>
      </c>
    </row>
    <row r="1804" spans="1:3">
      <c r="A1804" s="120">
        <v>45633</v>
      </c>
      <c r="B1804">
        <f t="shared" si="33"/>
        <v>49</v>
      </c>
      <c r="C1804" s="33" t="s">
        <v>784</v>
      </c>
    </row>
    <row r="1805" spans="1:3">
      <c r="A1805" s="120">
        <v>45634</v>
      </c>
      <c r="B1805">
        <f t="shared" si="33"/>
        <v>50</v>
      </c>
      <c r="C1805" s="33" t="s">
        <v>784</v>
      </c>
    </row>
    <row r="1806" spans="1:3">
      <c r="A1806" s="120">
        <v>45635</v>
      </c>
      <c r="B1806">
        <f t="shared" si="33"/>
        <v>50</v>
      </c>
      <c r="C1806" s="33" t="s">
        <v>784</v>
      </c>
    </row>
    <row r="1807" spans="1:3">
      <c r="A1807" s="120">
        <v>45636</v>
      </c>
      <c r="B1807">
        <f t="shared" si="33"/>
        <v>50</v>
      </c>
      <c r="C1807" s="33" t="s">
        <v>784</v>
      </c>
    </row>
    <row r="1808" spans="1:3">
      <c r="A1808" s="120">
        <v>45637</v>
      </c>
      <c r="B1808">
        <f t="shared" si="33"/>
        <v>50</v>
      </c>
      <c r="C1808" s="33" t="s">
        <v>784</v>
      </c>
    </row>
    <row r="1809" spans="1:3">
      <c r="A1809" s="120">
        <v>45638</v>
      </c>
      <c r="B1809">
        <f t="shared" si="33"/>
        <v>50</v>
      </c>
      <c r="C1809" s="33" t="s">
        <v>784</v>
      </c>
    </row>
    <row r="1810" spans="1:3">
      <c r="A1810" s="120">
        <v>45639</v>
      </c>
      <c r="B1810">
        <f t="shared" si="33"/>
        <v>50</v>
      </c>
      <c r="C1810" s="33" t="s">
        <v>784</v>
      </c>
    </row>
    <row r="1811" spans="1:3">
      <c r="A1811" s="120">
        <v>45640</v>
      </c>
      <c r="B1811">
        <f t="shared" si="33"/>
        <v>50</v>
      </c>
      <c r="C1811" s="33" t="s">
        <v>785</v>
      </c>
    </row>
    <row r="1812" spans="1:3">
      <c r="A1812" s="120">
        <v>45641</v>
      </c>
      <c r="B1812">
        <f t="shared" si="33"/>
        <v>51</v>
      </c>
      <c r="C1812" s="33" t="s">
        <v>785</v>
      </c>
    </row>
    <row r="1813" spans="1:3">
      <c r="A1813" s="120">
        <v>45642</v>
      </c>
      <c r="B1813">
        <f t="shared" si="33"/>
        <v>51</v>
      </c>
      <c r="C1813" s="33" t="s">
        <v>785</v>
      </c>
    </row>
    <row r="1814" spans="1:3">
      <c r="A1814" s="120">
        <v>45643</v>
      </c>
      <c r="B1814">
        <f t="shared" si="33"/>
        <v>51</v>
      </c>
      <c r="C1814" s="33" t="s">
        <v>785</v>
      </c>
    </row>
    <row r="1815" spans="1:3">
      <c r="A1815" s="120">
        <v>45644</v>
      </c>
      <c r="B1815">
        <f t="shared" si="33"/>
        <v>51</v>
      </c>
      <c r="C1815" s="33" t="s">
        <v>785</v>
      </c>
    </row>
    <row r="1816" spans="1:3">
      <c r="A1816" s="120">
        <v>45645</v>
      </c>
      <c r="B1816">
        <f t="shared" si="33"/>
        <v>51</v>
      </c>
      <c r="C1816" s="33" t="s">
        <v>785</v>
      </c>
    </row>
    <row r="1817" spans="1:3">
      <c r="A1817" s="120">
        <v>45646</v>
      </c>
      <c r="B1817">
        <f t="shared" si="33"/>
        <v>51</v>
      </c>
      <c r="C1817" s="33" t="s">
        <v>785</v>
      </c>
    </row>
    <row r="1818" spans="1:3">
      <c r="A1818" s="120">
        <v>45647</v>
      </c>
      <c r="B1818">
        <f t="shared" si="33"/>
        <v>51</v>
      </c>
      <c r="C1818" s="33" t="s">
        <v>786</v>
      </c>
    </row>
    <row r="1819" spans="1:3">
      <c r="A1819" s="120">
        <v>45648</v>
      </c>
      <c r="B1819">
        <f t="shared" si="33"/>
        <v>52</v>
      </c>
      <c r="C1819" s="33" t="s">
        <v>786</v>
      </c>
    </row>
    <row r="1820" spans="1:3">
      <c r="A1820" s="120">
        <v>45649</v>
      </c>
      <c r="B1820">
        <f t="shared" si="33"/>
        <v>52</v>
      </c>
      <c r="C1820" s="33" t="s">
        <v>786</v>
      </c>
    </row>
    <row r="1821" spans="1:3">
      <c r="A1821" s="120">
        <v>45650</v>
      </c>
      <c r="B1821">
        <f t="shared" si="33"/>
        <v>52</v>
      </c>
      <c r="C1821" s="33" t="s">
        <v>786</v>
      </c>
    </row>
    <row r="1822" spans="1:3">
      <c r="A1822" s="120">
        <v>45651</v>
      </c>
      <c r="B1822">
        <f t="shared" si="33"/>
        <v>52</v>
      </c>
      <c r="C1822" s="33" t="s">
        <v>786</v>
      </c>
    </row>
    <row r="1823" spans="1:3">
      <c r="A1823" s="120">
        <v>45652</v>
      </c>
      <c r="B1823">
        <f t="shared" si="33"/>
        <v>52</v>
      </c>
      <c r="C1823" s="33" t="s">
        <v>786</v>
      </c>
    </row>
    <row r="1824" spans="1:3">
      <c r="A1824" s="120">
        <v>45653</v>
      </c>
      <c r="B1824">
        <f t="shared" si="33"/>
        <v>52</v>
      </c>
      <c r="C1824" s="33" t="s">
        <v>786</v>
      </c>
    </row>
    <row r="1825" spans="1:3">
      <c r="A1825" s="120">
        <v>45654</v>
      </c>
      <c r="B1825">
        <f t="shared" si="33"/>
        <v>52</v>
      </c>
      <c r="C1825" s="33" t="s">
        <v>787</v>
      </c>
    </row>
    <row r="1826" spans="1:3">
      <c r="A1826" s="120">
        <v>45655</v>
      </c>
      <c r="B1826">
        <f t="shared" si="33"/>
        <v>53</v>
      </c>
      <c r="C1826" s="33" t="s">
        <v>787</v>
      </c>
    </row>
    <row r="1827" spans="1:3">
      <c r="A1827" s="120">
        <v>45656</v>
      </c>
      <c r="B1827">
        <f t="shared" si="33"/>
        <v>53</v>
      </c>
      <c r="C1827" s="33" t="s">
        <v>787</v>
      </c>
    </row>
    <row r="1828" spans="1:3">
      <c r="A1828" s="120">
        <v>45657</v>
      </c>
      <c r="B1828">
        <f t="shared" si="33"/>
        <v>53</v>
      </c>
      <c r="C1828" s="33" t="s">
        <v>576</v>
      </c>
    </row>
    <row r="1829" spans="1:3">
      <c r="A1829" s="120">
        <v>45658</v>
      </c>
      <c r="B1829">
        <f t="shared" si="33"/>
        <v>1</v>
      </c>
      <c r="C1829" s="33" t="s">
        <v>576</v>
      </c>
    </row>
    <row r="1830" spans="1:3">
      <c r="A1830" s="120">
        <v>45659</v>
      </c>
      <c r="B1830">
        <f t="shared" si="33"/>
        <v>1</v>
      </c>
      <c r="C1830" s="33" t="s">
        <v>576</v>
      </c>
    </row>
    <row r="1831" spans="1:3">
      <c r="A1831" s="120">
        <v>45660</v>
      </c>
      <c r="B1831">
        <f t="shared" si="33"/>
        <v>1</v>
      </c>
      <c r="C1831" s="33" t="s">
        <v>576</v>
      </c>
    </row>
    <row r="1832" spans="1:3">
      <c r="A1832" s="120">
        <v>45661</v>
      </c>
      <c r="B1832">
        <f t="shared" si="33"/>
        <v>1</v>
      </c>
      <c r="C1832" s="33" t="s">
        <v>788</v>
      </c>
    </row>
    <row r="1833" spans="1:3">
      <c r="A1833" s="120">
        <v>45662</v>
      </c>
      <c r="B1833">
        <f t="shared" si="33"/>
        <v>2</v>
      </c>
      <c r="C1833" s="33" t="s">
        <v>788</v>
      </c>
    </row>
    <row r="1834" spans="1:3">
      <c r="A1834" s="120">
        <v>45663</v>
      </c>
      <c r="B1834">
        <f t="shared" si="33"/>
        <v>2</v>
      </c>
      <c r="C1834" s="33" t="s">
        <v>788</v>
      </c>
    </row>
    <row r="1835" spans="1:3">
      <c r="A1835" s="120">
        <v>45664</v>
      </c>
      <c r="B1835">
        <f t="shared" si="33"/>
        <v>2</v>
      </c>
      <c r="C1835" s="33" t="s">
        <v>788</v>
      </c>
    </row>
    <row r="1836" spans="1:3">
      <c r="A1836" s="120">
        <v>45665</v>
      </c>
      <c r="B1836">
        <f t="shared" si="33"/>
        <v>2</v>
      </c>
      <c r="C1836" s="33" t="s">
        <v>788</v>
      </c>
    </row>
    <row r="1837" spans="1:3">
      <c r="A1837" s="120">
        <v>45666</v>
      </c>
      <c r="B1837">
        <f t="shared" si="33"/>
        <v>2</v>
      </c>
      <c r="C1837" s="33" t="s">
        <v>788</v>
      </c>
    </row>
    <row r="1838" spans="1:3">
      <c r="A1838" s="120">
        <v>45667</v>
      </c>
      <c r="B1838">
        <f t="shared" si="33"/>
        <v>2</v>
      </c>
      <c r="C1838" s="33" t="s">
        <v>788</v>
      </c>
    </row>
    <row r="1839" spans="1:3">
      <c r="A1839" s="120">
        <v>45668</v>
      </c>
      <c r="B1839">
        <f t="shared" si="33"/>
        <v>2</v>
      </c>
      <c r="C1839" s="33" t="s">
        <v>789</v>
      </c>
    </row>
    <row r="1840" spans="1:3">
      <c r="A1840" s="120">
        <v>45669</v>
      </c>
      <c r="B1840">
        <f t="shared" si="33"/>
        <v>3</v>
      </c>
      <c r="C1840" s="33" t="s">
        <v>789</v>
      </c>
    </row>
    <row r="1841" spans="1:3">
      <c r="A1841" s="120">
        <v>45670</v>
      </c>
      <c r="B1841">
        <f t="shared" si="33"/>
        <v>3</v>
      </c>
      <c r="C1841" s="33" t="s">
        <v>789</v>
      </c>
    </row>
    <row r="1842" spans="1:3">
      <c r="A1842" s="120">
        <v>45671</v>
      </c>
      <c r="B1842">
        <f t="shared" si="33"/>
        <v>3</v>
      </c>
      <c r="C1842" s="33" t="s">
        <v>789</v>
      </c>
    </row>
    <row r="1843" spans="1:3">
      <c r="A1843" s="120">
        <v>45672</v>
      </c>
      <c r="B1843">
        <f t="shared" si="33"/>
        <v>3</v>
      </c>
      <c r="C1843" s="33" t="s">
        <v>789</v>
      </c>
    </row>
    <row r="1844" spans="1:3">
      <c r="A1844" s="120">
        <v>45673</v>
      </c>
      <c r="B1844">
        <f t="shared" si="33"/>
        <v>3</v>
      </c>
      <c r="C1844" s="33" t="s">
        <v>789</v>
      </c>
    </row>
    <row r="1845" spans="1:3">
      <c r="A1845" s="120">
        <v>45674</v>
      </c>
      <c r="B1845">
        <f t="shared" si="33"/>
        <v>3</v>
      </c>
      <c r="C1845" s="33" t="s">
        <v>789</v>
      </c>
    </row>
    <row r="1846" spans="1:3">
      <c r="A1846" s="120">
        <v>45675</v>
      </c>
      <c r="B1846">
        <f t="shared" si="33"/>
        <v>3</v>
      </c>
      <c r="C1846" s="33" t="s">
        <v>790</v>
      </c>
    </row>
    <row r="1847" spans="1:3">
      <c r="A1847" s="120">
        <v>45676</v>
      </c>
      <c r="B1847">
        <f t="shared" si="33"/>
        <v>4</v>
      </c>
      <c r="C1847" s="33" t="s">
        <v>790</v>
      </c>
    </row>
    <row r="1848" spans="1:3">
      <c r="A1848" s="120">
        <v>45677</v>
      </c>
      <c r="B1848">
        <f t="shared" si="33"/>
        <v>4</v>
      </c>
      <c r="C1848" s="33" t="s">
        <v>790</v>
      </c>
    </row>
    <row r="1849" spans="1:3">
      <c r="A1849" s="120">
        <v>45678</v>
      </c>
      <c r="B1849">
        <f t="shared" si="33"/>
        <v>4</v>
      </c>
      <c r="C1849" s="33" t="s">
        <v>790</v>
      </c>
    </row>
    <row r="1850" spans="1:3">
      <c r="A1850" s="120">
        <v>45679</v>
      </c>
      <c r="B1850">
        <f t="shared" si="33"/>
        <v>4</v>
      </c>
      <c r="C1850" s="33" t="s">
        <v>790</v>
      </c>
    </row>
    <row r="1851" spans="1:3">
      <c r="A1851" s="120">
        <v>45680</v>
      </c>
      <c r="B1851">
        <f t="shared" si="33"/>
        <v>4</v>
      </c>
      <c r="C1851" s="33" t="s">
        <v>790</v>
      </c>
    </row>
    <row r="1852" spans="1:3">
      <c r="A1852" s="120">
        <v>45681</v>
      </c>
      <c r="B1852">
        <f t="shared" si="33"/>
        <v>4</v>
      </c>
      <c r="C1852" s="33" t="s">
        <v>790</v>
      </c>
    </row>
    <row r="1853" spans="1:3">
      <c r="A1853" s="120">
        <v>45682</v>
      </c>
      <c r="B1853">
        <f t="shared" si="33"/>
        <v>4</v>
      </c>
      <c r="C1853" s="33" t="s">
        <v>791</v>
      </c>
    </row>
    <row r="1854" spans="1:3">
      <c r="A1854" s="120">
        <v>45683</v>
      </c>
      <c r="B1854">
        <f t="shared" si="33"/>
        <v>5</v>
      </c>
      <c r="C1854" s="33" t="s">
        <v>791</v>
      </c>
    </row>
    <row r="1855" spans="1:3">
      <c r="A1855" s="120">
        <v>45684</v>
      </c>
      <c r="B1855">
        <f t="shared" si="33"/>
        <v>5</v>
      </c>
      <c r="C1855" s="33" t="s">
        <v>791</v>
      </c>
    </row>
    <row r="1856" spans="1:3">
      <c r="A1856" s="120">
        <v>45685</v>
      </c>
      <c r="B1856">
        <f t="shared" si="33"/>
        <v>5</v>
      </c>
      <c r="C1856" s="33" t="s">
        <v>791</v>
      </c>
    </row>
    <row r="1857" spans="1:3">
      <c r="A1857" s="120">
        <v>45686</v>
      </c>
      <c r="B1857">
        <f t="shared" si="33"/>
        <v>5</v>
      </c>
      <c r="C1857" s="33" t="s">
        <v>791</v>
      </c>
    </row>
    <row r="1858" spans="1:3">
      <c r="A1858" s="120">
        <v>45687</v>
      </c>
      <c r="B1858">
        <f t="shared" ref="B1858:B1921" si="34">WEEKNUM(A1858)</f>
        <v>5</v>
      </c>
      <c r="C1858" s="33" t="s">
        <v>791</v>
      </c>
    </row>
    <row r="1859" spans="1:3">
      <c r="A1859" s="120">
        <v>45688</v>
      </c>
      <c r="B1859">
        <f t="shared" si="34"/>
        <v>5</v>
      </c>
      <c r="C1859" s="33" t="s">
        <v>791</v>
      </c>
    </row>
    <row r="1860" spans="1:3">
      <c r="A1860" s="120">
        <v>45689</v>
      </c>
      <c r="B1860">
        <f t="shared" si="34"/>
        <v>5</v>
      </c>
      <c r="C1860" s="33" t="s">
        <v>792</v>
      </c>
    </row>
    <row r="1861" spans="1:3">
      <c r="A1861" s="120">
        <v>45690</v>
      </c>
      <c r="B1861">
        <f t="shared" si="34"/>
        <v>6</v>
      </c>
      <c r="C1861" s="33" t="s">
        <v>792</v>
      </c>
    </row>
    <row r="1862" spans="1:3">
      <c r="A1862" s="120">
        <v>45691</v>
      </c>
      <c r="B1862">
        <f t="shared" si="34"/>
        <v>6</v>
      </c>
      <c r="C1862" s="33" t="s">
        <v>792</v>
      </c>
    </row>
    <row r="1863" spans="1:3">
      <c r="A1863" s="120">
        <v>45692</v>
      </c>
      <c r="B1863">
        <f t="shared" si="34"/>
        <v>6</v>
      </c>
      <c r="C1863" s="33" t="s">
        <v>792</v>
      </c>
    </row>
    <row r="1864" spans="1:3">
      <c r="A1864" s="120">
        <v>45693</v>
      </c>
      <c r="B1864">
        <f t="shared" si="34"/>
        <v>6</v>
      </c>
      <c r="C1864" s="33" t="s">
        <v>792</v>
      </c>
    </row>
    <row r="1865" spans="1:3">
      <c r="A1865" s="120">
        <v>45694</v>
      </c>
      <c r="B1865">
        <f t="shared" si="34"/>
        <v>6</v>
      </c>
      <c r="C1865" s="33" t="s">
        <v>792</v>
      </c>
    </row>
    <row r="1866" spans="1:3">
      <c r="A1866" s="120">
        <v>45695</v>
      </c>
      <c r="B1866">
        <f t="shared" si="34"/>
        <v>6</v>
      </c>
      <c r="C1866" s="33" t="s">
        <v>792</v>
      </c>
    </row>
    <row r="1867" spans="1:3">
      <c r="A1867" s="120">
        <v>45696</v>
      </c>
      <c r="B1867">
        <f t="shared" si="34"/>
        <v>6</v>
      </c>
      <c r="C1867" s="33" t="s">
        <v>793</v>
      </c>
    </row>
    <row r="1868" spans="1:3">
      <c r="A1868" s="120">
        <v>45697</v>
      </c>
      <c r="B1868">
        <f t="shared" si="34"/>
        <v>7</v>
      </c>
      <c r="C1868" s="33" t="s">
        <v>793</v>
      </c>
    </row>
    <row r="1869" spans="1:3">
      <c r="A1869" s="120">
        <v>45698</v>
      </c>
      <c r="B1869">
        <f t="shared" si="34"/>
        <v>7</v>
      </c>
      <c r="C1869" s="33" t="s">
        <v>793</v>
      </c>
    </row>
    <row r="1870" spans="1:3">
      <c r="A1870" s="120">
        <v>45699</v>
      </c>
      <c r="B1870">
        <f t="shared" si="34"/>
        <v>7</v>
      </c>
      <c r="C1870" s="33" t="s">
        <v>793</v>
      </c>
    </row>
    <row r="1871" spans="1:3">
      <c r="A1871" s="120">
        <v>45700</v>
      </c>
      <c r="B1871">
        <f t="shared" si="34"/>
        <v>7</v>
      </c>
      <c r="C1871" s="33" t="s">
        <v>793</v>
      </c>
    </row>
    <row r="1872" spans="1:3">
      <c r="A1872" s="120">
        <v>45701</v>
      </c>
      <c r="B1872">
        <f t="shared" si="34"/>
        <v>7</v>
      </c>
      <c r="C1872" s="33" t="s">
        <v>793</v>
      </c>
    </row>
    <row r="1873" spans="1:3">
      <c r="A1873" s="120">
        <v>45702</v>
      </c>
      <c r="B1873">
        <f t="shared" si="34"/>
        <v>7</v>
      </c>
      <c r="C1873" s="33" t="s">
        <v>793</v>
      </c>
    </row>
    <row r="1874" spans="1:3">
      <c r="A1874" s="120">
        <v>45703</v>
      </c>
      <c r="B1874">
        <f t="shared" si="34"/>
        <v>7</v>
      </c>
      <c r="C1874" s="33" t="s">
        <v>794</v>
      </c>
    </row>
    <row r="1875" spans="1:3">
      <c r="A1875" s="120">
        <v>45704</v>
      </c>
      <c r="B1875">
        <f t="shared" si="34"/>
        <v>8</v>
      </c>
      <c r="C1875" s="33" t="s">
        <v>794</v>
      </c>
    </row>
    <row r="1876" spans="1:3">
      <c r="A1876" s="120">
        <v>45705</v>
      </c>
      <c r="B1876">
        <f t="shared" si="34"/>
        <v>8</v>
      </c>
      <c r="C1876" s="33" t="s">
        <v>794</v>
      </c>
    </row>
    <row r="1877" spans="1:3">
      <c r="A1877" s="120">
        <v>45706</v>
      </c>
      <c r="B1877">
        <f t="shared" si="34"/>
        <v>8</v>
      </c>
      <c r="C1877" s="33" t="s">
        <v>794</v>
      </c>
    </row>
    <row r="1878" spans="1:3">
      <c r="A1878" s="120">
        <v>45707</v>
      </c>
      <c r="B1878">
        <f t="shared" si="34"/>
        <v>8</v>
      </c>
      <c r="C1878" s="33" t="s">
        <v>794</v>
      </c>
    </row>
    <row r="1879" spans="1:3">
      <c r="A1879" s="120">
        <v>45708</v>
      </c>
      <c r="B1879">
        <f t="shared" si="34"/>
        <v>8</v>
      </c>
      <c r="C1879" s="33" t="s">
        <v>794</v>
      </c>
    </row>
    <row r="1880" spans="1:3">
      <c r="A1880" s="120">
        <v>45709</v>
      </c>
      <c r="B1880">
        <f t="shared" si="34"/>
        <v>8</v>
      </c>
      <c r="C1880" s="33" t="s">
        <v>794</v>
      </c>
    </row>
    <row r="1881" spans="1:3">
      <c r="A1881" s="120">
        <v>45710</v>
      </c>
      <c r="B1881">
        <f t="shared" si="34"/>
        <v>8</v>
      </c>
      <c r="C1881" s="33" t="s">
        <v>795</v>
      </c>
    </row>
    <row r="1882" spans="1:3">
      <c r="A1882" s="120">
        <v>45711</v>
      </c>
      <c r="B1882">
        <f t="shared" si="34"/>
        <v>9</v>
      </c>
      <c r="C1882" s="33" t="s">
        <v>795</v>
      </c>
    </row>
    <row r="1883" spans="1:3">
      <c r="A1883" s="120">
        <v>45712</v>
      </c>
      <c r="B1883">
        <f t="shared" si="34"/>
        <v>9</v>
      </c>
      <c r="C1883" s="33" t="s">
        <v>795</v>
      </c>
    </row>
    <row r="1884" spans="1:3">
      <c r="A1884" s="120">
        <v>45713</v>
      </c>
      <c r="B1884">
        <f t="shared" si="34"/>
        <v>9</v>
      </c>
      <c r="C1884" s="33" t="s">
        <v>795</v>
      </c>
    </row>
    <row r="1885" spans="1:3">
      <c r="A1885" s="120">
        <v>45714</v>
      </c>
      <c r="B1885">
        <f t="shared" si="34"/>
        <v>9</v>
      </c>
      <c r="C1885" s="33" t="s">
        <v>795</v>
      </c>
    </row>
    <row r="1886" spans="1:3">
      <c r="A1886" s="120">
        <v>45715</v>
      </c>
      <c r="B1886">
        <f t="shared" si="34"/>
        <v>9</v>
      </c>
      <c r="C1886" s="33" t="s">
        <v>795</v>
      </c>
    </row>
    <row r="1887" spans="1:3">
      <c r="A1887" s="120">
        <v>45716</v>
      </c>
      <c r="B1887">
        <f t="shared" si="34"/>
        <v>9</v>
      </c>
      <c r="C1887" s="33" t="s">
        <v>795</v>
      </c>
    </row>
    <row r="1888" spans="1:3">
      <c r="A1888" s="120">
        <v>45717</v>
      </c>
      <c r="B1888">
        <f t="shared" si="34"/>
        <v>9</v>
      </c>
      <c r="C1888" s="33" t="s">
        <v>796</v>
      </c>
    </row>
    <row r="1889" spans="1:3">
      <c r="A1889" s="120">
        <v>45718</v>
      </c>
      <c r="B1889">
        <f t="shared" si="34"/>
        <v>10</v>
      </c>
      <c r="C1889" s="33" t="s">
        <v>796</v>
      </c>
    </row>
    <row r="1890" spans="1:3">
      <c r="A1890" s="120">
        <v>45719</v>
      </c>
      <c r="B1890">
        <f t="shared" si="34"/>
        <v>10</v>
      </c>
      <c r="C1890" s="33" t="s">
        <v>796</v>
      </c>
    </row>
    <row r="1891" spans="1:3">
      <c r="A1891" s="120">
        <v>45720</v>
      </c>
      <c r="B1891">
        <f t="shared" si="34"/>
        <v>10</v>
      </c>
      <c r="C1891" s="33" t="s">
        <v>796</v>
      </c>
    </row>
    <row r="1892" spans="1:3">
      <c r="A1892" s="120">
        <v>45721</v>
      </c>
      <c r="B1892">
        <f t="shared" si="34"/>
        <v>10</v>
      </c>
      <c r="C1892" s="33" t="s">
        <v>796</v>
      </c>
    </row>
    <row r="1893" spans="1:3">
      <c r="A1893" s="120">
        <v>45722</v>
      </c>
      <c r="B1893">
        <f t="shared" si="34"/>
        <v>10</v>
      </c>
      <c r="C1893" s="33" t="s">
        <v>796</v>
      </c>
    </row>
    <row r="1894" spans="1:3">
      <c r="A1894" s="120">
        <v>45723</v>
      </c>
      <c r="B1894">
        <f t="shared" si="34"/>
        <v>10</v>
      </c>
      <c r="C1894" s="33" t="s">
        <v>796</v>
      </c>
    </row>
    <row r="1895" spans="1:3">
      <c r="A1895" s="120">
        <v>45724</v>
      </c>
      <c r="B1895">
        <f t="shared" si="34"/>
        <v>10</v>
      </c>
      <c r="C1895" s="33" t="s">
        <v>797</v>
      </c>
    </row>
    <row r="1896" spans="1:3">
      <c r="A1896" s="120">
        <v>45725</v>
      </c>
      <c r="B1896">
        <f t="shared" si="34"/>
        <v>11</v>
      </c>
      <c r="C1896" s="33" t="s">
        <v>797</v>
      </c>
    </row>
    <row r="1897" spans="1:3">
      <c r="A1897" s="120">
        <v>45726</v>
      </c>
      <c r="B1897">
        <f t="shared" si="34"/>
        <v>11</v>
      </c>
      <c r="C1897" s="33" t="s">
        <v>797</v>
      </c>
    </row>
    <row r="1898" spans="1:3">
      <c r="A1898" s="120">
        <v>45727</v>
      </c>
      <c r="B1898">
        <f t="shared" si="34"/>
        <v>11</v>
      </c>
      <c r="C1898" s="33" t="s">
        <v>797</v>
      </c>
    </row>
    <row r="1899" spans="1:3">
      <c r="A1899" s="120">
        <v>45728</v>
      </c>
      <c r="B1899">
        <f t="shared" si="34"/>
        <v>11</v>
      </c>
      <c r="C1899" s="33" t="s">
        <v>797</v>
      </c>
    </row>
    <row r="1900" spans="1:3">
      <c r="A1900" s="120">
        <v>45729</v>
      </c>
      <c r="B1900">
        <f t="shared" si="34"/>
        <v>11</v>
      </c>
      <c r="C1900" s="33" t="s">
        <v>797</v>
      </c>
    </row>
    <row r="1901" spans="1:3">
      <c r="A1901" s="120">
        <v>45730</v>
      </c>
      <c r="B1901">
        <f t="shared" si="34"/>
        <v>11</v>
      </c>
      <c r="C1901" s="33" t="s">
        <v>797</v>
      </c>
    </row>
    <row r="1902" spans="1:3">
      <c r="A1902" s="120">
        <v>45731</v>
      </c>
      <c r="B1902">
        <f t="shared" si="34"/>
        <v>11</v>
      </c>
      <c r="C1902" s="33" t="s">
        <v>798</v>
      </c>
    </row>
    <row r="1903" spans="1:3">
      <c r="A1903" s="120">
        <v>45732</v>
      </c>
      <c r="B1903">
        <f t="shared" si="34"/>
        <v>12</v>
      </c>
      <c r="C1903" s="33" t="s">
        <v>798</v>
      </c>
    </row>
    <row r="1904" spans="1:3">
      <c r="A1904" s="120">
        <v>45733</v>
      </c>
      <c r="B1904">
        <f t="shared" si="34"/>
        <v>12</v>
      </c>
      <c r="C1904" s="33" t="s">
        <v>798</v>
      </c>
    </row>
    <row r="1905" spans="1:3">
      <c r="A1905" s="120">
        <v>45734</v>
      </c>
      <c r="B1905">
        <f t="shared" si="34"/>
        <v>12</v>
      </c>
      <c r="C1905" s="33" t="s">
        <v>798</v>
      </c>
    </row>
    <row r="1906" spans="1:3">
      <c r="A1906" s="120">
        <v>45735</v>
      </c>
      <c r="B1906">
        <f t="shared" si="34"/>
        <v>12</v>
      </c>
      <c r="C1906" s="33" t="s">
        <v>798</v>
      </c>
    </row>
    <row r="1907" spans="1:3">
      <c r="A1907" s="120">
        <v>45736</v>
      </c>
      <c r="B1907">
        <f t="shared" si="34"/>
        <v>12</v>
      </c>
      <c r="C1907" s="33" t="s">
        <v>798</v>
      </c>
    </row>
    <row r="1908" spans="1:3">
      <c r="A1908" s="120">
        <v>45737</v>
      </c>
      <c r="B1908">
        <f t="shared" si="34"/>
        <v>12</v>
      </c>
      <c r="C1908" s="33" t="s">
        <v>798</v>
      </c>
    </row>
    <row r="1909" spans="1:3">
      <c r="A1909" s="120">
        <v>45738</v>
      </c>
      <c r="B1909">
        <f t="shared" si="34"/>
        <v>12</v>
      </c>
      <c r="C1909" s="33" t="s">
        <v>799</v>
      </c>
    </row>
    <row r="1910" spans="1:3">
      <c r="A1910" s="120">
        <v>45739</v>
      </c>
      <c r="B1910">
        <f t="shared" si="34"/>
        <v>13</v>
      </c>
      <c r="C1910" s="33" t="s">
        <v>799</v>
      </c>
    </row>
    <row r="1911" spans="1:3">
      <c r="A1911" s="120">
        <v>45740</v>
      </c>
      <c r="B1911">
        <f t="shared" si="34"/>
        <v>13</v>
      </c>
      <c r="C1911" s="33" t="s">
        <v>799</v>
      </c>
    </row>
    <row r="1912" spans="1:3">
      <c r="A1912" s="120">
        <v>45741</v>
      </c>
      <c r="B1912">
        <f t="shared" si="34"/>
        <v>13</v>
      </c>
      <c r="C1912" s="33" t="s">
        <v>799</v>
      </c>
    </row>
    <row r="1913" spans="1:3">
      <c r="A1913" s="120">
        <v>45742</v>
      </c>
      <c r="B1913">
        <f t="shared" si="34"/>
        <v>13</v>
      </c>
      <c r="C1913" s="33" t="s">
        <v>799</v>
      </c>
    </row>
    <row r="1914" spans="1:3">
      <c r="A1914" s="120">
        <v>45743</v>
      </c>
      <c r="B1914">
        <f t="shared" si="34"/>
        <v>13</v>
      </c>
      <c r="C1914" s="33" t="s">
        <v>799</v>
      </c>
    </row>
    <row r="1915" spans="1:3">
      <c r="A1915" s="120">
        <v>45744</v>
      </c>
      <c r="B1915">
        <f t="shared" si="34"/>
        <v>13</v>
      </c>
      <c r="C1915" s="33" t="s">
        <v>799</v>
      </c>
    </row>
    <row r="1916" spans="1:3">
      <c r="A1916" s="120">
        <v>45745</v>
      </c>
      <c r="B1916">
        <f t="shared" si="34"/>
        <v>13</v>
      </c>
      <c r="C1916" s="33" t="s">
        <v>800</v>
      </c>
    </row>
    <row r="1917" spans="1:3">
      <c r="A1917" s="120">
        <v>45746</v>
      </c>
      <c r="B1917">
        <f t="shared" si="34"/>
        <v>14</v>
      </c>
      <c r="C1917" s="33" t="s">
        <v>800</v>
      </c>
    </row>
    <row r="1918" spans="1:3">
      <c r="A1918" s="120">
        <v>45747</v>
      </c>
      <c r="B1918">
        <f t="shared" si="34"/>
        <v>14</v>
      </c>
      <c r="C1918" s="33" t="s">
        <v>800</v>
      </c>
    </row>
    <row r="1919" spans="1:3">
      <c r="A1919" s="120">
        <v>45748</v>
      </c>
      <c r="B1919">
        <f t="shared" si="34"/>
        <v>14</v>
      </c>
      <c r="C1919" s="33" t="s">
        <v>800</v>
      </c>
    </row>
    <row r="1920" spans="1:3">
      <c r="A1920" s="120">
        <v>45749</v>
      </c>
      <c r="B1920">
        <f t="shared" si="34"/>
        <v>14</v>
      </c>
      <c r="C1920" s="33" t="s">
        <v>800</v>
      </c>
    </row>
    <row r="1921" spans="1:3">
      <c r="A1921" s="120">
        <v>45750</v>
      </c>
      <c r="B1921">
        <f t="shared" si="34"/>
        <v>14</v>
      </c>
      <c r="C1921" s="33" t="s">
        <v>800</v>
      </c>
    </row>
    <row r="1922" spans="1:3">
      <c r="A1922" s="120">
        <v>45751</v>
      </c>
      <c r="B1922">
        <f t="shared" ref="B1922:B1985" si="35">WEEKNUM(A1922)</f>
        <v>14</v>
      </c>
      <c r="C1922" s="33" t="s">
        <v>800</v>
      </c>
    </row>
    <row r="1923" spans="1:3">
      <c r="A1923" s="120">
        <v>45752</v>
      </c>
      <c r="B1923">
        <f t="shared" si="35"/>
        <v>14</v>
      </c>
      <c r="C1923" s="33" t="s">
        <v>801</v>
      </c>
    </row>
    <row r="1924" spans="1:3">
      <c r="A1924" s="120">
        <v>45753</v>
      </c>
      <c r="B1924">
        <f t="shared" si="35"/>
        <v>15</v>
      </c>
      <c r="C1924" s="33" t="s">
        <v>801</v>
      </c>
    </row>
    <row r="1925" spans="1:3">
      <c r="A1925" s="120">
        <v>45754</v>
      </c>
      <c r="B1925">
        <f t="shared" si="35"/>
        <v>15</v>
      </c>
      <c r="C1925" s="33" t="s">
        <v>801</v>
      </c>
    </row>
    <row r="1926" spans="1:3">
      <c r="A1926" s="120">
        <v>45755</v>
      </c>
      <c r="B1926">
        <f t="shared" si="35"/>
        <v>15</v>
      </c>
      <c r="C1926" s="33" t="s">
        <v>801</v>
      </c>
    </row>
    <row r="1927" spans="1:3">
      <c r="A1927" s="120">
        <v>45756</v>
      </c>
      <c r="B1927">
        <f t="shared" si="35"/>
        <v>15</v>
      </c>
      <c r="C1927" s="33" t="s">
        <v>801</v>
      </c>
    </row>
    <row r="1928" spans="1:3">
      <c r="A1928" s="120">
        <v>45757</v>
      </c>
      <c r="B1928">
        <f t="shared" si="35"/>
        <v>15</v>
      </c>
      <c r="C1928" s="33" t="s">
        <v>801</v>
      </c>
    </row>
    <row r="1929" spans="1:3">
      <c r="A1929" s="120">
        <v>45758</v>
      </c>
      <c r="B1929">
        <f t="shared" si="35"/>
        <v>15</v>
      </c>
      <c r="C1929" s="33" t="s">
        <v>801</v>
      </c>
    </row>
    <row r="1930" spans="1:3">
      <c r="A1930" s="120">
        <v>45759</v>
      </c>
      <c r="B1930">
        <f t="shared" si="35"/>
        <v>15</v>
      </c>
      <c r="C1930" s="33" t="s">
        <v>802</v>
      </c>
    </row>
    <row r="1931" spans="1:3">
      <c r="A1931" s="120">
        <v>45760</v>
      </c>
      <c r="B1931">
        <f t="shared" si="35"/>
        <v>16</v>
      </c>
      <c r="C1931" s="33" t="s">
        <v>802</v>
      </c>
    </row>
    <row r="1932" spans="1:3">
      <c r="A1932" s="120">
        <v>45761</v>
      </c>
      <c r="B1932">
        <f t="shared" si="35"/>
        <v>16</v>
      </c>
      <c r="C1932" s="33" t="s">
        <v>802</v>
      </c>
    </row>
    <row r="1933" spans="1:3">
      <c r="A1933" s="120">
        <v>45762</v>
      </c>
      <c r="B1933">
        <f t="shared" si="35"/>
        <v>16</v>
      </c>
      <c r="C1933" s="33" t="s">
        <v>802</v>
      </c>
    </row>
    <row r="1934" spans="1:3">
      <c r="A1934" s="120">
        <v>45763</v>
      </c>
      <c r="B1934">
        <f t="shared" si="35"/>
        <v>16</v>
      </c>
      <c r="C1934" s="33" t="s">
        <v>802</v>
      </c>
    </row>
    <row r="1935" spans="1:3">
      <c r="A1935" s="120">
        <v>45764</v>
      </c>
      <c r="B1935">
        <f t="shared" si="35"/>
        <v>16</v>
      </c>
      <c r="C1935" s="33" t="s">
        <v>802</v>
      </c>
    </row>
    <row r="1936" spans="1:3">
      <c r="A1936" s="120">
        <v>45765</v>
      </c>
      <c r="B1936">
        <f t="shared" si="35"/>
        <v>16</v>
      </c>
      <c r="C1936" s="33" t="s">
        <v>802</v>
      </c>
    </row>
    <row r="1937" spans="1:3">
      <c r="A1937" s="120">
        <v>45766</v>
      </c>
      <c r="B1937">
        <f t="shared" si="35"/>
        <v>16</v>
      </c>
      <c r="C1937" s="33" t="s">
        <v>803</v>
      </c>
    </row>
    <row r="1938" spans="1:3">
      <c r="A1938" s="120">
        <v>45767</v>
      </c>
      <c r="B1938">
        <f t="shared" si="35"/>
        <v>17</v>
      </c>
      <c r="C1938" s="33" t="s">
        <v>803</v>
      </c>
    </row>
    <row r="1939" spans="1:3">
      <c r="A1939" s="120">
        <v>45768</v>
      </c>
      <c r="B1939">
        <f t="shared" si="35"/>
        <v>17</v>
      </c>
      <c r="C1939" s="33" t="s">
        <v>803</v>
      </c>
    </row>
    <row r="1940" spans="1:3">
      <c r="A1940" s="120">
        <v>45769</v>
      </c>
      <c r="B1940">
        <f t="shared" si="35"/>
        <v>17</v>
      </c>
      <c r="C1940" s="33" t="s">
        <v>803</v>
      </c>
    </row>
    <row r="1941" spans="1:3">
      <c r="A1941" s="120">
        <v>45770</v>
      </c>
      <c r="B1941">
        <f t="shared" si="35"/>
        <v>17</v>
      </c>
      <c r="C1941" s="33" t="s">
        <v>803</v>
      </c>
    </row>
    <row r="1942" spans="1:3">
      <c r="A1942" s="120">
        <v>45771</v>
      </c>
      <c r="B1942">
        <f t="shared" si="35"/>
        <v>17</v>
      </c>
      <c r="C1942" s="33" t="s">
        <v>803</v>
      </c>
    </row>
    <row r="1943" spans="1:3">
      <c r="A1943" s="120">
        <v>45772</v>
      </c>
      <c r="B1943">
        <f t="shared" si="35"/>
        <v>17</v>
      </c>
      <c r="C1943" s="33" t="s">
        <v>803</v>
      </c>
    </row>
    <row r="1944" spans="1:3">
      <c r="A1944" s="120">
        <v>45773</v>
      </c>
      <c r="B1944">
        <f t="shared" si="35"/>
        <v>17</v>
      </c>
      <c r="C1944" s="33" t="s">
        <v>804</v>
      </c>
    </row>
    <row r="1945" spans="1:3">
      <c r="A1945" s="120">
        <v>45774</v>
      </c>
      <c r="B1945">
        <f t="shared" si="35"/>
        <v>18</v>
      </c>
      <c r="C1945" s="33" t="s">
        <v>804</v>
      </c>
    </row>
    <row r="1946" spans="1:3">
      <c r="A1946" s="120">
        <v>45775</v>
      </c>
      <c r="B1946">
        <f t="shared" si="35"/>
        <v>18</v>
      </c>
      <c r="C1946" s="33" t="s">
        <v>804</v>
      </c>
    </row>
    <row r="1947" spans="1:3">
      <c r="A1947" s="120">
        <v>45776</v>
      </c>
      <c r="B1947">
        <f t="shared" si="35"/>
        <v>18</v>
      </c>
      <c r="C1947" s="33" t="s">
        <v>804</v>
      </c>
    </row>
    <row r="1948" spans="1:3">
      <c r="A1948" s="120">
        <v>45777</v>
      </c>
      <c r="B1948">
        <f t="shared" si="35"/>
        <v>18</v>
      </c>
      <c r="C1948" s="33" t="s">
        <v>804</v>
      </c>
    </row>
    <row r="1949" spans="1:3">
      <c r="A1949" s="120">
        <v>45778</v>
      </c>
      <c r="B1949">
        <f t="shared" si="35"/>
        <v>18</v>
      </c>
      <c r="C1949" s="33" t="s">
        <v>804</v>
      </c>
    </row>
    <row r="1950" spans="1:3">
      <c r="A1950" s="120">
        <v>45779</v>
      </c>
      <c r="B1950">
        <f t="shared" si="35"/>
        <v>18</v>
      </c>
      <c r="C1950" s="33" t="s">
        <v>804</v>
      </c>
    </row>
    <row r="1951" spans="1:3">
      <c r="A1951" s="120">
        <v>45780</v>
      </c>
      <c r="B1951">
        <f t="shared" si="35"/>
        <v>18</v>
      </c>
      <c r="C1951" s="33" t="s">
        <v>805</v>
      </c>
    </row>
    <row r="1952" spans="1:3">
      <c r="A1952" s="120">
        <v>45781</v>
      </c>
      <c r="B1952">
        <f t="shared" si="35"/>
        <v>19</v>
      </c>
      <c r="C1952" s="33" t="s">
        <v>805</v>
      </c>
    </row>
    <row r="1953" spans="1:3">
      <c r="A1953" s="120">
        <v>45782</v>
      </c>
      <c r="B1953">
        <f t="shared" si="35"/>
        <v>19</v>
      </c>
      <c r="C1953" s="33" t="s">
        <v>805</v>
      </c>
    </row>
    <row r="1954" spans="1:3">
      <c r="A1954" s="120">
        <v>45783</v>
      </c>
      <c r="B1954">
        <f t="shared" si="35"/>
        <v>19</v>
      </c>
      <c r="C1954" s="33" t="s">
        <v>805</v>
      </c>
    </row>
    <row r="1955" spans="1:3">
      <c r="A1955" s="120">
        <v>45784</v>
      </c>
      <c r="B1955">
        <f t="shared" si="35"/>
        <v>19</v>
      </c>
      <c r="C1955" s="33" t="s">
        <v>805</v>
      </c>
    </row>
    <row r="1956" spans="1:3">
      <c r="A1956" s="120">
        <v>45785</v>
      </c>
      <c r="B1956">
        <f t="shared" si="35"/>
        <v>19</v>
      </c>
      <c r="C1956" s="33" t="s">
        <v>805</v>
      </c>
    </row>
    <row r="1957" spans="1:3">
      <c r="A1957" s="120">
        <v>45786</v>
      </c>
      <c r="B1957">
        <f t="shared" si="35"/>
        <v>19</v>
      </c>
      <c r="C1957" s="33" t="s">
        <v>805</v>
      </c>
    </row>
    <row r="1958" spans="1:3">
      <c r="A1958" s="120">
        <v>45787</v>
      </c>
      <c r="B1958">
        <f t="shared" si="35"/>
        <v>19</v>
      </c>
      <c r="C1958" s="33" t="s">
        <v>806</v>
      </c>
    </row>
    <row r="1959" spans="1:3">
      <c r="A1959" s="120">
        <v>45788</v>
      </c>
      <c r="B1959">
        <f t="shared" si="35"/>
        <v>20</v>
      </c>
      <c r="C1959" s="33" t="s">
        <v>806</v>
      </c>
    </row>
    <row r="1960" spans="1:3">
      <c r="A1960" s="120">
        <v>45789</v>
      </c>
      <c r="B1960">
        <f t="shared" si="35"/>
        <v>20</v>
      </c>
      <c r="C1960" s="33" t="s">
        <v>806</v>
      </c>
    </row>
    <row r="1961" spans="1:3">
      <c r="A1961" s="120">
        <v>45790</v>
      </c>
      <c r="B1961">
        <f t="shared" si="35"/>
        <v>20</v>
      </c>
      <c r="C1961" s="33" t="s">
        <v>806</v>
      </c>
    </row>
    <row r="1962" spans="1:3">
      <c r="A1962" s="120">
        <v>45791</v>
      </c>
      <c r="B1962">
        <f t="shared" si="35"/>
        <v>20</v>
      </c>
      <c r="C1962" s="33" t="s">
        <v>806</v>
      </c>
    </row>
    <row r="1963" spans="1:3">
      <c r="A1963" s="120">
        <v>45792</v>
      </c>
      <c r="B1963">
        <f t="shared" si="35"/>
        <v>20</v>
      </c>
      <c r="C1963" s="33" t="s">
        <v>806</v>
      </c>
    </row>
    <row r="1964" spans="1:3">
      <c r="A1964" s="120">
        <v>45793</v>
      </c>
      <c r="B1964">
        <f t="shared" si="35"/>
        <v>20</v>
      </c>
      <c r="C1964" s="33" t="s">
        <v>806</v>
      </c>
    </row>
    <row r="1965" spans="1:3">
      <c r="A1965" s="120">
        <v>45794</v>
      </c>
      <c r="B1965">
        <f t="shared" si="35"/>
        <v>20</v>
      </c>
      <c r="C1965" s="33" t="s">
        <v>807</v>
      </c>
    </row>
    <row r="1966" spans="1:3">
      <c r="A1966" s="120">
        <v>45795</v>
      </c>
      <c r="B1966">
        <f t="shared" si="35"/>
        <v>21</v>
      </c>
      <c r="C1966" s="33" t="s">
        <v>807</v>
      </c>
    </row>
    <row r="1967" spans="1:3">
      <c r="A1967" s="120">
        <v>45796</v>
      </c>
      <c r="B1967">
        <f t="shared" si="35"/>
        <v>21</v>
      </c>
      <c r="C1967" s="33" t="s">
        <v>807</v>
      </c>
    </row>
    <row r="1968" spans="1:3">
      <c r="A1968" s="120">
        <v>45797</v>
      </c>
      <c r="B1968">
        <f t="shared" si="35"/>
        <v>21</v>
      </c>
      <c r="C1968" s="33" t="s">
        <v>807</v>
      </c>
    </row>
    <row r="1969" spans="1:3">
      <c r="A1969" s="120">
        <v>45798</v>
      </c>
      <c r="B1969">
        <f t="shared" si="35"/>
        <v>21</v>
      </c>
      <c r="C1969" s="33" t="s">
        <v>807</v>
      </c>
    </row>
    <row r="1970" spans="1:3">
      <c r="A1970" s="120">
        <v>45799</v>
      </c>
      <c r="B1970">
        <f t="shared" si="35"/>
        <v>21</v>
      </c>
      <c r="C1970" s="33" t="s">
        <v>807</v>
      </c>
    </row>
    <row r="1971" spans="1:3">
      <c r="A1971" s="120">
        <v>45800</v>
      </c>
      <c r="B1971">
        <f t="shared" si="35"/>
        <v>21</v>
      </c>
      <c r="C1971" s="33" t="s">
        <v>807</v>
      </c>
    </row>
    <row r="1972" spans="1:3">
      <c r="A1972" s="120">
        <v>45801</v>
      </c>
      <c r="B1972">
        <f t="shared" si="35"/>
        <v>21</v>
      </c>
      <c r="C1972" s="33" t="s">
        <v>808</v>
      </c>
    </row>
    <row r="1973" spans="1:3">
      <c r="A1973" s="120">
        <v>45802</v>
      </c>
      <c r="B1973">
        <f t="shared" si="35"/>
        <v>22</v>
      </c>
      <c r="C1973" s="33" t="s">
        <v>808</v>
      </c>
    </row>
    <row r="1974" spans="1:3">
      <c r="A1974" s="120">
        <v>45803</v>
      </c>
      <c r="B1974">
        <f t="shared" si="35"/>
        <v>22</v>
      </c>
      <c r="C1974" s="33" t="s">
        <v>808</v>
      </c>
    </row>
    <row r="1975" spans="1:3">
      <c r="A1975" s="120">
        <v>45804</v>
      </c>
      <c r="B1975">
        <f t="shared" si="35"/>
        <v>22</v>
      </c>
      <c r="C1975" s="33" t="s">
        <v>808</v>
      </c>
    </row>
    <row r="1976" spans="1:3">
      <c r="A1976" s="120">
        <v>45805</v>
      </c>
      <c r="B1976">
        <f t="shared" si="35"/>
        <v>22</v>
      </c>
      <c r="C1976" s="33" t="s">
        <v>808</v>
      </c>
    </row>
    <row r="1977" spans="1:3">
      <c r="A1977" s="120">
        <v>45806</v>
      </c>
      <c r="B1977">
        <f t="shared" si="35"/>
        <v>22</v>
      </c>
      <c r="C1977" s="33" t="s">
        <v>808</v>
      </c>
    </row>
    <row r="1978" spans="1:3">
      <c r="A1978" s="120">
        <v>45807</v>
      </c>
      <c r="B1978">
        <f t="shared" si="35"/>
        <v>22</v>
      </c>
      <c r="C1978" s="33" t="s">
        <v>808</v>
      </c>
    </row>
    <row r="1979" spans="1:3">
      <c r="A1979" s="120">
        <v>45808</v>
      </c>
      <c r="B1979">
        <f t="shared" si="35"/>
        <v>22</v>
      </c>
      <c r="C1979" s="33" t="s">
        <v>809</v>
      </c>
    </row>
    <row r="1980" spans="1:3">
      <c r="A1980" s="120">
        <v>45809</v>
      </c>
      <c r="B1980">
        <f t="shared" si="35"/>
        <v>23</v>
      </c>
      <c r="C1980" s="33" t="s">
        <v>809</v>
      </c>
    </row>
    <row r="1981" spans="1:3">
      <c r="A1981" s="120">
        <v>45810</v>
      </c>
      <c r="B1981">
        <f t="shared" si="35"/>
        <v>23</v>
      </c>
      <c r="C1981" s="33" t="s">
        <v>809</v>
      </c>
    </row>
    <row r="1982" spans="1:3">
      <c r="A1982" s="120">
        <v>45811</v>
      </c>
      <c r="B1982">
        <f t="shared" si="35"/>
        <v>23</v>
      </c>
      <c r="C1982" s="33" t="s">
        <v>809</v>
      </c>
    </row>
    <row r="1983" spans="1:3">
      <c r="A1983" s="120">
        <v>45812</v>
      </c>
      <c r="B1983">
        <f t="shared" si="35"/>
        <v>23</v>
      </c>
      <c r="C1983" s="33" t="s">
        <v>809</v>
      </c>
    </row>
    <row r="1984" spans="1:3">
      <c r="A1984" s="120">
        <v>45813</v>
      </c>
      <c r="B1984">
        <f t="shared" si="35"/>
        <v>23</v>
      </c>
      <c r="C1984" s="33" t="s">
        <v>809</v>
      </c>
    </row>
    <row r="1985" spans="1:3">
      <c r="A1985" s="120">
        <v>45814</v>
      </c>
      <c r="B1985">
        <f t="shared" si="35"/>
        <v>23</v>
      </c>
      <c r="C1985" s="33" t="s">
        <v>809</v>
      </c>
    </row>
    <row r="1986" spans="1:3">
      <c r="A1986" s="120">
        <v>45815</v>
      </c>
      <c r="B1986">
        <f t="shared" ref="B1986:B2049" si="36">WEEKNUM(A1986)</f>
        <v>23</v>
      </c>
      <c r="C1986" s="33" t="s">
        <v>810</v>
      </c>
    </row>
    <row r="1987" spans="1:3">
      <c r="A1987" s="120">
        <v>45816</v>
      </c>
      <c r="B1987">
        <f t="shared" si="36"/>
        <v>24</v>
      </c>
      <c r="C1987" s="33" t="s">
        <v>810</v>
      </c>
    </row>
    <row r="1988" spans="1:3">
      <c r="A1988" s="120">
        <v>45817</v>
      </c>
      <c r="B1988">
        <f t="shared" si="36"/>
        <v>24</v>
      </c>
      <c r="C1988" s="33" t="s">
        <v>810</v>
      </c>
    </row>
    <row r="1989" spans="1:3">
      <c r="A1989" s="120">
        <v>45818</v>
      </c>
      <c r="B1989">
        <f t="shared" si="36"/>
        <v>24</v>
      </c>
      <c r="C1989" s="33" t="s">
        <v>810</v>
      </c>
    </row>
    <row r="1990" spans="1:3">
      <c r="A1990" s="120">
        <v>45819</v>
      </c>
      <c r="B1990">
        <f t="shared" si="36"/>
        <v>24</v>
      </c>
      <c r="C1990" s="33" t="s">
        <v>810</v>
      </c>
    </row>
    <row r="1991" spans="1:3">
      <c r="A1991" s="120">
        <v>45820</v>
      </c>
      <c r="B1991">
        <f t="shared" si="36"/>
        <v>24</v>
      </c>
      <c r="C1991" s="33" t="s">
        <v>810</v>
      </c>
    </row>
    <row r="1992" spans="1:3">
      <c r="A1992" s="120">
        <v>45821</v>
      </c>
      <c r="B1992">
        <f t="shared" si="36"/>
        <v>24</v>
      </c>
      <c r="C1992" s="33" t="s">
        <v>810</v>
      </c>
    </row>
    <row r="1993" spans="1:3">
      <c r="A1993" s="120">
        <v>45822</v>
      </c>
      <c r="B1993">
        <f t="shared" si="36"/>
        <v>24</v>
      </c>
      <c r="C1993" s="33" t="s">
        <v>811</v>
      </c>
    </row>
    <row r="1994" spans="1:3">
      <c r="A1994" s="120">
        <v>45823</v>
      </c>
      <c r="B1994">
        <f t="shared" si="36"/>
        <v>25</v>
      </c>
      <c r="C1994" s="33" t="s">
        <v>811</v>
      </c>
    </row>
    <row r="1995" spans="1:3">
      <c r="A1995" s="120">
        <v>45824</v>
      </c>
      <c r="B1995">
        <f t="shared" si="36"/>
        <v>25</v>
      </c>
      <c r="C1995" s="33" t="s">
        <v>811</v>
      </c>
    </row>
    <row r="1996" spans="1:3">
      <c r="A1996" s="120">
        <v>45825</v>
      </c>
      <c r="B1996">
        <f t="shared" si="36"/>
        <v>25</v>
      </c>
      <c r="C1996" s="33" t="s">
        <v>811</v>
      </c>
    </row>
    <row r="1997" spans="1:3">
      <c r="A1997" s="120">
        <v>45826</v>
      </c>
      <c r="B1997">
        <f t="shared" si="36"/>
        <v>25</v>
      </c>
      <c r="C1997" s="33" t="s">
        <v>811</v>
      </c>
    </row>
    <row r="1998" spans="1:3">
      <c r="A1998" s="120">
        <v>45827</v>
      </c>
      <c r="B1998">
        <f t="shared" si="36"/>
        <v>25</v>
      </c>
      <c r="C1998" s="33" t="s">
        <v>811</v>
      </c>
    </row>
    <row r="1999" spans="1:3">
      <c r="A1999" s="120">
        <v>45828</v>
      </c>
      <c r="B1999">
        <f t="shared" si="36"/>
        <v>25</v>
      </c>
      <c r="C1999" s="33" t="s">
        <v>811</v>
      </c>
    </row>
    <row r="2000" spans="1:3">
      <c r="A2000" s="120">
        <v>45829</v>
      </c>
      <c r="B2000">
        <f t="shared" si="36"/>
        <v>25</v>
      </c>
      <c r="C2000" s="33" t="s">
        <v>812</v>
      </c>
    </row>
    <row r="2001" spans="1:3">
      <c r="A2001" s="120">
        <v>45830</v>
      </c>
      <c r="B2001">
        <f t="shared" si="36"/>
        <v>26</v>
      </c>
      <c r="C2001" s="33" t="s">
        <v>812</v>
      </c>
    </row>
    <row r="2002" spans="1:3">
      <c r="A2002" s="120">
        <v>45831</v>
      </c>
      <c r="B2002">
        <f t="shared" si="36"/>
        <v>26</v>
      </c>
      <c r="C2002" s="33" t="s">
        <v>812</v>
      </c>
    </row>
    <row r="2003" spans="1:3">
      <c r="A2003" s="120">
        <v>45832</v>
      </c>
      <c r="B2003">
        <f t="shared" si="36"/>
        <v>26</v>
      </c>
      <c r="C2003" s="33" t="s">
        <v>812</v>
      </c>
    </row>
    <row r="2004" spans="1:3">
      <c r="A2004" s="120">
        <v>45833</v>
      </c>
      <c r="B2004">
        <f t="shared" si="36"/>
        <v>26</v>
      </c>
      <c r="C2004" s="33" t="s">
        <v>812</v>
      </c>
    </row>
    <row r="2005" spans="1:3">
      <c r="A2005" s="120">
        <v>45834</v>
      </c>
      <c r="B2005">
        <f t="shared" si="36"/>
        <v>26</v>
      </c>
      <c r="C2005" s="33" t="s">
        <v>812</v>
      </c>
    </row>
    <row r="2006" spans="1:3">
      <c r="A2006" s="120">
        <v>45835</v>
      </c>
      <c r="B2006">
        <f t="shared" si="36"/>
        <v>26</v>
      </c>
      <c r="C2006" s="33" t="s">
        <v>812</v>
      </c>
    </row>
    <row r="2007" spans="1:3">
      <c r="A2007" s="120">
        <v>45836</v>
      </c>
      <c r="B2007">
        <f t="shared" si="36"/>
        <v>26</v>
      </c>
      <c r="C2007" s="33" t="s">
        <v>813</v>
      </c>
    </row>
    <row r="2008" spans="1:3">
      <c r="A2008" s="120">
        <v>45837</v>
      </c>
      <c r="B2008">
        <f t="shared" si="36"/>
        <v>27</v>
      </c>
      <c r="C2008" s="33" t="s">
        <v>813</v>
      </c>
    </row>
    <row r="2009" spans="1:3">
      <c r="A2009" s="120">
        <v>45838</v>
      </c>
      <c r="B2009">
        <f t="shared" si="36"/>
        <v>27</v>
      </c>
      <c r="C2009" s="33" t="s">
        <v>813</v>
      </c>
    </row>
    <row r="2010" spans="1:3">
      <c r="A2010" s="120">
        <v>45839</v>
      </c>
      <c r="B2010">
        <f t="shared" si="36"/>
        <v>27</v>
      </c>
      <c r="C2010" s="33" t="s">
        <v>813</v>
      </c>
    </row>
    <row r="2011" spans="1:3">
      <c r="A2011" s="120">
        <v>45840</v>
      </c>
      <c r="B2011">
        <f t="shared" si="36"/>
        <v>27</v>
      </c>
      <c r="C2011" s="33" t="s">
        <v>813</v>
      </c>
    </row>
    <row r="2012" spans="1:3">
      <c r="A2012" s="120">
        <v>45841</v>
      </c>
      <c r="B2012">
        <f t="shared" si="36"/>
        <v>27</v>
      </c>
      <c r="C2012" s="33" t="s">
        <v>813</v>
      </c>
    </row>
    <row r="2013" spans="1:3">
      <c r="A2013" s="120">
        <v>45842</v>
      </c>
      <c r="B2013">
        <f t="shared" si="36"/>
        <v>27</v>
      </c>
      <c r="C2013" s="33" t="s">
        <v>813</v>
      </c>
    </row>
    <row r="2014" spans="1:3">
      <c r="A2014" s="120">
        <v>45843</v>
      </c>
      <c r="B2014">
        <f t="shared" si="36"/>
        <v>27</v>
      </c>
      <c r="C2014" s="33" t="s">
        <v>814</v>
      </c>
    </row>
    <row r="2015" spans="1:3">
      <c r="A2015" s="120">
        <v>45844</v>
      </c>
      <c r="B2015">
        <f t="shared" si="36"/>
        <v>28</v>
      </c>
      <c r="C2015" s="33" t="s">
        <v>814</v>
      </c>
    </row>
    <row r="2016" spans="1:3">
      <c r="A2016" s="120">
        <v>45845</v>
      </c>
      <c r="B2016">
        <f t="shared" si="36"/>
        <v>28</v>
      </c>
      <c r="C2016" s="33" t="s">
        <v>814</v>
      </c>
    </row>
    <row r="2017" spans="1:3">
      <c r="A2017" s="120">
        <v>45846</v>
      </c>
      <c r="B2017">
        <f t="shared" si="36"/>
        <v>28</v>
      </c>
      <c r="C2017" s="33" t="s">
        <v>814</v>
      </c>
    </row>
    <row r="2018" spans="1:3">
      <c r="A2018" s="120">
        <v>45847</v>
      </c>
      <c r="B2018">
        <f t="shared" si="36"/>
        <v>28</v>
      </c>
      <c r="C2018" s="33" t="s">
        <v>814</v>
      </c>
    </row>
    <row r="2019" spans="1:3">
      <c r="A2019" s="120">
        <v>45848</v>
      </c>
      <c r="B2019">
        <f t="shared" si="36"/>
        <v>28</v>
      </c>
      <c r="C2019" s="33" t="s">
        <v>814</v>
      </c>
    </row>
    <row r="2020" spans="1:3">
      <c r="A2020" s="120">
        <v>45849</v>
      </c>
      <c r="B2020">
        <f t="shared" si="36"/>
        <v>28</v>
      </c>
      <c r="C2020" s="33" t="s">
        <v>814</v>
      </c>
    </row>
    <row r="2021" spans="1:3">
      <c r="A2021" s="120">
        <v>45850</v>
      </c>
      <c r="B2021">
        <f t="shared" si="36"/>
        <v>28</v>
      </c>
      <c r="C2021" s="33" t="s">
        <v>815</v>
      </c>
    </row>
    <row r="2022" spans="1:3">
      <c r="A2022" s="120">
        <v>45851</v>
      </c>
      <c r="B2022">
        <f t="shared" si="36"/>
        <v>29</v>
      </c>
      <c r="C2022" s="33" t="s">
        <v>815</v>
      </c>
    </row>
    <row r="2023" spans="1:3">
      <c r="A2023" s="120">
        <v>45852</v>
      </c>
      <c r="B2023">
        <f t="shared" si="36"/>
        <v>29</v>
      </c>
      <c r="C2023" s="33" t="s">
        <v>815</v>
      </c>
    </row>
    <row r="2024" spans="1:3">
      <c r="A2024" s="120">
        <v>45853</v>
      </c>
      <c r="B2024">
        <f t="shared" si="36"/>
        <v>29</v>
      </c>
      <c r="C2024" s="33" t="s">
        <v>815</v>
      </c>
    </row>
    <row r="2025" spans="1:3">
      <c r="A2025" s="120">
        <v>45854</v>
      </c>
      <c r="B2025">
        <f t="shared" si="36"/>
        <v>29</v>
      </c>
      <c r="C2025" s="33" t="s">
        <v>815</v>
      </c>
    </row>
    <row r="2026" spans="1:3">
      <c r="A2026" s="120">
        <v>45855</v>
      </c>
      <c r="B2026">
        <f t="shared" si="36"/>
        <v>29</v>
      </c>
      <c r="C2026" s="33" t="s">
        <v>815</v>
      </c>
    </row>
    <row r="2027" spans="1:3">
      <c r="A2027" s="120">
        <v>45856</v>
      </c>
      <c r="B2027">
        <f t="shared" si="36"/>
        <v>29</v>
      </c>
      <c r="C2027" s="33" t="s">
        <v>815</v>
      </c>
    </row>
    <row r="2028" spans="1:3">
      <c r="A2028" s="120">
        <v>45857</v>
      </c>
      <c r="B2028">
        <f t="shared" si="36"/>
        <v>29</v>
      </c>
      <c r="C2028" s="33" t="s">
        <v>816</v>
      </c>
    </row>
    <row r="2029" spans="1:3">
      <c r="A2029" s="120">
        <v>45858</v>
      </c>
      <c r="B2029">
        <f t="shared" si="36"/>
        <v>30</v>
      </c>
      <c r="C2029" s="33" t="s">
        <v>816</v>
      </c>
    </row>
    <row r="2030" spans="1:3">
      <c r="A2030" s="120">
        <v>45859</v>
      </c>
      <c r="B2030">
        <f t="shared" si="36"/>
        <v>30</v>
      </c>
      <c r="C2030" s="33" t="s">
        <v>816</v>
      </c>
    </row>
    <row r="2031" spans="1:3">
      <c r="A2031" s="120">
        <v>45860</v>
      </c>
      <c r="B2031">
        <f t="shared" si="36"/>
        <v>30</v>
      </c>
      <c r="C2031" s="33" t="s">
        <v>816</v>
      </c>
    </row>
    <row r="2032" spans="1:3">
      <c r="A2032" s="120">
        <v>45861</v>
      </c>
      <c r="B2032">
        <f t="shared" si="36"/>
        <v>30</v>
      </c>
      <c r="C2032" s="33" t="s">
        <v>816</v>
      </c>
    </row>
    <row r="2033" spans="1:3">
      <c r="A2033" s="120">
        <v>45862</v>
      </c>
      <c r="B2033">
        <f t="shared" si="36"/>
        <v>30</v>
      </c>
      <c r="C2033" s="33" t="s">
        <v>816</v>
      </c>
    </row>
    <row r="2034" spans="1:3">
      <c r="A2034" s="120">
        <v>45863</v>
      </c>
      <c r="B2034">
        <f t="shared" si="36"/>
        <v>30</v>
      </c>
      <c r="C2034" s="33" t="s">
        <v>816</v>
      </c>
    </row>
    <row r="2035" spans="1:3">
      <c r="A2035" s="120">
        <v>45864</v>
      </c>
      <c r="B2035">
        <f t="shared" si="36"/>
        <v>30</v>
      </c>
      <c r="C2035" s="33" t="s">
        <v>817</v>
      </c>
    </row>
    <row r="2036" spans="1:3">
      <c r="A2036" s="120">
        <v>45865</v>
      </c>
      <c r="B2036">
        <f t="shared" si="36"/>
        <v>31</v>
      </c>
      <c r="C2036" s="33" t="s">
        <v>817</v>
      </c>
    </row>
    <row r="2037" spans="1:3">
      <c r="A2037" s="120">
        <v>45866</v>
      </c>
      <c r="B2037">
        <f t="shared" si="36"/>
        <v>31</v>
      </c>
      <c r="C2037" s="33" t="s">
        <v>817</v>
      </c>
    </row>
    <row r="2038" spans="1:3">
      <c r="A2038" s="120">
        <v>45867</v>
      </c>
      <c r="B2038">
        <f t="shared" si="36"/>
        <v>31</v>
      </c>
      <c r="C2038" s="33" t="s">
        <v>817</v>
      </c>
    </row>
    <row r="2039" spans="1:3">
      <c r="A2039" s="120">
        <v>45868</v>
      </c>
      <c r="B2039">
        <f t="shared" si="36"/>
        <v>31</v>
      </c>
      <c r="C2039" s="33" t="s">
        <v>817</v>
      </c>
    </row>
    <row r="2040" spans="1:3">
      <c r="A2040" s="120">
        <v>45869</v>
      </c>
      <c r="B2040">
        <f t="shared" si="36"/>
        <v>31</v>
      </c>
      <c r="C2040" s="33" t="s">
        <v>817</v>
      </c>
    </row>
    <row r="2041" spans="1:3">
      <c r="A2041" s="120">
        <v>45870</v>
      </c>
      <c r="B2041">
        <f t="shared" si="36"/>
        <v>31</v>
      </c>
      <c r="C2041" s="33" t="s">
        <v>817</v>
      </c>
    </row>
    <row r="2042" spans="1:3">
      <c r="A2042" s="120">
        <v>45871</v>
      </c>
      <c r="B2042">
        <f t="shared" si="36"/>
        <v>31</v>
      </c>
      <c r="C2042" s="33" t="s">
        <v>818</v>
      </c>
    </row>
    <row r="2043" spans="1:3">
      <c r="A2043" s="120">
        <v>45872</v>
      </c>
      <c r="B2043">
        <f t="shared" si="36"/>
        <v>32</v>
      </c>
      <c r="C2043" s="33" t="s">
        <v>818</v>
      </c>
    </row>
    <row r="2044" spans="1:3">
      <c r="A2044" s="120">
        <v>45873</v>
      </c>
      <c r="B2044">
        <f t="shared" si="36"/>
        <v>32</v>
      </c>
      <c r="C2044" s="33" t="s">
        <v>818</v>
      </c>
    </row>
    <row r="2045" spans="1:3">
      <c r="A2045" s="120">
        <v>45874</v>
      </c>
      <c r="B2045">
        <f t="shared" si="36"/>
        <v>32</v>
      </c>
      <c r="C2045" s="33" t="s">
        <v>818</v>
      </c>
    </row>
    <row r="2046" spans="1:3">
      <c r="A2046" s="120">
        <v>45875</v>
      </c>
      <c r="B2046">
        <f t="shared" si="36"/>
        <v>32</v>
      </c>
      <c r="C2046" s="33" t="s">
        <v>818</v>
      </c>
    </row>
    <row r="2047" spans="1:3">
      <c r="A2047" s="120">
        <v>45876</v>
      </c>
      <c r="B2047">
        <f t="shared" si="36"/>
        <v>32</v>
      </c>
      <c r="C2047" s="33" t="s">
        <v>818</v>
      </c>
    </row>
    <row r="2048" spans="1:3">
      <c r="A2048" s="120">
        <v>45877</v>
      </c>
      <c r="B2048">
        <f t="shared" si="36"/>
        <v>32</v>
      </c>
      <c r="C2048" s="33" t="s">
        <v>818</v>
      </c>
    </row>
    <row r="2049" spans="1:3">
      <c r="A2049" s="120">
        <v>45878</v>
      </c>
      <c r="B2049">
        <f t="shared" si="36"/>
        <v>32</v>
      </c>
      <c r="C2049" s="33" t="s">
        <v>819</v>
      </c>
    </row>
    <row r="2050" spans="1:3">
      <c r="A2050" s="120">
        <v>45879</v>
      </c>
      <c r="B2050">
        <f t="shared" ref="B2050:B2113" si="37">WEEKNUM(A2050)</f>
        <v>33</v>
      </c>
      <c r="C2050" s="33" t="s">
        <v>819</v>
      </c>
    </row>
    <row r="2051" spans="1:3">
      <c r="A2051" s="120">
        <v>45880</v>
      </c>
      <c r="B2051">
        <f t="shared" si="37"/>
        <v>33</v>
      </c>
      <c r="C2051" s="33" t="s">
        <v>819</v>
      </c>
    </row>
    <row r="2052" spans="1:3">
      <c r="A2052" s="120">
        <v>45881</v>
      </c>
      <c r="B2052">
        <f t="shared" si="37"/>
        <v>33</v>
      </c>
      <c r="C2052" s="33" t="s">
        <v>819</v>
      </c>
    </row>
    <row r="2053" spans="1:3">
      <c r="A2053" s="120">
        <v>45882</v>
      </c>
      <c r="B2053">
        <f t="shared" si="37"/>
        <v>33</v>
      </c>
      <c r="C2053" s="33" t="s">
        <v>819</v>
      </c>
    </row>
    <row r="2054" spans="1:3">
      <c r="A2054" s="120">
        <v>45883</v>
      </c>
      <c r="B2054">
        <f t="shared" si="37"/>
        <v>33</v>
      </c>
      <c r="C2054" s="33" t="s">
        <v>819</v>
      </c>
    </row>
    <row r="2055" spans="1:3">
      <c r="A2055" s="120">
        <v>45884</v>
      </c>
      <c r="B2055">
        <f t="shared" si="37"/>
        <v>33</v>
      </c>
      <c r="C2055" s="33" t="s">
        <v>819</v>
      </c>
    </row>
    <row r="2056" spans="1:3">
      <c r="A2056" s="120">
        <v>45885</v>
      </c>
      <c r="B2056">
        <f t="shared" si="37"/>
        <v>33</v>
      </c>
      <c r="C2056" s="33" t="s">
        <v>820</v>
      </c>
    </row>
    <row r="2057" spans="1:3">
      <c r="A2057" s="120">
        <v>45886</v>
      </c>
      <c r="B2057">
        <f t="shared" si="37"/>
        <v>34</v>
      </c>
      <c r="C2057" s="33" t="s">
        <v>820</v>
      </c>
    </row>
    <row r="2058" spans="1:3">
      <c r="A2058" s="120">
        <v>45887</v>
      </c>
      <c r="B2058">
        <f t="shared" si="37"/>
        <v>34</v>
      </c>
      <c r="C2058" s="33" t="s">
        <v>820</v>
      </c>
    </row>
    <row r="2059" spans="1:3">
      <c r="A2059" s="120">
        <v>45888</v>
      </c>
      <c r="B2059">
        <f t="shared" si="37"/>
        <v>34</v>
      </c>
      <c r="C2059" s="33" t="s">
        <v>820</v>
      </c>
    </row>
    <row r="2060" spans="1:3">
      <c r="A2060" s="120">
        <v>45889</v>
      </c>
      <c r="B2060">
        <f t="shared" si="37"/>
        <v>34</v>
      </c>
      <c r="C2060" s="33" t="s">
        <v>820</v>
      </c>
    </row>
    <row r="2061" spans="1:3">
      <c r="A2061" s="120">
        <v>45890</v>
      </c>
      <c r="B2061">
        <f t="shared" si="37"/>
        <v>34</v>
      </c>
      <c r="C2061" s="33" t="s">
        <v>820</v>
      </c>
    </row>
    <row r="2062" spans="1:3">
      <c r="A2062" s="120">
        <v>45891</v>
      </c>
      <c r="B2062">
        <f t="shared" si="37"/>
        <v>34</v>
      </c>
      <c r="C2062" s="33" t="s">
        <v>820</v>
      </c>
    </row>
    <row r="2063" spans="1:3">
      <c r="A2063" s="120">
        <v>45892</v>
      </c>
      <c r="B2063">
        <f t="shared" si="37"/>
        <v>34</v>
      </c>
      <c r="C2063" s="33" t="s">
        <v>821</v>
      </c>
    </row>
    <row r="2064" spans="1:3">
      <c r="A2064" s="120">
        <v>45893</v>
      </c>
      <c r="B2064">
        <f t="shared" si="37"/>
        <v>35</v>
      </c>
      <c r="C2064" s="33" t="s">
        <v>821</v>
      </c>
    </row>
    <row r="2065" spans="1:3">
      <c r="A2065" s="120">
        <v>45894</v>
      </c>
      <c r="B2065">
        <f t="shared" si="37"/>
        <v>35</v>
      </c>
      <c r="C2065" s="33" t="s">
        <v>821</v>
      </c>
    </row>
    <row r="2066" spans="1:3">
      <c r="A2066" s="120">
        <v>45895</v>
      </c>
      <c r="B2066">
        <f t="shared" si="37"/>
        <v>35</v>
      </c>
      <c r="C2066" s="33" t="s">
        <v>821</v>
      </c>
    </row>
    <row r="2067" spans="1:3">
      <c r="A2067" s="120">
        <v>45896</v>
      </c>
      <c r="B2067">
        <f t="shared" si="37"/>
        <v>35</v>
      </c>
      <c r="C2067" s="33" t="s">
        <v>821</v>
      </c>
    </row>
    <row r="2068" spans="1:3">
      <c r="A2068" s="120">
        <v>45897</v>
      </c>
      <c r="B2068">
        <f t="shared" si="37"/>
        <v>35</v>
      </c>
      <c r="C2068" s="33" t="s">
        <v>821</v>
      </c>
    </row>
    <row r="2069" spans="1:3">
      <c r="A2069" s="120">
        <v>45898</v>
      </c>
      <c r="B2069">
        <f t="shared" si="37"/>
        <v>35</v>
      </c>
      <c r="C2069" s="33" t="s">
        <v>821</v>
      </c>
    </row>
    <row r="2070" spans="1:3">
      <c r="A2070" s="120">
        <v>45899</v>
      </c>
      <c r="B2070">
        <f t="shared" si="37"/>
        <v>35</v>
      </c>
      <c r="C2070" s="33" t="s">
        <v>822</v>
      </c>
    </row>
    <row r="2071" spans="1:3">
      <c r="A2071" s="120">
        <v>45900</v>
      </c>
      <c r="B2071">
        <f t="shared" si="37"/>
        <v>36</v>
      </c>
      <c r="C2071" s="33" t="s">
        <v>822</v>
      </c>
    </row>
    <row r="2072" spans="1:3">
      <c r="A2072" s="120">
        <v>45901</v>
      </c>
      <c r="B2072">
        <f t="shared" si="37"/>
        <v>36</v>
      </c>
      <c r="C2072" s="33" t="s">
        <v>822</v>
      </c>
    </row>
    <row r="2073" spans="1:3">
      <c r="A2073" s="120">
        <v>45902</v>
      </c>
      <c r="B2073">
        <f t="shared" si="37"/>
        <v>36</v>
      </c>
      <c r="C2073" s="33" t="s">
        <v>822</v>
      </c>
    </row>
    <row r="2074" spans="1:3">
      <c r="A2074" s="120">
        <v>45903</v>
      </c>
      <c r="B2074">
        <f t="shared" si="37"/>
        <v>36</v>
      </c>
      <c r="C2074" s="33" t="s">
        <v>822</v>
      </c>
    </row>
    <row r="2075" spans="1:3">
      <c r="A2075" s="120">
        <v>45904</v>
      </c>
      <c r="B2075">
        <f t="shared" si="37"/>
        <v>36</v>
      </c>
      <c r="C2075" s="33" t="s">
        <v>822</v>
      </c>
    </row>
    <row r="2076" spans="1:3">
      <c r="A2076" s="120">
        <v>45905</v>
      </c>
      <c r="B2076">
        <f t="shared" si="37"/>
        <v>36</v>
      </c>
      <c r="C2076" s="33" t="s">
        <v>822</v>
      </c>
    </row>
    <row r="2077" spans="1:3">
      <c r="A2077" s="120">
        <v>45906</v>
      </c>
      <c r="B2077">
        <f t="shared" si="37"/>
        <v>36</v>
      </c>
      <c r="C2077" s="33" t="s">
        <v>823</v>
      </c>
    </row>
    <row r="2078" spans="1:3">
      <c r="A2078" s="120">
        <v>45907</v>
      </c>
      <c r="B2078">
        <f t="shared" si="37"/>
        <v>37</v>
      </c>
      <c r="C2078" s="33" t="s">
        <v>823</v>
      </c>
    </row>
    <row r="2079" spans="1:3">
      <c r="A2079" s="120">
        <v>45908</v>
      </c>
      <c r="B2079">
        <f t="shared" si="37"/>
        <v>37</v>
      </c>
      <c r="C2079" s="33" t="s">
        <v>823</v>
      </c>
    </row>
    <row r="2080" spans="1:3">
      <c r="A2080" s="120">
        <v>45909</v>
      </c>
      <c r="B2080">
        <f t="shared" si="37"/>
        <v>37</v>
      </c>
      <c r="C2080" s="33" t="s">
        <v>823</v>
      </c>
    </row>
    <row r="2081" spans="1:3">
      <c r="A2081" s="120">
        <v>45910</v>
      </c>
      <c r="B2081">
        <f t="shared" si="37"/>
        <v>37</v>
      </c>
      <c r="C2081" s="33" t="s">
        <v>823</v>
      </c>
    </row>
    <row r="2082" spans="1:3">
      <c r="A2082" s="120">
        <v>45911</v>
      </c>
      <c r="B2082">
        <f t="shared" si="37"/>
        <v>37</v>
      </c>
      <c r="C2082" s="33" t="s">
        <v>823</v>
      </c>
    </row>
    <row r="2083" spans="1:3">
      <c r="A2083" s="120">
        <v>45912</v>
      </c>
      <c r="B2083">
        <f t="shared" si="37"/>
        <v>37</v>
      </c>
      <c r="C2083" s="33" t="s">
        <v>823</v>
      </c>
    </row>
    <row r="2084" spans="1:3">
      <c r="A2084" s="120">
        <v>45913</v>
      </c>
      <c r="B2084">
        <f t="shared" si="37"/>
        <v>37</v>
      </c>
      <c r="C2084" s="33" t="s">
        <v>824</v>
      </c>
    </row>
    <row r="2085" spans="1:3">
      <c r="A2085" s="120">
        <v>45914</v>
      </c>
      <c r="B2085">
        <f t="shared" si="37"/>
        <v>38</v>
      </c>
      <c r="C2085" s="33" t="s">
        <v>824</v>
      </c>
    </row>
    <row r="2086" spans="1:3">
      <c r="A2086" s="120">
        <v>45915</v>
      </c>
      <c r="B2086">
        <f t="shared" si="37"/>
        <v>38</v>
      </c>
      <c r="C2086" s="33" t="s">
        <v>824</v>
      </c>
    </row>
    <row r="2087" spans="1:3">
      <c r="A2087" s="120">
        <v>45916</v>
      </c>
      <c r="B2087">
        <f t="shared" si="37"/>
        <v>38</v>
      </c>
      <c r="C2087" s="33" t="s">
        <v>824</v>
      </c>
    </row>
    <row r="2088" spans="1:3">
      <c r="A2088" s="120">
        <v>45917</v>
      </c>
      <c r="B2088">
        <f t="shared" si="37"/>
        <v>38</v>
      </c>
      <c r="C2088" s="33" t="s">
        <v>824</v>
      </c>
    </row>
    <row r="2089" spans="1:3">
      <c r="A2089" s="120">
        <v>45918</v>
      </c>
      <c r="B2089">
        <f t="shared" si="37"/>
        <v>38</v>
      </c>
      <c r="C2089" s="33" t="s">
        <v>824</v>
      </c>
    </row>
    <row r="2090" spans="1:3">
      <c r="A2090" s="120">
        <v>45919</v>
      </c>
      <c r="B2090">
        <f t="shared" si="37"/>
        <v>38</v>
      </c>
      <c r="C2090" s="33" t="s">
        <v>824</v>
      </c>
    </row>
    <row r="2091" spans="1:3">
      <c r="A2091" s="120">
        <v>45920</v>
      </c>
      <c r="B2091">
        <f t="shared" si="37"/>
        <v>38</v>
      </c>
      <c r="C2091" s="33" t="s">
        <v>825</v>
      </c>
    </row>
    <row r="2092" spans="1:3">
      <c r="A2092" s="120">
        <v>45921</v>
      </c>
      <c r="B2092">
        <f t="shared" si="37"/>
        <v>39</v>
      </c>
      <c r="C2092" s="33" t="s">
        <v>825</v>
      </c>
    </row>
    <row r="2093" spans="1:3">
      <c r="A2093" s="120">
        <v>45922</v>
      </c>
      <c r="B2093">
        <f t="shared" si="37"/>
        <v>39</v>
      </c>
      <c r="C2093" s="33" t="s">
        <v>825</v>
      </c>
    </row>
    <row r="2094" spans="1:3">
      <c r="A2094" s="120">
        <v>45923</v>
      </c>
      <c r="B2094">
        <f t="shared" si="37"/>
        <v>39</v>
      </c>
      <c r="C2094" s="33" t="s">
        <v>825</v>
      </c>
    </row>
    <row r="2095" spans="1:3">
      <c r="A2095" s="120">
        <v>45924</v>
      </c>
      <c r="B2095">
        <f t="shared" si="37"/>
        <v>39</v>
      </c>
      <c r="C2095" s="33" t="s">
        <v>825</v>
      </c>
    </row>
    <row r="2096" spans="1:3">
      <c r="A2096" s="120">
        <v>45925</v>
      </c>
      <c r="B2096">
        <f t="shared" si="37"/>
        <v>39</v>
      </c>
      <c r="C2096" s="33" t="s">
        <v>825</v>
      </c>
    </row>
    <row r="2097" spans="1:3">
      <c r="A2097" s="120">
        <v>45926</v>
      </c>
      <c r="B2097">
        <f t="shared" si="37"/>
        <v>39</v>
      </c>
      <c r="C2097" s="33" t="s">
        <v>825</v>
      </c>
    </row>
    <row r="2098" spans="1:3">
      <c r="A2098" s="120">
        <v>45927</v>
      </c>
      <c r="B2098">
        <f t="shared" si="37"/>
        <v>39</v>
      </c>
      <c r="C2098" s="33" t="s">
        <v>826</v>
      </c>
    </row>
    <row r="2099" spans="1:3">
      <c r="A2099" s="120">
        <v>45928</v>
      </c>
      <c r="B2099">
        <f t="shared" si="37"/>
        <v>40</v>
      </c>
      <c r="C2099" s="33" t="s">
        <v>826</v>
      </c>
    </row>
    <row r="2100" spans="1:3">
      <c r="A2100" s="120">
        <v>45929</v>
      </c>
      <c r="B2100">
        <f t="shared" si="37"/>
        <v>40</v>
      </c>
      <c r="C2100" s="33" t="s">
        <v>826</v>
      </c>
    </row>
    <row r="2101" spans="1:3">
      <c r="A2101" s="120">
        <v>45930</v>
      </c>
      <c r="B2101">
        <f t="shared" si="37"/>
        <v>40</v>
      </c>
      <c r="C2101" s="33" t="s">
        <v>826</v>
      </c>
    </row>
    <row r="2102" spans="1:3">
      <c r="A2102" s="120">
        <v>45931</v>
      </c>
      <c r="B2102">
        <f t="shared" si="37"/>
        <v>40</v>
      </c>
      <c r="C2102" s="33" t="s">
        <v>826</v>
      </c>
    </row>
    <row r="2103" spans="1:3">
      <c r="A2103" s="120">
        <v>45932</v>
      </c>
      <c r="B2103">
        <f t="shared" si="37"/>
        <v>40</v>
      </c>
      <c r="C2103" s="33" t="s">
        <v>826</v>
      </c>
    </row>
    <row r="2104" spans="1:3">
      <c r="A2104" s="120">
        <v>45933</v>
      </c>
      <c r="B2104">
        <f t="shared" si="37"/>
        <v>40</v>
      </c>
      <c r="C2104" s="33" t="s">
        <v>826</v>
      </c>
    </row>
    <row r="2105" spans="1:3">
      <c r="A2105" s="120">
        <v>45934</v>
      </c>
      <c r="B2105">
        <f t="shared" si="37"/>
        <v>40</v>
      </c>
      <c r="C2105" s="33" t="s">
        <v>827</v>
      </c>
    </row>
    <row r="2106" spans="1:3">
      <c r="A2106" s="120">
        <v>45935</v>
      </c>
      <c r="B2106">
        <f t="shared" si="37"/>
        <v>41</v>
      </c>
      <c r="C2106" s="33" t="s">
        <v>827</v>
      </c>
    </row>
    <row r="2107" spans="1:3">
      <c r="A2107" s="120">
        <v>45936</v>
      </c>
      <c r="B2107">
        <f t="shared" si="37"/>
        <v>41</v>
      </c>
      <c r="C2107" s="33" t="s">
        <v>827</v>
      </c>
    </row>
    <row r="2108" spans="1:3">
      <c r="A2108" s="120">
        <v>45937</v>
      </c>
      <c r="B2108">
        <f t="shared" si="37"/>
        <v>41</v>
      </c>
      <c r="C2108" s="33" t="s">
        <v>827</v>
      </c>
    </row>
    <row r="2109" spans="1:3">
      <c r="A2109" s="120">
        <v>45938</v>
      </c>
      <c r="B2109">
        <f t="shared" si="37"/>
        <v>41</v>
      </c>
      <c r="C2109" s="33" t="s">
        <v>827</v>
      </c>
    </row>
    <row r="2110" spans="1:3">
      <c r="A2110" s="120">
        <v>45939</v>
      </c>
      <c r="B2110">
        <f t="shared" si="37"/>
        <v>41</v>
      </c>
      <c r="C2110" s="33" t="s">
        <v>827</v>
      </c>
    </row>
    <row r="2111" spans="1:3">
      <c r="A2111" s="120">
        <v>45940</v>
      </c>
      <c r="B2111">
        <f t="shared" si="37"/>
        <v>41</v>
      </c>
      <c r="C2111" s="33" t="s">
        <v>827</v>
      </c>
    </row>
    <row r="2112" spans="1:3">
      <c r="A2112" s="120">
        <v>45941</v>
      </c>
      <c r="B2112">
        <f t="shared" si="37"/>
        <v>41</v>
      </c>
      <c r="C2112" s="33" t="s">
        <v>828</v>
      </c>
    </row>
    <row r="2113" spans="1:3">
      <c r="A2113" s="120">
        <v>45942</v>
      </c>
      <c r="B2113">
        <f t="shared" si="37"/>
        <v>42</v>
      </c>
      <c r="C2113" s="33" t="s">
        <v>828</v>
      </c>
    </row>
    <row r="2114" spans="1:3">
      <c r="A2114" s="120">
        <v>45943</v>
      </c>
      <c r="B2114">
        <f t="shared" ref="B2114:B2177" si="38">WEEKNUM(A2114)</f>
        <v>42</v>
      </c>
      <c r="C2114" s="33" t="s">
        <v>828</v>
      </c>
    </row>
    <row r="2115" spans="1:3">
      <c r="A2115" s="120">
        <v>45944</v>
      </c>
      <c r="B2115">
        <f t="shared" si="38"/>
        <v>42</v>
      </c>
      <c r="C2115" s="33" t="s">
        <v>828</v>
      </c>
    </row>
    <row r="2116" spans="1:3">
      <c r="A2116" s="120">
        <v>45945</v>
      </c>
      <c r="B2116">
        <f t="shared" si="38"/>
        <v>42</v>
      </c>
      <c r="C2116" s="33" t="s">
        <v>828</v>
      </c>
    </row>
    <row r="2117" spans="1:3">
      <c r="A2117" s="120">
        <v>45946</v>
      </c>
      <c r="B2117">
        <f t="shared" si="38"/>
        <v>42</v>
      </c>
      <c r="C2117" s="33" t="s">
        <v>828</v>
      </c>
    </row>
    <row r="2118" spans="1:3">
      <c r="A2118" s="120">
        <v>45947</v>
      </c>
      <c r="B2118">
        <f t="shared" si="38"/>
        <v>42</v>
      </c>
      <c r="C2118" s="33" t="s">
        <v>828</v>
      </c>
    </row>
    <row r="2119" spans="1:3">
      <c r="A2119" s="120">
        <v>45948</v>
      </c>
      <c r="B2119">
        <f t="shared" si="38"/>
        <v>42</v>
      </c>
      <c r="C2119" s="33" t="s">
        <v>829</v>
      </c>
    </row>
    <row r="2120" spans="1:3">
      <c r="A2120" s="120">
        <v>45949</v>
      </c>
      <c r="B2120">
        <f t="shared" si="38"/>
        <v>43</v>
      </c>
      <c r="C2120" s="33" t="s">
        <v>829</v>
      </c>
    </row>
    <row r="2121" spans="1:3">
      <c r="A2121" s="120">
        <v>45950</v>
      </c>
      <c r="B2121">
        <f t="shared" si="38"/>
        <v>43</v>
      </c>
      <c r="C2121" s="33" t="s">
        <v>829</v>
      </c>
    </row>
    <row r="2122" spans="1:3">
      <c r="A2122" s="120">
        <v>45951</v>
      </c>
      <c r="B2122">
        <f t="shared" si="38"/>
        <v>43</v>
      </c>
      <c r="C2122" s="33" t="s">
        <v>829</v>
      </c>
    </row>
    <row r="2123" spans="1:3">
      <c r="A2123" s="120">
        <v>45952</v>
      </c>
      <c r="B2123">
        <f t="shared" si="38"/>
        <v>43</v>
      </c>
      <c r="C2123" s="33" t="s">
        <v>829</v>
      </c>
    </row>
    <row r="2124" spans="1:3">
      <c r="A2124" s="120">
        <v>45953</v>
      </c>
      <c r="B2124">
        <f t="shared" si="38"/>
        <v>43</v>
      </c>
      <c r="C2124" s="33" t="s">
        <v>829</v>
      </c>
    </row>
    <row r="2125" spans="1:3">
      <c r="A2125" s="120">
        <v>45954</v>
      </c>
      <c r="B2125">
        <f t="shared" si="38"/>
        <v>43</v>
      </c>
      <c r="C2125" s="33" t="s">
        <v>829</v>
      </c>
    </row>
    <row r="2126" spans="1:3">
      <c r="A2126" s="120">
        <v>45955</v>
      </c>
      <c r="B2126">
        <f t="shared" si="38"/>
        <v>43</v>
      </c>
      <c r="C2126" s="33" t="s">
        <v>830</v>
      </c>
    </row>
    <row r="2127" spans="1:3">
      <c r="A2127" s="120">
        <v>45956</v>
      </c>
      <c r="B2127">
        <f t="shared" si="38"/>
        <v>44</v>
      </c>
      <c r="C2127" s="33" t="s">
        <v>830</v>
      </c>
    </row>
    <row r="2128" spans="1:3">
      <c r="A2128" s="120">
        <v>45957</v>
      </c>
      <c r="B2128">
        <f t="shared" si="38"/>
        <v>44</v>
      </c>
      <c r="C2128" s="33" t="s">
        <v>830</v>
      </c>
    </row>
    <row r="2129" spans="1:3">
      <c r="A2129" s="120">
        <v>45958</v>
      </c>
      <c r="B2129">
        <f t="shared" si="38"/>
        <v>44</v>
      </c>
      <c r="C2129" s="33" t="s">
        <v>830</v>
      </c>
    </row>
    <row r="2130" spans="1:3">
      <c r="A2130" s="120">
        <v>45959</v>
      </c>
      <c r="B2130">
        <f t="shared" si="38"/>
        <v>44</v>
      </c>
      <c r="C2130" s="33" t="s">
        <v>830</v>
      </c>
    </row>
    <row r="2131" spans="1:3">
      <c r="A2131" s="120">
        <v>45960</v>
      </c>
      <c r="B2131">
        <f t="shared" si="38"/>
        <v>44</v>
      </c>
      <c r="C2131" s="33" t="s">
        <v>830</v>
      </c>
    </row>
    <row r="2132" spans="1:3">
      <c r="A2132" s="120">
        <v>45961</v>
      </c>
      <c r="B2132">
        <f t="shared" si="38"/>
        <v>44</v>
      </c>
      <c r="C2132" s="33" t="s">
        <v>830</v>
      </c>
    </row>
    <row r="2133" spans="1:3">
      <c r="A2133" s="120">
        <v>45962</v>
      </c>
      <c r="B2133">
        <f t="shared" si="38"/>
        <v>44</v>
      </c>
      <c r="C2133" s="33" t="s">
        <v>831</v>
      </c>
    </row>
    <row r="2134" spans="1:3">
      <c r="A2134" s="120">
        <v>45963</v>
      </c>
      <c r="B2134">
        <f t="shared" si="38"/>
        <v>45</v>
      </c>
      <c r="C2134" s="33" t="s">
        <v>831</v>
      </c>
    </row>
    <row r="2135" spans="1:3">
      <c r="A2135" s="120">
        <v>45964</v>
      </c>
      <c r="B2135">
        <f t="shared" si="38"/>
        <v>45</v>
      </c>
      <c r="C2135" s="33" t="s">
        <v>831</v>
      </c>
    </row>
    <row r="2136" spans="1:3">
      <c r="A2136" s="120">
        <v>45965</v>
      </c>
      <c r="B2136">
        <f t="shared" si="38"/>
        <v>45</v>
      </c>
      <c r="C2136" s="33" t="s">
        <v>831</v>
      </c>
    </row>
    <row r="2137" spans="1:3">
      <c r="A2137" s="120">
        <v>45966</v>
      </c>
      <c r="B2137">
        <f t="shared" si="38"/>
        <v>45</v>
      </c>
      <c r="C2137" s="33" t="s">
        <v>831</v>
      </c>
    </row>
    <row r="2138" spans="1:3">
      <c r="A2138" s="120">
        <v>45967</v>
      </c>
      <c r="B2138">
        <f t="shared" si="38"/>
        <v>45</v>
      </c>
      <c r="C2138" s="33" t="s">
        <v>831</v>
      </c>
    </row>
    <row r="2139" spans="1:3">
      <c r="A2139" s="120">
        <v>45968</v>
      </c>
      <c r="B2139">
        <f t="shared" si="38"/>
        <v>45</v>
      </c>
      <c r="C2139" s="33" t="s">
        <v>831</v>
      </c>
    </row>
    <row r="2140" spans="1:3">
      <c r="A2140" s="120">
        <v>45969</v>
      </c>
      <c r="B2140">
        <f t="shared" si="38"/>
        <v>45</v>
      </c>
      <c r="C2140" s="33" t="s">
        <v>832</v>
      </c>
    </row>
    <row r="2141" spans="1:3">
      <c r="A2141" s="120">
        <v>45970</v>
      </c>
      <c r="B2141">
        <f t="shared" si="38"/>
        <v>46</v>
      </c>
      <c r="C2141" s="33" t="s">
        <v>832</v>
      </c>
    </row>
    <row r="2142" spans="1:3">
      <c r="A2142" s="120">
        <v>45971</v>
      </c>
      <c r="B2142">
        <f t="shared" si="38"/>
        <v>46</v>
      </c>
      <c r="C2142" s="33" t="s">
        <v>832</v>
      </c>
    </row>
    <row r="2143" spans="1:3">
      <c r="A2143" s="120">
        <v>45972</v>
      </c>
      <c r="B2143">
        <f t="shared" si="38"/>
        <v>46</v>
      </c>
      <c r="C2143" s="33" t="s">
        <v>832</v>
      </c>
    </row>
    <row r="2144" spans="1:3">
      <c r="A2144" s="120">
        <v>45973</v>
      </c>
      <c r="B2144">
        <f t="shared" si="38"/>
        <v>46</v>
      </c>
      <c r="C2144" s="33" t="s">
        <v>832</v>
      </c>
    </row>
    <row r="2145" spans="1:3">
      <c r="A2145" s="120">
        <v>45974</v>
      </c>
      <c r="B2145">
        <f t="shared" si="38"/>
        <v>46</v>
      </c>
      <c r="C2145" s="33" t="s">
        <v>832</v>
      </c>
    </row>
    <row r="2146" spans="1:3">
      <c r="A2146" s="120">
        <v>45975</v>
      </c>
      <c r="B2146">
        <f t="shared" si="38"/>
        <v>46</v>
      </c>
      <c r="C2146" s="33" t="s">
        <v>832</v>
      </c>
    </row>
    <row r="2147" spans="1:3">
      <c r="A2147" s="120">
        <v>45976</v>
      </c>
      <c r="B2147">
        <f t="shared" si="38"/>
        <v>46</v>
      </c>
      <c r="C2147" s="33" t="s">
        <v>833</v>
      </c>
    </row>
    <row r="2148" spans="1:3">
      <c r="A2148" s="120">
        <v>45977</v>
      </c>
      <c r="B2148">
        <f t="shared" si="38"/>
        <v>47</v>
      </c>
      <c r="C2148" s="33" t="s">
        <v>833</v>
      </c>
    </row>
    <row r="2149" spans="1:3">
      <c r="A2149" s="120">
        <v>45978</v>
      </c>
      <c r="B2149">
        <f t="shared" si="38"/>
        <v>47</v>
      </c>
      <c r="C2149" s="33" t="s">
        <v>833</v>
      </c>
    </row>
    <row r="2150" spans="1:3">
      <c r="A2150" s="120">
        <v>45979</v>
      </c>
      <c r="B2150">
        <f t="shared" si="38"/>
        <v>47</v>
      </c>
      <c r="C2150" s="33" t="s">
        <v>833</v>
      </c>
    </row>
    <row r="2151" spans="1:3">
      <c r="A2151" s="120">
        <v>45980</v>
      </c>
      <c r="B2151">
        <f t="shared" si="38"/>
        <v>47</v>
      </c>
      <c r="C2151" s="33" t="s">
        <v>833</v>
      </c>
    </row>
    <row r="2152" spans="1:3">
      <c r="A2152" s="120">
        <v>45981</v>
      </c>
      <c r="B2152">
        <f t="shared" si="38"/>
        <v>47</v>
      </c>
      <c r="C2152" s="33" t="s">
        <v>833</v>
      </c>
    </row>
    <row r="2153" spans="1:3">
      <c r="A2153" s="120">
        <v>45982</v>
      </c>
      <c r="B2153">
        <f t="shared" si="38"/>
        <v>47</v>
      </c>
      <c r="C2153" s="33" t="s">
        <v>833</v>
      </c>
    </row>
    <row r="2154" spans="1:3">
      <c r="A2154" s="120">
        <v>45983</v>
      </c>
      <c r="B2154">
        <f t="shared" si="38"/>
        <v>47</v>
      </c>
      <c r="C2154" s="33" t="s">
        <v>834</v>
      </c>
    </row>
    <row r="2155" spans="1:3">
      <c r="A2155" s="120">
        <v>45984</v>
      </c>
      <c r="B2155">
        <f t="shared" si="38"/>
        <v>48</v>
      </c>
      <c r="C2155" s="33" t="s">
        <v>834</v>
      </c>
    </row>
    <row r="2156" spans="1:3">
      <c r="A2156" s="120">
        <v>45985</v>
      </c>
      <c r="B2156">
        <f t="shared" si="38"/>
        <v>48</v>
      </c>
      <c r="C2156" s="33" t="s">
        <v>834</v>
      </c>
    </row>
    <row r="2157" spans="1:3">
      <c r="A2157" s="120">
        <v>45986</v>
      </c>
      <c r="B2157">
        <f t="shared" si="38"/>
        <v>48</v>
      </c>
      <c r="C2157" s="33" t="s">
        <v>834</v>
      </c>
    </row>
    <row r="2158" spans="1:3">
      <c r="A2158" s="120">
        <v>45987</v>
      </c>
      <c r="B2158">
        <f t="shared" si="38"/>
        <v>48</v>
      </c>
      <c r="C2158" s="33" t="s">
        <v>834</v>
      </c>
    </row>
    <row r="2159" spans="1:3">
      <c r="A2159" s="120">
        <v>45988</v>
      </c>
      <c r="B2159">
        <f t="shared" si="38"/>
        <v>48</v>
      </c>
      <c r="C2159" s="33" t="s">
        <v>834</v>
      </c>
    </row>
    <row r="2160" spans="1:3">
      <c r="A2160" s="120">
        <v>45989</v>
      </c>
      <c r="B2160">
        <f t="shared" si="38"/>
        <v>48</v>
      </c>
      <c r="C2160" s="33" t="s">
        <v>834</v>
      </c>
    </row>
    <row r="2161" spans="1:3">
      <c r="A2161" s="120">
        <v>45990</v>
      </c>
      <c r="B2161">
        <f t="shared" si="38"/>
        <v>48</v>
      </c>
      <c r="C2161" s="33" t="s">
        <v>835</v>
      </c>
    </row>
    <row r="2162" spans="1:3">
      <c r="A2162" s="120">
        <v>45991</v>
      </c>
      <c r="B2162">
        <f t="shared" si="38"/>
        <v>49</v>
      </c>
      <c r="C2162" s="33" t="s">
        <v>835</v>
      </c>
    </row>
    <row r="2163" spans="1:3">
      <c r="A2163" s="120">
        <v>45992</v>
      </c>
      <c r="B2163">
        <f t="shared" si="38"/>
        <v>49</v>
      </c>
      <c r="C2163" s="33" t="s">
        <v>835</v>
      </c>
    </row>
    <row r="2164" spans="1:3">
      <c r="A2164" s="120">
        <v>45993</v>
      </c>
      <c r="B2164">
        <f t="shared" si="38"/>
        <v>49</v>
      </c>
      <c r="C2164" s="33" t="s">
        <v>835</v>
      </c>
    </row>
    <row r="2165" spans="1:3">
      <c r="A2165" s="120">
        <v>45994</v>
      </c>
      <c r="B2165">
        <f t="shared" si="38"/>
        <v>49</v>
      </c>
      <c r="C2165" s="33" t="s">
        <v>835</v>
      </c>
    </row>
    <row r="2166" spans="1:3">
      <c r="A2166" s="120">
        <v>45995</v>
      </c>
      <c r="B2166">
        <f t="shared" si="38"/>
        <v>49</v>
      </c>
      <c r="C2166" s="33" t="s">
        <v>835</v>
      </c>
    </row>
    <row r="2167" spans="1:3">
      <c r="A2167" s="120">
        <v>45996</v>
      </c>
      <c r="B2167">
        <f t="shared" si="38"/>
        <v>49</v>
      </c>
      <c r="C2167" s="33" t="s">
        <v>835</v>
      </c>
    </row>
    <row r="2168" spans="1:3">
      <c r="A2168" s="120">
        <v>45997</v>
      </c>
      <c r="B2168">
        <f t="shared" si="38"/>
        <v>49</v>
      </c>
      <c r="C2168" s="33" t="s">
        <v>836</v>
      </c>
    </row>
    <row r="2169" spans="1:3">
      <c r="A2169" s="120">
        <v>45998</v>
      </c>
      <c r="B2169">
        <f t="shared" si="38"/>
        <v>50</v>
      </c>
      <c r="C2169" s="33" t="s">
        <v>836</v>
      </c>
    </row>
    <row r="2170" spans="1:3">
      <c r="A2170" s="120">
        <v>45999</v>
      </c>
      <c r="B2170">
        <f t="shared" si="38"/>
        <v>50</v>
      </c>
      <c r="C2170" s="33" t="s">
        <v>836</v>
      </c>
    </row>
    <row r="2171" spans="1:3">
      <c r="A2171" s="120">
        <v>46000</v>
      </c>
      <c r="B2171">
        <f t="shared" si="38"/>
        <v>50</v>
      </c>
      <c r="C2171" s="33" t="s">
        <v>836</v>
      </c>
    </row>
    <row r="2172" spans="1:3">
      <c r="A2172" s="120">
        <v>46001</v>
      </c>
      <c r="B2172">
        <f t="shared" si="38"/>
        <v>50</v>
      </c>
      <c r="C2172" s="33" t="s">
        <v>836</v>
      </c>
    </row>
    <row r="2173" spans="1:3">
      <c r="A2173" s="120">
        <v>46002</v>
      </c>
      <c r="B2173">
        <f t="shared" si="38"/>
        <v>50</v>
      </c>
      <c r="C2173" s="33" t="s">
        <v>836</v>
      </c>
    </row>
    <row r="2174" spans="1:3">
      <c r="A2174" s="120">
        <v>46003</v>
      </c>
      <c r="B2174">
        <f t="shared" si="38"/>
        <v>50</v>
      </c>
      <c r="C2174" s="33" t="s">
        <v>836</v>
      </c>
    </row>
    <row r="2175" spans="1:3">
      <c r="A2175" s="120">
        <v>46004</v>
      </c>
      <c r="B2175">
        <f t="shared" si="38"/>
        <v>50</v>
      </c>
      <c r="C2175" s="33" t="s">
        <v>837</v>
      </c>
    </row>
    <row r="2176" spans="1:3">
      <c r="A2176" s="120">
        <v>46005</v>
      </c>
      <c r="B2176">
        <f t="shared" si="38"/>
        <v>51</v>
      </c>
      <c r="C2176" s="33" t="s">
        <v>837</v>
      </c>
    </row>
    <row r="2177" spans="1:3">
      <c r="A2177" s="120">
        <v>46006</v>
      </c>
      <c r="B2177">
        <f t="shared" si="38"/>
        <v>51</v>
      </c>
      <c r="C2177" s="33" t="s">
        <v>837</v>
      </c>
    </row>
    <row r="2178" spans="1:3">
      <c r="A2178" s="120">
        <v>46007</v>
      </c>
      <c r="B2178">
        <f t="shared" ref="B2178:B2191" si="39">WEEKNUM(A2178)</f>
        <v>51</v>
      </c>
      <c r="C2178" s="33" t="s">
        <v>837</v>
      </c>
    </row>
    <row r="2179" spans="1:3">
      <c r="A2179" s="120">
        <v>46008</v>
      </c>
      <c r="B2179">
        <f t="shared" si="39"/>
        <v>51</v>
      </c>
      <c r="C2179" s="33" t="s">
        <v>837</v>
      </c>
    </row>
    <row r="2180" spans="1:3">
      <c r="A2180" s="120">
        <v>46009</v>
      </c>
      <c r="B2180">
        <f t="shared" si="39"/>
        <v>51</v>
      </c>
      <c r="C2180" s="33" t="s">
        <v>837</v>
      </c>
    </row>
    <row r="2181" spans="1:3">
      <c r="A2181" s="120">
        <v>46010</v>
      </c>
      <c r="B2181">
        <f t="shared" si="39"/>
        <v>51</v>
      </c>
      <c r="C2181" s="33" t="s">
        <v>837</v>
      </c>
    </row>
    <row r="2182" spans="1:3">
      <c r="A2182" s="120">
        <v>46011</v>
      </c>
      <c r="B2182">
        <f t="shared" si="39"/>
        <v>51</v>
      </c>
      <c r="C2182" s="33" t="s">
        <v>838</v>
      </c>
    </row>
    <row r="2183" spans="1:3">
      <c r="A2183" s="120">
        <v>46012</v>
      </c>
      <c r="B2183">
        <f t="shared" si="39"/>
        <v>52</v>
      </c>
      <c r="C2183" s="33" t="s">
        <v>838</v>
      </c>
    </row>
    <row r="2184" spans="1:3">
      <c r="A2184" s="120">
        <v>46013</v>
      </c>
      <c r="B2184">
        <f t="shared" si="39"/>
        <v>52</v>
      </c>
      <c r="C2184" s="33" t="s">
        <v>838</v>
      </c>
    </row>
    <row r="2185" spans="1:3">
      <c r="A2185" s="120">
        <v>46014</v>
      </c>
      <c r="B2185">
        <f t="shared" si="39"/>
        <v>52</v>
      </c>
      <c r="C2185" s="33" t="s">
        <v>838</v>
      </c>
    </row>
    <row r="2186" spans="1:3">
      <c r="A2186" s="120">
        <v>46015</v>
      </c>
      <c r="B2186">
        <f t="shared" si="39"/>
        <v>52</v>
      </c>
      <c r="C2186" s="33" t="s">
        <v>838</v>
      </c>
    </row>
    <row r="2187" spans="1:3">
      <c r="A2187" s="120">
        <v>46016</v>
      </c>
      <c r="B2187">
        <f t="shared" si="39"/>
        <v>52</v>
      </c>
      <c r="C2187" s="33" t="s">
        <v>838</v>
      </c>
    </row>
    <row r="2188" spans="1:3">
      <c r="A2188" s="120">
        <v>46017</v>
      </c>
      <c r="B2188">
        <f t="shared" si="39"/>
        <v>52</v>
      </c>
      <c r="C2188" s="33" t="s">
        <v>838</v>
      </c>
    </row>
    <row r="2189" spans="1:3">
      <c r="A2189" s="120">
        <v>46018</v>
      </c>
      <c r="B2189">
        <f t="shared" si="39"/>
        <v>52</v>
      </c>
      <c r="C2189" s="33" t="s">
        <v>839</v>
      </c>
    </row>
    <row r="2190" spans="1:3">
      <c r="A2190" s="120">
        <v>46019</v>
      </c>
      <c r="B2190">
        <f t="shared" si="39"/>
        <v>53</v>
      </c>
      <c r="C2190" s="33" t="s">
        <v>839</v>
      </c>
    </row>
    <row r="2191" spans="1:3">
      <c r="A2191" s="120">
        <v>46020</v>
      </c>
      <c r="B2191">
        <f t="shared" si="39"/>
        <v>53</v>
      </c>
      <c r="C2191" s="33" t="s">
        <v>839</v>
      </c>
    </row>
    <row r="2192" spans="1:3">
      <c r="A2192" s="120">
        <v>46021</v>
      </c>
      <c r="B2192">
        <f>WEEKNUM(A2192)</f>
        <v>53</v>
      </c>
      <c r="C2192" s="33" t="s">
        <v>839</v>
      </c>
    </row>
    <row r="2193" spans="1:3">
      <c r="A2193" s="120">
        <v>46022</v>
      </c>
      <c r="B2193">
        <v>1</v>
      </c>
      <c r="C2193" s="33" t="s">
        <v>258</v>
      </c>
    </row>
    <row r="2194" spans="1:3">
      <c r="A2194" s="120">
        <v>46023</v>
      </c>
      <c r="B2194">
        <v>1</v>
      </c>
      <c r="C2194" s="33" t="s">
        <v>258</v>
      </c>
    </row>
    <row r="2195" spans="1:3">
      <c r="A2195" s="120">
        <v>46024</v>
      </c>
      <c r="B2195">
        <v>1</v>
      </c>
      <c r="C2195" s="33" t="s">
        <v>258</v>
      </c>
    </row>
    <row r="2196" spans="1:3">
      <c r="A2196" s="120">
        <v>46025</v>
      </c>
      <c r="B2196">
        <v>2</v>
      </c>
      <c r="C2196" s="33" t="s">
        <v>259</v>
      </c>
    </row>
    <row r="2197" spans="1:3">
      <c r="A2197" s="120">
        <v>46026</v>
      </c>
      <c r="B2197">
        <v>2</v>
      </c>
      <c r="C2197" s="33" t="s">
        <v>259</v>
      </c>
    </row>
    <row r="2198" spans="1:3">
      <c r="A2198" s="120">
        <v>46027</v>
      </c>
      <c r="B2198">
        <v>2</v>
      </c>
      <c r="C2198" s="33" t="s">
        <v>259</v>
      </c>
    </row>
    <row r="2199" spans="1:3">
      <c r="A2199" s="120">
        <v>46028</v>
      </c>
      <c r="B2199">
        <v>2</v>
      </c>
      <c r="C2199" s="33" t="s">
        <v>259</v>
      </c>
    </row>
    <row r="2200" spans="1:3">
      <c r="A2200" s="120">
        <v>46029</v>
      </c>
      <c r="B2200">
        <v>2</v>
      </c>
      <c r="C2200" s="33" t="s">
        <v>259</v>
      </c>
    </row>
    <row r="2201" spans="1:3">
      <c r="A2201" s="120">
        <v>46030</v>
      </c>
      <c r="B2201">
        <v>2</v>
      </c>
      <c r="C2201" s="33" t="s">
        <v>259</v>
      </c>
    </row>
    <row r="2202" spans="1:3">
      <c r="A2202" s="120">
        <v>46031</v>
      </c>
      <c r="B2202">
        <v>2</v>
      </c>
      <c r="C2202" s="33" t="s">
        <v>259</v>
      </c>
    </row>
    <row r="2203" spans="1:3">
      <c r="A2203" s="120">
        <v>46032</v>
      </c>
      <c r="B2203">
        <v>3</v>
      </c>
      <c r="C2203" s="33" t="s">
        <v>260</v>
      </c>
    </row>
    <row r="2204" spans="1:3">
      <c r="A2204" s="120">
        <v>46033</v>
      </c>
      <c r="B2204">
        <v>3</v>
      </c>
      <c r="C2204" s="33" t="s">
        <v>260</v>
      </c>
    </row>
    <row r="2205" spans="1:3">
      <c r="A2205" s="120">
        <v>46034</v>
      </c>
      <c r="B2205">
        <v>3</v>
      </c>
      <c r="C2205" s="33" t="s">
        <v>260</v>
      </c>
    </row>
    <row r="2206" spans="1:3">
      <c r="A2206" s="120">
        <v>46035</v>
      </c>
      <c r="B2206">
        <v>3</v>
      </c>
      <c r="C2206" s="33" t="s">
        <v>260</v>
      </c>
    </row>
    <row r="2207" spans="1:3">
      <c r="A2207" s="120">
        <v>46036</v>
      </c>
      <c r="B2207">
        <v>3</v>
      </c>
      <c r="C2207" s="33" t="s">
        <v>260</v>
      </c>
    </row>
    <row r="2208" spans="1:3">
      <c r="A2208" s="120">
        <v>46037</v>
      </c>
      <c r="B2208">
        <v>3</v>
      </c>
      <c r="C2208" s="33" t="s">
        <v>260</v>
      </c>
    </row>
    <row r="2209" spans="1:3">
      <c r="A2209" s="120">
        <v>46038</v>
      </c>
      <c r="B2209">
        <v>3</v>
      </c>
      <c r="C2209" s="33" t="s">
        <v>260</v>
      </c>
    </row>
    <row r="2210" spans="1:3">
      <c r="A2210" s="120">
        <v>46039</v>
      </c>
      <c r="B2210">
        <v>4</v>
      </c>
      <c r="C2210" s="33" t="s">
        <v>261</v>
      </c>
    </row>
    <row r="2211" spans="1:3">
      <c r="A2211" s="120">
        <v>46040</v>
      </c>
      <c r="B2211">
        <v>4</v>
      </c>
      <c r="C2211" s="33" t="s">
        <v>261</v>
      </c>
    </row>
    <row r="2212" spans="1:3">
      <c r="A2212" s="120">
        <v>46041</v>
      </c>
      <c r="B2212">
        <v>4</v>
      </c>
      <c r="C2212" s="33" t="s">
        <v>261</v>
      </c>
    </row>
    <row r="2213" spans="1:3">
      <c r="A2213" s="120">
        <v>46042</v>
      </c>
      <c r="B2213">
        <v>4</v>
      </c>
      <c r="C2213" s="33" t="s">
        <v>261</v>
      </c>
    </row>
    <row r="2214" spans="1:3">
      <c r="A2214" s="120">
        <v>46043</v>
      </c>
      <c r="B2214">
        <v>4</v>
      </c>
      <c r="C2214" s="33" t="s">
        <v>261</v>
      </c>
    </row>
    <row r="2215" spans="1:3">
      <c r="A2215" s="120">
        <v>46044</v>
      </c>
      <c r="B2215">
        <v>4</v>
      </c>
      <c r="C2215" s="33" t="s">
        <v>261</v>
      </c>
    </row>
    <row r="2216" spans="1:3">
      <c r="A2216" s="120">
        <v>46045</v>
      </c>
      <c r="B2216">
        <v>4</v>
      </c>
      <c r="C2216" s="33" t="s">
        <v>261</v>
      </c>
    </row>
    <row r="2217" spans="1:3">
      <c r="A2217" s="120">
        <v>46046</v>
      </c>
      <c r="B2217">
        <v>5</v>
      </c>
      <c r="C2217" s="33" t="s">
        <v>262</v>
      </c>
    </row>
    <row r="2218" spans="1:3">
      <c r="A2218" s="120">
        <v>46047</v>
      </c>
      <c r="B2218">
        <v>5</v>
      </c>
      <c r="C2218" s="33" t="s">
        <v>262</v>
      </c>
    </row>
    <row r="2219" spans="1:3">
      <c r="A2219" s="120">
        <v>46048</v>
      </c>
      <c r="B2219">
        <v>5</v>
      </c>
      <c r="C2219" s="33" t="s">
        <v>262</v>
      </c>
    </row>
    <row r="2220" spans="1:3">
      <c r="A2220" s="120">
        <v>46049</v>
      </c>
      <c r="B2220">
        <v>5</v>
      </c>
      <c r="C2220" s="33" t="s">
        <v>262</v>
      </c>
    </row>
    <row r="2221" spans="1:3">
      <c r="A2221" s="120">
        <v>46050</v>
      </c>
      <c r="B2221">
        <v>5</v>
      </c>
      <c r="C2221" s="33" t="s">
        <v>262</v>
      </c>
    </row>
    <row r="2222" spans="1:3">
      <c r="A2222" s="120">
        <v>46051</v>
      </c>
      <c r="B2222">
        <v>5</v>
      </c>
      <c r="C2222" s="33" t="s">
        <v>262</v>
      </c>
    </row>
    <row r="2223" spans="1:3">
      <c r="A2223" s="120">
        <v>46052</v>
      </c>
      <c r="B2223">
        <v>5</v>
      </c>
      <c r="C2223" s="33" t="s">
        <v>262</v>
      </c>
    </row>
    <row r="2224" spans="1:3">
      <c r="A2224" s="120">
        <v>46053</v>
      </c>
      <c r="B2224">
        <v>6</v>
      </c>
      <c r="C2224" s="33" t="s">
        <v>263</v>
      </c>
    </row>
    <row r="2225" spans="1:3">
      <c r="A2225" s="120">
        <v>46054</v>
      </c>
      <c r="B2225">
        <v>6</v>
      </c>
      <c r="C2225" s="33" t="s">
        <v>263</v>
      </c>
    </row>
    <row r="2226" spans="1:3">
      <c r="A2226" s="120">
        <v>46055</v>
      </c>
      <c r="B2226">
        <v>6</v>
      </c>
      <c r="C2226" s="33" t="s">
        <v>263</v>
      </c>
    </row>
    <row r="2227" spans="1:3">
      <c r="A2227" s="120">
        <v>46056</v>
      </c>
      <c r="B2227">
        <v>6</v>
      </c>
      <c r="C2227" s="33" t="s">
        <v>263</v>
      </c>
    </row>
    <row r="2228" spans="1:3">
      <c r="A2228" s="120">
        <v>46057</v>
      </c>
      <c r="B2228">
        <v>6</v>
      </c>
      <c r="C2228" s="33" t="s">
        <v>263</v>
      </c>
    </row>
    <row r="2229" spans="1:3">
      <c r="A2229" s="120">
        <v>46058</v>
      </c>
      <c r="B2229">
        <v>6</v>
      </c>
      <c r="C2229" s="33" t="s">
        <v>263</v>
      </c>
    </row>
    <row r="2230" spans="1:3">
      <c r="A2230" s="120">
        <v>46059</v>
      </c>
      <c r="B2230">
        <v>6</v>
      </c>
      <c r="C2230" s="33" t="s">
        <v>263</v>
      </c>
    </row>
    <row r="2231" spans="1:3">
      <c r="A2231" s="120">
        <v>46060</v>
      </c>
      <c r="B2231">
        <v>7</v>
      </c>
      <c r="C2231" s="33" t="s">
        <v>264</v>
      </c>
    </row>
    <row r="2232" spans="1:3">
      <c r="A2232" s="120">
        <v>46061</v>
      </c>
      <c r="B2232">
        <v>7</v>
      </c>
      <c r="C2232" s="33" t="s">
        <v>264</v>
      </c>
    </row>
    <row r="2233" spans="1:3">
      <c r="A2233" s="120">
        <v>46062</v>
      </c>
      <c r="B2233">
        <v>7</v>
      </c>
      <c r="C2233" s="33" t="s">
        <v>264</v>
      </c>
    </row>
    <row r="2234" spans="1:3">
      <c r="A2234" s="120">
        <v>46063</v>
      </c>
      <c r="B2234">
        <v>7</v>
      </c>
      <c r="C2234" s="33" t="s">
        <v>264</v>
      </c>
    </row>
    <row r="2235" spans="1:3">
      <c r="A2235" s="120">
        <v>46064</v>
      </c>
      <c r="B2235">
        <v>7</v>
      </c>
      <c r="C2235" s="33" t="s">
        <v>264</v>
      </c>
    </row>
    <row r="2236" spans="1:3">
      <c r="A2236" s="120">
        <v>46065</v>
      </c>
      <c r="B2236">
        <v>7</v>
      </c>
      <c r="C2236" s="33" t="s">
        <v>264</v>
      </c>
    </row>
    <row r="2237" spans="1:3">
      <c r="A2237" s="120">
        <v>46066</v>
      </c>
      <c r="B2237">
        <v>7</v>
      </c>
      <c r="C2237" s="33" t="s">
        <v>264</v>
      </c>
    </row>
    <row r="2238" spans="1:3">
      <c r="A2238" s="120">
        <v>46067</v>
      </c>
      <c r="B2238">
        <v>8</v>
      </c>
      <c r="C2238" s="33" t="s">
        <v>265</v>
      </c>
    </row>
    <row r="2239" spans="1:3">
      <c r="A2239" s="120">
        <v>46068</v>
      </c>
      <c r="B2239">
        <v>8</v>
      </c>
      <c r="C2239" s="33" t="s">
        <v>265</v>
      </c>
    </row>
    <row r="2240" spans="1:3">
      <c r="A2240" s="120">
        <v>46069</v>
      </c>
      <c r="B2240">
        <v>8</v>
      </c>
      <c r="C2240" s="33" t="s">
        <v>265</v>
      </c>
    </row>
    <row r="2241" spans="1:3">
      <c r="A2241" s="120">
        <v>46070</v>
      </c>
      <c r="B2241">
        <v>8</v>
      </c>
      <c r="C2241" s="33" t="s">
        <v>265</v>
      </c>
    </row>
    <row r="2242" spans="1:3">
      <c r="A2242" s="120">
        <v>46071</v>
      </c>
      <c r="B2242">
        <v>8</v>
      </c>
      <c r="C2242" s="33" t="s">
        <v>265</v>
      </c>
    </row>
    <row r="2243" spans="1:3">
      <c r="A2243" s="120">
        <v>46072</v>
      </c>
      <c r="B2243">
        <v>8</v>
      </c>
      <c r="C2243" s="33" t="s">
        <v>265</v>
      </c>
    </row>
    <row r="2244" spans="1:3">
      <c r="A2244" s="120">
        <v>46073</v>
      </c>
      <c r="B2244">
        <v>8</v>
      </c>
      <c r="C2244" s="33" t="s">
        <v>265</v>
      </c>
    </row>
    <row r="2245" spans="1:3">
      <c r="A2245" s="120">
        <v>46074</v>
      </c>
      <c r="B2245">
        <v>9</v>
      </c>
      <c r="C2245" s="33" t="s">
        <v>266</v>
      </c>
    </row>
    <row r="2246" spans="1:3">
      <c r="A2246" s="120">
        <v>46075</v>
      </c>
      <c r="B2246">
        <v>9</v>
      </c>
      <c r="C2246" s="33" t="s">
        <v>266</v>
      </c>
    </row>
    <row r="2247" spans="1:3">
      <c r="A2247" s="120">
        <v>46076</v>
      </c>
      <c r="B2247">
        <v>9</v>
      </c>
      <c r="C2247" s="33" t="s">
        <v>266</v>
      </c>
    </row>
    <row r="2248" spans="1:3">
      <c r="A2248" s="120">
        <v>46077</v>
      </c>
      <c r="B2248">
        <v>9</v>
      </c>
      <c r="C2248" s="33" t="s">
        <v>266</v>
      </c>
    </row>
    <row r="2249" spans="1:3">
      <c r="A2249" s="120">
        <v>46078</v>
      </c>
      <c r="B2249">
        <v>9</v>
      </c>
      <c r="C2249" s="33" t="s">
        <v>266</v>
      </c>
    </row>
    <row r="2250" spans="1:3">
      <c r="A2250" s="120">
        <v>46079</v>
      </c>
      <c r="B2250">
        <v>9</v>
      </c>
      <c r="C2250" s="33" t="s">
        <v>266</v>
      </c>
    </row>
    <row r="2251" spans="1:3">
      <c r="A2251" s="120">
        <v>46080</v>
      </c>
      <c r="B2251">
        <v>9</v>
      </c>
      <c r="C2251" s="33" t="s">
        <v>266</v>
      </c>
    </row>
    <row r="2252" spans="1:3">
      <c r="A2252" s="120">
        <v>46081</v>
      </c>
      <c r="B2252">
        <v>10</v>
      </c>
      <c r="C2252" s="33" t="s">
        <v>267</v>
      </c>
    </row>
    <row r="2253" spans="1:3">
      <c r="A2253" s="120">
        <v>46082</v>
      </c>
      <c r="B2253">
        <v>10</v>
      </c>
      <c r="C2253" s="33" t="s">
        <v>267</v>
      </c>
    </row>
    <row r="2254" spans="1:3">
      <c r="A2254" s="120">
        <v>46083</v>
      </c>
      <c r="B2254">
        <v>10</v>
      </c>
      <c r="C2254" s="33" t="s">
        <v>267</v>
      </c>
    </row>
    <row r="2255" spans="1:3">
      <c r="A2255" s="120">
        <v>46084</v>
      </c>
      <c r="B2255">
        <v>10</v>
      </c>
      <c r="C2255" s="33" t="s">
        <v>267</v>
      </c>
    </row>
    <row r="2256" spans="1:3">
      <c r="A2256" s="120">
        <v>46085</v>
      </c>
      <c r="B2256">
        <v>10</v>
      </c>
      <c r="C2256" s="33" t="s">
        <v>267</v>
      </c>
    </row>
    <row r="2257" spans="1:3">
      <c r="A2257" s="120">
        <v>46086</v>
      </c>
      <c r="B2257">
        <v>10</v>
      </c>
      <c r="C2257" s="33" t="s">
        <v>267</v>
      </c>
    </row>
    <row r="2258" spans="1:3">
      <c r="A2258" s="120">
        <v>46087</v>
      </c>
      <c r="B2258">
        <v>10</v>
      </c>
      <c r="C2258" s="33" t="s">
        <v>267</v>
      </c>
    </row>
    <row r="2259" spans="1:3">
      <c r="A2259" s="120">
        <v>46088</v>
      </c>
      <c r="B2259">
        <v>11</v>
      </c>
      <c r="C2259" s="33" t="s">
        <v>268</v>
      </c>
    </row>
    <row r="2260" spans="1:3">
      <c r="A2260" s="120">
        <v>46089</v>
      </c>
      <c r="B2260">
        <v>11</v>
      </c>
      <c r="C2260" s="33" t="s">
        <v>268</v>
      </c>
    </row>
    <row r="2261" spans="1:3">
      <c r="A2261" s="120">
        <v>46090</v>
      </c>
      <c r="B2261">
        <v>11</v>
      </c>
      <c r="C2261" s="33" t="s">
        <v>268</v>
      </c>
    </row>
    <row r="2262" spans="1:3">
      <c r="A2262" s="120">
        <v>46091</v>
      </c>
      <c r="B2262">
        <v>11</v>
      </c>
      <c r="C2262" s="33" t="s">
        <v>268</v>
      </c>
    </row>
    <row r="2263" spans="1:3">
      <c r="A2263" s="120">
        <v>46092</v>
      </c>
      <c r="B2263">
        <v>11</v>
      </c>
      <c r="C2263" s="33" t="s">
        <v>268</v>
      </c>
    </row>
    <row r="2264" spans="1:3">
      <c r="A2264" s="120">
        <v>46093</v>
      </c>
      <c r="B2264">
        <v>11</v>
      </c>
      <c r="C2264" s="33" t="s">
        <v>268</v>
      </c>
    </row>
    <row r="2265" spans="1:3">
      <c r="A2265" s="120">
        <v>46094</v>
      </c>
      <c r="B2265">
        <v>11</v>
      </c>
      <c r="C2265" s="33" t="s">
        <v>268</v>
      </c>
    </row>
    <row r="2266" spans="1:3">
      <c r="A2266" s="120">
        <v>46095</v>
      </c>
      <c r="B2266">
        <v>12</v>
      </c>
      <c r="C2266" s="33" t="s">
        <v>269</v>
      </c>
    </row>
    <row r="2267" spans="1:3">
      <c r="A2267" s="120">
        <v>46096</v>
      </c>
      <c r="B2267">
        <v>12</v>
      </c>
      <c r="C2267" s="33" t="s">
        <v>269</v>
      </c>
    </row>
    <row r="2268" spans="1:3">
      <c r="A2268" s="120">
        <v>46097</v>
      </c>
      <c r="B2268">
        <v>12</v>
      </c>
      <c r="C2268" s="33" t="s">
        <v>269</v>
      </c>
    </row>
    <row r="2269" spans="1:3">
      <c r="A2269" s="120">
        <v>46098</v>
      </c>
      <c r="B2269">
        <v>12</v>
      </c>
      <c r="C2269" s="33" t="s">
        <v>269</v>
      </c>
    </row>
    <row r="2270" spans="1:3">
      <c r="A2270" s="120">
        <v>46099</v>
      </c>
      <c r="B2270">
        <v>12</v>
      </c>
      <c r="C2270" s="33" t="s">
        <v>269</v>
      </c>
    </row>
    <row r="2271" spans="1:3">
      <c r="A2271" s="120">
        <v>46100</v>
      </c>
      <c r="B2271">
        <v>12</v>
      </c>
      <c r="C2271" s="33" t="s">
        <v>269</v>
      </c>
    </row>
    <row r="2272" spans="1:3">
      <c r="A2272" s="120">
        <v>46101</v>
      </c>
      <c r="B2272">
        <v>12</v>
      </c>
      <c r="C2272" s="33" t="s">
        <v>269</v>
      </c>
    </row>
    <row r="2273" spans="1:3">
      <c r="A2273" s="120">
        <v>46102</v>
      </c>
      <c r="B2273">
        <v>13</v>
      </c>
      <c r="C2273" s="33" t="s">
        <v>270</v>
      </c>
    </row>
    <row r="2274" spans="1:3">
      <c r="A2274" s="120">
        <v>46103</v>
      </c>
      <c r="B2274">
        <v>13</v>
      </c>
      <c r="C2274" s="33" t="s">
        <v>270</v>
      </c>
    </row>
    <row r="2275" spans="1:3">
      <c r="A2275" s="120">
        <v>46104</v>
      </c>
      <c r="B2275">
        <v>13</v>
      </c>
      <c r="C2275" s="33" t="s">
        <v>270</v>
      </c>
    </row>
    <row r="2276" spans="1:3">
      <c r="A2276" s="120">
        <v>46105</v>
      </c>
      <c r="B2276">
        <v>13</v>
      </c>
      <c r="C2276" s="33" t="s">
        <v>270</v>
      </c>
    </row>
    <row r="2277" spans="1:3">
      <c r="A2277" s="120">
        <v>46106</v>
      </c>
      <c r="B2277">
        <v>13</v>
      </c>
      <c r="C2277" s="33" t="s">
        <v>270</v>
      </c>
    </row>
    <row r="2278" spans="1:3">
      <c r="A2278" s="120">
        <v>46107</v>
      </c>
      <c r="B2278">
        <v>13</v>
      </c>
      <c r="C2278" s="33" t="s">
        <v>270</v>
      </c>
    </row>
    <row r="2279" spans="1:3">
      <c r="A2279" s="120">
        <v>46108</v>
      </c>
      <c r="B2279">
        <v>13</v>
      </c>
      <c r="C2279" s="33" t="s">
        <v>270</v>
      </c>
    </row>
    <row r="2280" spans="1:3">
      <c r="A2280" s="120">
        <v>46109</v>
      </c>
      <c r="B2280">
        <v>14</v>
      </c>
      <c r="C2280" s="33" t="s">
        <v>271</v>
      </c>
    </row>
    <row r="2281" spans="1:3">
      <c r="A2281" s="120">
        <v>46110</v>
      </c>
      <c r="B2281">
        <v>14</v>
      </c>
      <c r="C2281" s="33" t="s">
        <v>271</v>
      </c>
    </row>
    <row r="2282" spans="1:3">
      <c r="A2282" s="120">
        <v>46111</v>
      </c>
      <c r="B2282">
        <v>14</v>
      </c>
      <c r="C2282" s="33" t="s">
        <v>271</v>
      </c>
    </row>
    <row r="2283" spans="1:3">
      <c r="A2283" s="120">
        <v>46112</v>
      </c>
      <c r="B2283">
        <v>14</v>
      </c>
      <c r="C2283" s="33" t="s">
        <v>271</v>
      </c>
    </row>
    <row r="2284" spans="1:3">
      <c r="A2284" s="120">
        <v>46113</v>
      </c>
      <c r="B2284">
        <v>14</v>
      </c>
      <c r="C2284" s="33" t="s">
        <v>271</v>
      </c>
    </row>
    <row r="2285" spans="1:3">
      <c r="A2285" s="120">
        <v>46114</v>
      </c>
      <c r="B2285">
        <v>14</v>
      </c>
      <c r="C2285" s="33" t="s">
        <v>271</v>
      </c>
    </row>
    <row r="2286" spans="1:3">
      <c r="A2286" s="120">
        <v>46115</v>
      </c>
      <c r="B2286">
        <v>14</v>
      </c>
      <c r="C2286" s="33" t="s">
        <v>271</v>
      </c>
    </row>
    <row r="2287" spans="1:3">
      <c r="A2287" s="120">
        <v>46116</v>
      </c>
      <c r="B2287">
        <v>15</v>
      </c>
      <c r="C2287" s="33" t="s">
        <v>272</v>
      </c>
    </row>
    <row r="2288" spans="1:3">
      <c r="A2288" s="120">
        <v>46117</v>
      </c>
      <c r="B2288">
        <v>15</v>
      </c>
      <c r="C2288" s="33" t="s">
        <v>272</v>
      </c>
    </row>
    <row r="2289" spans="1:3">
      <c r="A2289" s="120">
        <v>46118</v>
      </c>
      <c r="B2289">
        <v>15</v>
      </c>
      <c r="C2289" s="33" t="s">
        <v>272</v>
      </c>
    </row>
    <row r="2290" spans="1:3">
      <c r="A2290" s="120">
        <v>46119</v>
      </c>
      <c r="B2290">
        <v>15</v>
      </c>
      <c r="C2290" s="33" t="s">
        <v>272</v>
      </c>
    </row>
    <row r="2291" spans="1:3">
      <c r="A2291" s="120">
        <v>46120</v>
      </c>
      <c r="B2291">
        <v>15</v>
      </c>
      <c r="C2291" s="33" t="s">
        <v>272</v>
      </c>
    </row>
    <row r="2292" spans="1:3">
      <c r="A2292" s="120">
        <v>46121</v>
      </c>
      <c r="B2292">
        <v>15</v>
      </c>
      <c r="C2292" s="33" t="s">
        <v>272</v>
      </c>
    </row>
    <row r="2293" spans="1:3">
      <c r="A2293" s="120">
        <v>46122</v>
      </c>
      <c r="B2293">
        <v>15</v>
      </c>
      <c r="C2293" s="33" t="s">
        <v>272</v>
      </c>
    </row>
    <row r="2294" spans="1:3">
      <c r="A2294" s="120">
        <v>46123</v>
      </c>
      <c r="B2294">
        <v>16</v>
      </c>
      <c r="C2294" s="33" t="s">
        <v>273</v>
      </c>
    </row>
    <row r="2295" spans="1:3">
      <c r="A2295" s="120">
        <v>46124</v>
      </c>
      <c r="B2295">
        <v>16</v>
      </c>
      <c r="C2295" s="33" t="s">
        <v>273</v>
      </c>
    </row>
    <row r="2296" spans="1:3">
      <c r="A2296" s="120">
        <v>46125</v>
      </c>
      <c r="B2296">
        <v>16</v>
      </c>
      <c r="C2296" s="33" t="s">
        <v>273</v>
      </c>
    </row>
    <row r="2297" spans="1:3">
      <c r="A2297" s="120">
        <v>46126</v>
      </c>
      <c r="B2297">
        <v>16</v>
      </c>
      <c r="C2297" s="33" t="s">
        <v>273</v>
      </c>
    </row>
    <row r="2298" spans="1:3">
      <c r="A2298" s="120">
        <v>46127</v>
      </c>
      <c r="B2298">
        <v>16</v>
      </c>
      <c r="C2298" s="33" t="s">
        <v>273</v>
      </c>
    </row>
    <row r="2299" spans="1:3">
      <c r="A2299" s="120">
        <v>46128</v>
      </c>
      <c r="B2299">
        <v>16</v>
      </c>
      <c r="C2299" s="33" t="s">
        <v>273</v>
      </c>
    </row>
    <row r="2300" spans="1:3">
      <c r="A2300" s="120">
        <v>46129</v>
      </c>
      <c r="B2300">
        <v>16</v>
      </c>
      <c r="C2300" s="33" t="s">
        <v>273</v>
      </c>
    </row>
    <row r="2301" spans="1:3">
      <c r="A2301" s="120">
        <v>46130</v>
      </c>
      <c r="B2301">
        <v>17</v>
      </c>
      <c r="C2301" s="33" t="s">
        <v>274</v>
      </c>
    </row>
    <row r="2302" spans="1:3">
      <c r="A2302" s="120">
        <v>46131</v>
      </c>
      <c r="B2302">
        <v>17</v>
      </c>
      <c r="C2302" s="33" t="s">
        <v>274</v>
      </c>
    </row>
    <row r="2303" spans="1:3">
      <c r="A2303" s="120">
        <v>46132</v>
      </c>
      <c r="B2303">
        <v>17</v>
      </c>
      <c r="C2303" s="33" t="s">
        <v>274</v>
      </c>
    </row>
    <row r="2304" spans="1:3">
      <c r="A2304" s="120">
        <v>46133</v>
      </c>
      <c r="B2304">
        <v>17</v>
      </c>
      <c r="C2304" s="33" t="s">
        <v>274</v>
      </c>
    </row>
    <row r="2305" spans="1:3">
      <c r="A2305" s="120">
        <v>46134</v>
      </c>
      <c r="B2305">
        <v>17</v>
      </c>
      <c r="C2305" s="33" t="s">
        <v>274</v>
      </c>
    </row>
    <row r="2306" spans="1:3">
      <c r="A2306" s="120">
        <v>46135</v>
      </c>
      <c r="B2306">
        <v>17</v>
      </c>
      <c r="C2306" s="33" t="s">
        <v>274</v>
      </c>
    </row>
    <row r="2307" spans="1:3">
      <c r="A2307" s="120">
        <v>46136</v>
      </c>
      <c r="B2307">
        <v>17</v>
      </c>
      <c r="C2307" s="33" t="s">
        <v>274</v>
      </c>
    </row>
    <row r="2308" spans="1:3">
      <c r="A2308" s="120">
        <v>46137</v>
      </c>
      <c r="B2308">
        <v>18</v>
      </c>
      <c r="C2308" s="33" t="s">
        <v>275</v>
      </c>
    </row>
    <row r="2309" spans="1:3">
      <c r="A2309" s="120">
        <v>46138</v>
      </c>
      <c r="B2309">
        <v>18</v>
      </c>
      <c r="C2309" s="33" t="s">
        <v>275</v>
      </c>
    </row>
    <row r="2310" spans="1:3">
      <c r="A2310" s="120">
        <v>46139</v>
      </c>
      <c r="B2310">
        <v>18</v>
      </c>
      <c r="C2310" s="33" t="s">
        <v>275</v>
      </c>
    </row>
    <row r="2311" spans="1:3">
      <c r="A2311" s="120">
        <v>46140</v>
      </c>
      <c r="B2311">
        <v>18</v>
      </c>
      <c r="C2311" s="33" t="s">
        <v>275</v>
      </c>
    </row>
    <row r="2312" spans="1:3">
      <c r="A2312" s="120">
        <v>46141</v>
      </c>
      <c r="B2312">
        <v>18</v>
      </c>
      <c r="C2312" s="33" t="s">
        <v>275</v>
      </c>
    </row>
    <row r="2313" spans="1:3">
      <c r="A2313" s="120">
        <v>46142</v>
      </c>
      <c r="B2313">
        <v>18</v>
      </c>
      <c r="C2313" s="33" t="s">
        <v>275</v>
      </c>
    </row>
    <row r="2314" spans="1:3">
      <c r="A2314" s="120">
        <v>46143</v>
      </c>
      <c r="B2314">
        <v>18</v>
      </c>
      <c r="C2314" s="33" t="s">
        <v>275</v>
      </c>
    </row>
    <row r="2315" spans="1:3">
      <c r="A2315" s="120">
        <v>46144</v>
      </c>
      <c r="B2315">
        <v>19</v>
      </c>
      <c r="C2315" s="33" t="s">
        <v>276</v>
      </c>
    </row>
    <row r="2316" spans="1:3">
      <c r="A2316" s="120">
        <v>46145</v>
      </c>
      <c r="B2316">
        <v>19</v>
      </c>
      <c r="C2316" s="33" t="s">
        <v>276</v>
      </c>
    </row>
    <row r="2317" spans="1:3">
      <c r="A2317" s="120">
        <v>46146</v>
      </c>
      <c r="B2317">
        <v>19</v>
      </c>
      <c r="C2317" s="33" t="s">
        <v>276</v>
      </c>
    </row>
    <row r="2318" spans="1:3">
      <c r="A2318" s="120">
        <v>46147</v>
      </c>
      <c r="B2318">
        <v>19</v>
      </c>
      <c r="C2318" s="33" t="s">
        <v>276</v>
      </c>
    </row>
    <row r="2319" spans="1:3">
      <c r="A2319" s="120">
        <v>46148</v>
      </c>
      <c r="B2319">
        <v>19</v>
      </c>
      <c r="C2319" s="33" t="s">
        <v>276</v>
      </c>
    </row>
    <row r="2320" spans="1:3">
      <c r="A2320" s="120">
        <v>46149</v>
      </c>
      <c r="B2320">
        <v>19</v>
      </c>
      <c r="C2320" s="33" t="s">
        <v>276</v>
      </c>
    </row>
    <row r="2321" spans="1:3">
      <c r="A2321" s="120">
        <v>46150</v>
      </c>
      <c r="B2321">
        <v>19</v>
      </c>
      <c r="C2321" s="33" t="s">
        <v>276</v>
      </c>
    </row>
    <row r="2322" spans="1:3">
      <c r="A2322" s="120">
        <v>46151</v>
      </c>
      <c r="B2322">
        <v>20</v>
      </c>
      <c r="C2322" s="33" t="s">
        <v>277</v>
      </c>
    </row>
    <row r="2323" spans="1:3">
      <c r="A2323" s="120">
        <v>46152</v>
      </c>
      <c r="B2323">
        <v>20</v>
      </c>
      <c r="C2323" s="33" t="s">
        <v>277</v>
      </c>
    </row>
    <row r="2324" spans="1:3">
      <c r="A2324" s="120">
        <v>46153</v>
      </c>
      <c r="B2324">
        <v>20</v>
      </c>
      <c r="C2324" s="33" t="s">
        <v>277</v>
      </c>
    </row>
    <row r="2325" spans="1:3">
      <c r="A2325" s="120">
        <v>46154</v>
      </c>
      <c r="B2325">
        <v>20</v>
      </c>
      <c r="C2325" s="33" t="s">
        <v>277</v>
      </c>
    </row>
    <row r="2326" spans="1:3">
      <c r="A2326" s="120">
        <v>46155</v>
      </c>
      <c r="B2326">
        <v>20</v>
      </c>
      <c r="C2326" s="33" t="s">
        <v>277</v>
      </c>
    </row>
    <row r="2327" spans="1:3">
      <c r="A2327" s="120">
        <v>46156</v>
      </c>
      <c r="B2327">
        <v>20</v>
      </c>
      <c r="C2327" s="33" t="s">
        <v>277</v>
      </c>
    </row>
    <row r="2328" spans="1:3">
      <c r="A2328" s="120">
        <v>46157</v>
      </c>
      <c r="B2328">
        <v>20</v>
      </c>
      <c r="C2328" s="33" t="s">
        <v>277</v>
      </c>
    </row>
    <row r="2329" spans="1:3">
      <c r="A2329" s="120">
        <v>46158</v>
      </c>
      <c r="B2329">
        <v>21</v>
      </c>
      <c r="C2329" s="33" t="s">
        <v>278</v>
      </c>
    </row>
    <row r="2330" spans="1:3">
      <c r="A2330" s="120">
        <v>46159</v>
      </c>
      <c r="B2330">
        <v>21</v>
      </c>
      <c r="C2330" s="33" t="s">
        <v>278</v>
      </c>
    </row>
    <row r="2331" spans="1:3">
      <c r="A2331" s="120">
        <v>46160</v>
      </c>
      <c r="B2331">
        <v>21</v>
      </c>
      <c r="C2331" s="33" t="s">
        <v>278</v>
      </c>
    </row>
    <row r="2332" spans="1:3">
      <c r="A2332" s="120">
        <v>46161</v>
      </c>
      <c r="B2332">
        <v>21</v>
      </c>
      <c r="C2332" s="33" t="s">
        <v>278</v>
      </c>
    </row>
    <row r="2333" spans="1:3">
      <c r="A2333" s="120">
        <v>46162</v>
      </c>
      <c r="B2333">
        <v>21</v>
      </c>
      <c r="C2333" s="33" t="s">
        <v>278</v>
      </c>
    </row>
    <row r="2334" spans="1:3">
      <c r="A2334" s="120">
        <v>46163</v>
      </c>
      <c r="B2334">
        <v>21</v>
      </c>
      <c r="C2334" s="33" t="s">
        <v>278</v>
      </c>
    </row>
    <row r="2335" spans="1:3">
      <c r="A2335" s="120">
        <v>46164</v>
      </c>
      <c r="B2335">
        <v>21</v>
      </c>
      <c r="C2335" s="33" t="s">
        <v>278</v>
      </c>
    </row>
    <row r="2336" spans="1:3">
      <c r="A2336" s="120">
        <v>46165</v>
      </c>
      <c r="B2336">
        <v>22</v>
      </c>
      <c r="C2336" s="33" t="s">
        <v>279</v>
      </c>
    </row>
    <row r="2337" spans="1:3">
      <c r="A2337" s="120">
        <v>46166</v>
      </c>
      <c r="B2337">
        <v>22</v>
      </c>
      <c r="C2337" s="33" t="s">
        <v>279</v>
      </c>
    </row>
    <row r="2338" spans="1:3">
      <c r="A2338" s="120">
        <v>46167</v>
      </c>
      <c r="B2338">
        <v>22</v>
      </c>
      <c r="C2338" s="33" t="s">
        <v>279</v>
      </c>
    </row>
    <row r="2339" spans="1:3">
      <c r="A2339" s="120">
        <v>46168</v>
      </c>
      <c r="B2339">
        <v>22</v>
      </c>
      <c r="C2339" s="33" t="s">
        <v>279</v>
      </c>
    </row>
    <row r="2340" spans="1:3">
      <c r="A2340" s="120">
        <v>46169</v>
      </c>
      <c r="B2340">
        <v>22</v>
      </c>
      <c r="C2340" s="33" t="s">
        <v>279</v>
      </c>
    </row>
    <row r="2341" spans="1:3">
      <c r="A2341" s="120">
        <v>46170</v>
      </c>
      <c r="B2341">
        <v>22</v>
      </c>
      <c r="C2341" s="33" t="s">
        <v>279</v>
      </c>
    </row>
    <row r="2342" spans="1:3">
      <c r="A2342" s="120">
        <v>46171</v>
      </c>
      <c r="B2342">
        <v>22</v>
      </c>
      <c r="C2342" s="33" t="s">
        <v>279</v>
      </c>
    </row>
    <row r="2343" spans="1:3">
      <c r="A2343" s="120">
        <v>46172</v>
      </c>
      <c r="B2343">
        <v>23</v>
      </c>
      <c r="C2343" s="33" t="s">
        <v>280</v>
      </c>
    </row>
    <row r="2344" spans="1:3">
      <c r="A2344" s="120">
        <v>46173</v>
      </c>
      <c r="B2344">
        <v>23</v>
      </c>
      <c r="C2344" s="33" t="s">
        <v>280</v>
      </c>
    </row>
    <row r="2345" spans="1:3">
      <c r="A2345" s="120">
        <v>46174</v>
      </c>
      <c r="B2345">
        <v>23</v>
      </c>
      <c r="C2345" s="33" t="s">
        <v>280</v>
      </c>
    </row>
    <row r="2346" spans="1:3">
      <c r="A2346" s="120">
        <v>46175</v>
      </c>
      <c r="B2346">
        <v>23</v>
      </c>
      <c r="C2346" s="33" t="s">
        <v>280</v>
      </c>
    </row>
    <row r="2347" spans="1:3">
      <c r="A2347" s="120">
        <v>46176</v>
      </c>
      <c r="B2347">
        <v>23</v>
      </c>
      <c r="C2347" s="33" t="s">
        <v>280</v>
      </c>
    </row>
    <row r="2348" spans="1:3">
      <c r="A2348" s="120">
        <v>46177</v>
      </c>
      <c r="B2348">
        <v>23</v>
      </c>
      <c r="C2348" s="33" t="s">
        <v>280</v>
      </c>
    </row>
    <row r="2349" spans="1:3">
      <c r="A2349" s="120">
        <v>46178</v>
      </c>
      <c r="B2349">
        <v>23</v>
      </c>
      <c r="C2349" s="33" t="s">
        <v>280</v>
      </c>
    </row>
    <row r="2350" spans="1:3">
      <c r="A2350" s="120">
        <v>46179</v>
      </c>
      <c r="B2350">
        <v>24</v>
      </c>
      <c r="C2350" s="33" t="s">
        <v>281</v>
      </c>
    </row>
    <row r="2351" spans="1:3">
      <c r="A2351" s="120">
        <v>46180</v>
      </c>
      <c r="B2351">
        <v>24</v>
      </c>
      <c r="C2351" s="33" t="s">
        <v>281</v>
      </c>
    </row>
    <row r="2352" spans="1:3">
      <c r="A2352" s="120">
        <v>46181</v>
      </c>
      <c r="B2352">
        <v>24</v>
      </c>
      <c r="C2352" s="33" t="s">
        <v>281</v>
      </c>
    </row>
    <row r="2353" spans="1:3">
      <c r="A2353" s="120">
        <v>46182</v>
      </c>
      <c r="B2353">
        <v>24</v>
      </c>
      <c r="C2353" s="33" t="s">
        <v>281</v>
      </c>
    </row>
    <row r="2354" spans="1:3">
      <c r="A2354" s="120">
        <v>46183</v>
      </c>
      <c r="B2354">
        <v>24</v>
      </c>
      <c r="C2354" s="33" t="s">
        <v>281</v>
      </c>
    </row>
    <row r="2355" spans="1:3">
      <c r="A2355" s="120">
        <v>46184</v>
      </c>
      <c r="B2355">
        <v>24</v>
      </c>
      <c r="C2355" s="33" t="s">
        <v>281</v>
      </c>
    </row>
    <row r="2356" spans="1:3">
      <c r="A2356" s="120">
        <v>46185</v>
      </c>
      <c r="B2356">
        <v>24</v>
      </c>
      <c r="C2356" s="33" t="s">
        <v>281</v>
      </c>
    </row>
    <row r="2357" spans="1:3">
      <c r="A2357" s="120">
        <v>46186</v>
      </c>
      <c r="B2357">
        <v>25</v>
      </c>
      <c r="C2357" s="33" t="s">
        <v>282</v>
      </c>
    </row>
    <row r="2358" spans="1:3">
      <c r="A2358" s="120">
        <v>46187</v>
      </c>
      <c r="B2358">
        <v>25</v>
      </c>
      <c r="C2358" s="33" t="s">
        <v>282</v>
      </c>
    </row>
    <row r="2359" spans="1:3">
      <c r="A2359" s="120">
        <v>46188</v>
      </c>
      <c r="B2359">
        <v>25</v>
      </c>
      <c r="C2359" s="33" t="s">
        <v>282</v>
      </c>
    </row>
    <row r="2360" spans="1:3">
      <c r="A2360" s="120">
        <v>46189</v>
      </c>
      <c r="B2360">
        <v>25</v>
      </c>
      <c r="C2360" s="33" t="s">
        <v>282</v>
      </c>
    </row>
    <row r="2361" spans="1:3">
      <c r="A2361" s="120">
        <v>46190</v>
      </c>
      <c r="B2361">
        <v>25</v>
      </c>
      <c r="C2361" s="33" t="s">
        <v>282</v>
      </c>
    </row>
    <row r="2362" spans="1:3">
      <c r="A2362" s="120">
        <v>46191</v>
      </c>
      <c r="B2362">
        <v>25</v>
      </c>
      <c r="C2362" s="33" t="s">
        <v>282</v>
      </c>
    </row>
    <row r="2363" spans="1:3">
      <c r="A2363" s="120">
        <v>46192</v>
      </c>
      <c r="B2363">
        <v>25</v>
      </c>
      <c r="C2363" s="33" t="s">
        <v>282</v>
      </c>
    </row>
    <row r="2364" spans="1:3">
      <c r="A2364" s="120">
        <v>46193</v>
      </c>
      <c r="B2364">
        <v>26</v>
      </c>
      <c r="C2364" s="33" t="s">
        <v>283</v>
      </c>
    </row>
    <row r="2365" spans="1:3">
      <c r="A2365" s="120">
        <v>46194</v>
      </c>
      <c r="B2365">
        <v>26</v>
      </c>
      <c r="C2365" s="33" t="s">
        <v>283</v>
      </c>
    </row>
    <row r="2366" spans="1:3">
      <c r="A2366" s="120">
        <v>46195</v>
      </c>
      <c r="B2366">
        <v>26</v>
      </c>
      <c r="C2366" s="33" t="s">
        <v>283</v>
      </c>
    </row>
    <row r="2367" spans="1:3">
      <c r="A2367" s="120">
        <v>46196</v>
      </c>
      <c r="B2367">
        <v>26</v>
      </c>
      <c r="C2367" s="33" t="s">
        <v>283</v>
      </c>
    </row>
    <row r="2368" spans="1:3">
      <c r="A2368" s="120">
        <v>46197</v>
      </c>
      <c r="B2368">
        <v>26</v>
      </c>
      <c r="C2368" s="33" t="s">
        <v>283</v>
      </c>
    </row>
    <row r="2369" spans="1:3">
      <c r="A2369" s="120">
        <v>46198</v>
      </c>
      <c r="B2369">
        <v>26</v>
      </c>
      <c r="C2369" s="33" t="s">
        <v>283</v>
      </c>
    </row>
    <row r="2370" spans="1:3">
      <c r="A2370" s="120">
        <v>46199</v>
      </c>
      <c r="B2370">
        <v>26</v>
      </c>
      <c r="C2370" s="33" t="s">
        <v>283</v>
      </c>
    </row>
    <row r="2371" spans="1:3">
      <c r="A2371" s="120">
        <v>46200</v>
      </c>
      <c r="B2371">
        <v>27</v>
      </c>
      <c r="C2371" s="33" t="s">
        <v>284</v>
      </c>
    </row>
    <row r="2372" spans="1:3">
      <c r="A2372" s="120">
        <v>46201</v>
      </c>
      <c r="B2372">
        <v>27</v>
      </c>
      <c r="C2372" s="33" t="s">
        <v>284</v>
      </c>
    </row>
    <row r="2373" spans="1:3">
      <c r="A2373" s="120">
        <v>46202</v>
      </c>
      <c r="B2373">
        <v>27</v>
      </c>
      <c r="C2373" s="33" t="s">
        <v>284</v>
      </c>
    </row>
    <row r="2374" spans="1:3">
      <c r="A2374" s="120">
        <v>46203</v>
      </c>
      <c r="B2374">
        <v>27</v>
      </c>
      <c r="C2374" s="33" t="s">
        <v>284</v>
      </c>
    </row>
    <row r="2375" spans="1:3">
      <c r="A2375" s="120">
        <v>46204</v>
      </c>
      <c r="B2375">
        <v>27</v>
      </c>
      <c r="C2375" s="33" t="s">
        <v>284</v>
      </c>
    </row>
    <row r="2376" spans="1:3">
      <c r="A2376" s="120">
        <v>46205</v>
      </c>
      <c r="B2376">
        <v>27</v>
      </c>
      <c r="C2376" s="33" t="s">
        <v>284</v>
      </c>
    </row>
    <row r="2377" spans="1:3">
      <c r="A2377" s="120">
        <v>46206</v>
      </c>
      <c r="B2377">
        <v>27</v>
      </c>
      <c r="C2377" s="33" t="s">
        <v>284</v>
      </c>
    </row>
    <row r="2378" spans="1:3">
      <c r="A2378" s="120">
        <v>46207</v>
      </c>
      <c r="B2378">
        <v>28</v>
      </c>
      <c r="C2378" s="33" t="s">
        <v>285</v>
      </c>
    </row>
    <row r="2379" spans="1:3">
      <c r="A2379" s="120">
        <v>46208</v>
      </c>
      <c r="B2379">
        <v>28</v>
      </c>
      <c r="C2379" s="33" t="s">
        <v>285</v>
      </c>
    </row>
    <row r="2380" spans="1:3">
      <c r="A2380" s="120">
        <v>46209</v>
      </c>
      <c r="B2380">
        <v>28</v>
      </c>
      <c r="C2380" s="33" t="s">
        <v>285</v>
      </c>
    </row>
    <row r="2381" spans="1:3">
      <c r="A2381" s="120">
        <v>46210</v>
      </c>
      <c r="B2381">
        <v>28</v>
      </c>
      <c r="C2381" s="33" t="s">
        <v>285</v>
      </c>
    </row>
    <row r="2382" spans="1:3">
      <c r="A2382" s="120">
        <v>46211</v>
      </c>
      <c r="B2382">
        <v>28</v>
      </c>
      <c r="C2382" s="33" t="s">
        <v>285</v>
      </c>
    </row>
    <row r="2383" spans="1:3">
      <c r="A2383" s="120">
        <v>46212</v>
      </c>
      <c r="B2383">
        <v>28</v>
      </c>
      <c r="C2383" s="33" t="s">
        <v>285</v>
      </c>
    </row>
    <row r="2384" spans="1:3">
      <c r="A2384" s="120">
        <v>46213</v>
      </c>
      <c r="B2384">
        <v>28</v>
      </c>
      <c r="C2384" s="33" t="s">
        <v>285</v>
      </c>
    </row>
    <row r="2385" spans="1:3">
      <c r="A2385" s="120">
        <v>46214</v>
      </c>
      <c r="B2385">
        <v>29</v>
      </c>
      <c r="C2385" s="33" t="s">
        <v>286</v>
      </c>
    </row>
    <row r="2386" spans="1:3">
      <c r="A2386" s="120">
        <v>46215</v>
      </c>
      <c r="B2386">
        <v>29</v>
      </c>
      <c r="C2386" s="33" t="s">
        <v>286</v>
      </c>
    </row>
    <row r="2387" spans="1:3">
      <c r="A2387" s="120">
        <v>46216</v>
      </c>
      <c r="B2387">
        <v>29</v>
      </c>
      <c r="C2387" s="33" t="s">
        <v>286</v>
      </c>
    </row>
    <row r="2388" spans="1:3">
      <c r="A2388" s="120">
        <v>46217</v>
      </c>
      <c r="B2388">
        <v>29</v>
      </c>
      <c r="C2388" s="33" t="s">
        <v>286</v>
      </c>
    </row>
    <row r="2389" spans="1:3">
      <c r="A2389" s="120">
        <v>46218</v>
      </c>
      <c r="B2389">
        <v>29</v>
      </c>
      <c r="C2389" s="33" t="s">
        <v>286</v>
      </c>
    </row>
    <row r="2390" spans="1:3">
      <c r="A2390" s="120">
        <v>46219</v>
      </c>
      <c r="B2390">
        <v>29</v>
      </c>
      <c r="C2390" s="33" t="s">
        <v>286</v>
      </c>
    </row>
    <row r="2391" spans="1:3">
      <c r="A2391" s="120">
        <v>46220</v>
      </c>
      <c r="B2391">
        <v>29</v>
      </c>
      <c r="C2391" s="33" t="s">
        <v>286</v>
      </c>
    </row>
    <row r="2392" spans="1:3">
      <c r="A2392" s="120">
        <v>46221</v>
      </c>
      <c r="B2392">
        <v>30</v>
      </c>
      <c r="C2392" s="33" t="s">
        <v>287</v>
      </c>
    </row>
    <row r="2393" spans="1:3">
      <c r="A2393" s="120">
        <v>46222</v>
      </c>
      <c r="B2393">
        <v>30</v>
      </c>
      <c r="C2393" s="33" t="s">
        <v>287</v>
      </c>
    </row>
    <row r="2394" spans="1:3">
      <c r="A2394" s="120">
        <v>46223</v>
      </c>
      <c r="B2394">
        <v>30</v>
      </c>
      <c r="C2394" s="33" t="s">
        <v>287</v>
      </c>
    </row>
    <row r="2395" spans="1:3">
      <c r="A2395" s="120">
        <v>46224</v>
      </c>
      <c r="B2395">
        <v>30</v>
      </c>
      <c r="C2395" s="33" t="s">
        <v>287</v>
      </c>
    </row>
    <row r="2396" spans="1:3">
      <c r="A2396" s="120">
        <v>46225</v>
      </c>
      <c r="B2396">
        <v>30</v>
      </c>
      <c r="C2396" s="33" t="s">
        <v>287</v>
      </c>
    </row>
    <row r="2397" spans="1:3">
      <c r="A2397" s="120">
        <v>46226</v>
      </c>
      <c r="B2397">
        <v>30</v>
      </c>
      <c r="C2397" s="33" t="s">
        <v>287</v>
      </c>
    </row>
    <row r="2398" spans="1:3">
      <c r="A2398" s="120">
        <v>46227</v>
      </c>
      <c r="B2398">
        <v>30</v>
      </c>
      <c r="C2398" s="33" t="s">
        <v>287</v>
      </c>
    </row>
    <row r="2399" spans="1:3">
      <c r="A2399" s="120">
        <v>46228</v>
      </c>
      <c r="B2399">
        <v>31</v>
      </c>
      <c r="C2399" s="33" t="s">
        <v>288</v>
      </c>
    </row>
    <row r="2400" spans="1:3">
      <c r="A2400" s="120">
        <v>46229</v>
      </c>
      <c r="B2400">
        <v>31</v>
      </c>
      <c r="C2400" s="33" t="s">
        <v>288</v>
      </c>
    </row>
    <row r="2401" spans="1:3">
      <c r="A2401" s="120">
        <v>46230</v>
      </c>
      <c r="B2401">
        <v>31</v>
      </c>
      <c r="C2401" s="33" t="s">
        <v>288</v>
      </c>
    </row>
    <row r="2402" spans="1:3">
      <c r="A2402" s="120">
        <v>46231</v>
      </c>
      <c r="B2402">
        <v>31</v>
      </c>
      <c r="C2402" s="33" t="s">
        <v>288</v>
      </c>
    </row>
    <row r="2403" spans="1:3">
      <c r="A2403" s="120">
        <v>46232</v>
      </c>
      <c r="B2403">
        <v>31</v>
      </c>
      <c r="C2403" s="33" t="s">
        <v>288</v>
      </c>
    </row>
    <row r="2404" spans="1:3">
      <c r="A2404" s="120">
        <v>46233</v>
      </c>
      <c r="B2404">
        <v>31</v>
      </c>
      <c r="C2404" s="33" t="s">
        <v>288</v>
      </c>
    </row>
    <row r="2405" spans="1:3">
      <c r="A2405" s="120">
        <v>46234</v>
      </c>
      <c r="B2405">
        <v>31</v>
      </c>
      <c r="C2405" s="33" t="s">
        <v>288</v>
      </c>
    </row>
    <row r="2406" spans="1:3">
      <c r="A2406" s="120">
        <v>46235</v>
      </c>
      <c r="B2406">
        <v>32</v>
      </c>
      <c r="C2406" s="33" t="s">
        <v>289</v>
      </c>
    </row>
    <row r="2407" spans="1:3">
      <c r="A2407" s="120">
        <v>46236</v>
      </c>
      <c r="B2407">
        <v>32</v>
      </c>
      <c r="C2407" s="33" t="s">
        <v>289</v>
      </c>
    </row>
    <row r="2408" spans="1:3">
      <c r="A2408" s="120">
        <v>46237</v>
      </c>
      <c r="B2408">
        <v>32</v>
      </c>
      <c r="C2408" s="33" t="s">
        <v>289</v>
      </c>
    </row>
    <row r="2409" spans="1:3">
      <c r="A2409" s="120">
        <v>46238</v>
      </c>
      <c r="B2409">
        <v>32</v>
      </c>
      <c r="C2409" s="33" t="s">
        <v>289</v>
      </c>
    </row>
    <row r="2410" spans="1:3">
      <c r="A2410" s="120">
        <v>46239</v>
      </c>
      <c r="B2410">
        <v>32</v>
      </c>
      <c r="C2410" s="33" t="s">
        <v>289</v>
      </c>
    </row>
    <row r="2411" spans="1:3">
      <c r="A2411" s="120">
        <v>46240</v>
      </c>
      <c r="B2411">
        <v>32</v>
      </c>
      <c r="C2411" s="33" t="s">
        <v>289</v>
      </c>
    </row>
    <row r="2412" spans="1:3">
      <c r="A2412" s="120">
        <v>46241</v>
      </c>
      <c r="B2412">
        <v>32</v>
      </c>
      <c r="C2412" s="33" t="s">
        <v>289</v>
      </c>
    </row>
    <row r="2413" spans="1:3">
      <c r="A2413" s="120">
        <v>46242</v>
      </c>
      <c r="B2413">
        <v>33</v>
      </c>
      <c r="C2413" s="33" t="s">
        <v>290</v>
      </c>
    </row>
    <row r="2414" spans="1:3">
      <c r="A2414" s="120">
        <v>46243</v>
      </c>
      <c r="B2414">
        <v>33</v>
      </c>
      <c r="C2414" s="33" t="s">
        <v>290</v>
      </c>
    </row>
    <row r="2415" spans="1:3">
      <c r="A2415" s="120">
        <v>46244</v>
      </c>
      <c r="B2415">
        <v>33</v>
      </c>
      <c r="C2415" s="33" t="s">
        <v>290</v>
      </c>
    </row>
    <row r="2416" spans="1:3">
      <c r="A2416" s="120">
        <v>46245</v>
      </c>
      <c r="B2416">
        <v>33</v>
      </c>
      <c r="C2416" s="33" t="s">
        <v>290</v>
      </c>
    </row>
    <row r="2417" spans="1:3">
      <c r="A2417" s="120">
        <v>46246</v>
      </c>
      <c r="B2417">
        <v>33</v>
      </c>
      <c r="C2417" s="33" t="s">
        <v>290</v>
      </c>
    </row>
    <row r="2418" spans="1:3">
      <c r="A2418" s="120">
        <v>46247</v>
      </c>
      <c r="B2418">
        <v>33</v>
      </c>
      <c r="C2418" s="33" t="s">
        <v>290</v>
      </c>
    </row>
    <row r="2419" spans="1:3">
      <c r="A2419" s="120">
        <v>46248</v>
      </c>
      <c r="B2419">
        <v>33</v>
      </c>
      <c r="C2419" s="33" t="s">
        <v>290</v>
      </c>
    </row>
    <row r="2420" spans="1:3">
      <c r="A2420" s="120">
        <v>46249</v>
      </c>
      <c r="B2420">
        <v>34</v>
      </c>
      <c r="C2420" s="33" t="s">
        <v>291</v>
      </c>
    </row>
    <row r="2421" spans="1:3">
      <c r="A2421" s="120">
        <v>46250</v>
      </c>
      <c r="B2421">
        <v>34</v>
      </c>
      <c r="C2421" s="33" t="s">
        <v>291</v>
      </c>
    </row>
    <row r="2422" spans="1:3">
      <c r="A2422" s="120">
        <v>46251</v>
      </c>
      <c r="B2422">
        <v>34</v>
      </c>
      <c r="C2422" s="33" t="s">
        <v>291</v>
      </c>
    </row>
    <row r="2423" spans="1:3">
      <c r="A2423" s="120">
        <v>46252</v>
      </c>
      <c r="B2423">
        <v>34</v>
      </c>
      <c r="C2423" s="33" t="s">
        <v>291</v>
      </c>
    </row>
    <row r="2424" spans="1:3">
      <c r="A2424" s="120">
        <v>46253</v>
      </c>
      <c r="B2424">
        <v>34</v>
      </c>
      <c r="C2424" s="33" t="s">
        <v>291</v>
      </c>
    </row>
    <row r="2425" spans="1:3">
      <c r="A2425" s="120">
        <v>46254</v>
      </c>
      <c r="B2425">
        <v>34</v>
      </c>
      <c r="C2425" s="33" t="s">
        <v>291</v>
      </c>
    </row>
    <row r="2426" spans="1:3">
      <c r="A2426" s="120">
        <v>46255</v>
      </c>
      <c r="B2426">
        <v>34</v>
      </c>
      <c r="C2426" s="33" t="s">
        <v>291</v>
      </c>
    </row>
    <row r="2427" spans="1:3">
      <c r="A2427" s="120">
        <v>46256</v>
      </c>
      <c r="B2427">
        <v>35</v>
      </c>
      <c r="C2427" s="33" t="s">
        <v>292</v>
      </c>
    </row>
    <row r="2428" spans="1:3">
      <c r="A2428" s="120">
        <v>46257</v>
      </c>
      <c r="B2428">
        <v>35</v>
      </c>
      <c r="C2428" s="33" t="s">
        <v>292</v>
      </c>
    </row>
    <row r="2429" spans="1:3">
      <c r="A2429" s="120">
        <v>46258</v>
      </c>
      <c r="B2429">
        <v>35</v>
      </c>
      <c r="C2429" s="33" t="s">
        <v>292</v>
      </c>
    </row>
    <row r="2430" spans="1:3">
      <c r="A2430" s="120">
        <v>46259</v>
      </c>
      <c r="B2430">
        <v>35</v>
      </c>
      <c r="C2430" s="33" t="s">
        <v>292</v>
      </c>
    </row>
    <row r="2431" spans="1:3">
      <c r="A2431" s="120">
        <v>46260</v>
      </c>
      <c r="B2431">
        <v>35</v>
      </c>
      <c r="C2431" s="33" t="s">
        <v>292</v>
      </c>
    </row>
    <row r="2432" spans="1:3">
      <c r="A2432" s="120">
        <v>46261</v>
      </c>
      <c r="B2432">
        <v>35</v>
      </c>
      <c r="C2432" s="33" t="s">
        <v>292</v>
      </c>
    </row>
    <row r="2433" spans="1:3">
      <c r="A2433" s="120">
        <v>46262</v>
      </c>
      <c r="B2433">
        <v>35</v>
      </c>
      <c r="C2433" s="33" t="s">
        <v>292</v>
      </c>
    </row>
    <row r="2434" spans="1:3">
      <c r="A2434" s="120">
        <v>46263</v>
      </c>
      <c r="B2434">
        <v>36</v>
      </c>
      <c r="C2434" s="33" t="s">
        <v>293</v>
      </c>
    </row>
    <row r="2435" spans="1:3">
      <c r="A2435" s="120">
        <v>46264</v>
      </c>
      <c r="B2435">
        <v>36</v>
      </c>
      <c r="C2435" s="33" t="s">
        <v>293</v>
      </c>
    </row>
    <row r="2436" spans="1:3">
      <c r="A2436" s="120">
        <v>46265</v>
      </c>
      <c r="B2436">
        <v>36</v>
      </c>
      <c r="C2436" s="33" t="s">
        <v>293</v>
      </c>
    </row>
    <row r="2437" spans="1:3">
      <c r="A2437" s="120">
        <v>46266</v>
      </c>
      <c r="B2437">
        <v>36</v>
      </c>
      <c r="C2437" s="33" t="s">
        <v>293</v>
      </c>
    </row>
    <row r="2438" spans="1:3">
      <c r="A2438" s="120">
        <v>46267</v>
      </c>
      <c r="B2438">
        <v>36</v>
      </c>
      <c r="C2438" s="33" t="s">
        <v>293</v>
      </c>
    </row>
    <row r="2439" spans="1:3">
      <c r="A2439" s="120">
        <v>46268</v>
      </c>
      <c r="B2439">
        <v>36</v>
      </c>
      <c r="C2439" s="33" t="s">
        <v>293</v>
      </c>
    </row>
    <row r="2440" spans="1:3">
      <c r="A2440" s="120">
        <v>46269</v>
      </c>
      <c r="B2440">
        <v>36</v>
      </c>
      <c r="C2440" s="33" t="s">
        <v>293</v>
      </c>
    </row>
    <row r="2441" spans="1:3">
      <c r="A2441" s="120">
        <v>46270</v>
      </c>
      <c r="B2441">
        <v>37</v>
      </c>
      <c r="C2441" s="33" t="s">
        <v>294</v>
      </c>
    </row>
    <row r="2442" spans="1:3">
      <c r="A2442" s="120">
        <v>46271</v>
      </c>
      <c r="B2442">
        <v>37</v>
      </c>
      <c r="C2442" s="33" t="s">
        <v>294</v>
      </c>
    </row>
    <row r="2443" spans="1:3">
      <c r="A2443" s="120">
        <v>46272</v>
      </c>
      <c r="B2443">
        <v>37</v>
      </c>
      <c r="C2443" s="33" t="s">
        <v>294</v>
      </c>
    </row>
    <row r="2444" spans="1:3">
      <c r="A2444" s="120">
        <v>46273</v>
      </c>
      <c r="B2444">
        <v>37</v>
      </c>
      <c r="C2444" s="33" t="s">
        <v>294</v>
      </c>
    </row>
    <row r="2445" spans="1:3">
      <c r="A2445" s="120">
        <v>46274</v>
      </c>
      <c r="B2445">
        <v>37</v>
      </c>
      <c r="C2445" s="33" t="s">
        <v>294</v>
      </c>
    </row>
    <row r="2446" spans="1:3">
      <c r="A2446" s="120">
        <v>46275</v>
      </c>
      <c r="B2446">
        <v>37</v>
      </c>
      <c r="C2446" s="33" t="s">
        <v>294</v>
      </c>
    </row>
    <row r="2447" spans="1:3">
      <c r="A2447" s="120">
        <v>46276</v>
      </c>
      <c r="B2447">
        <v>37</v>
      </c>
      <c r="C2447" s="33" t="s">
        <v>294</v>
      </c>
    </row>
    <row r="2448" spans="1:3">
      <c r="A2448" s="120">
        <v>46277</v>
      </c>
      <c r="B2448">
        <v>38</v>
      </c>
      <c r="C2448" s="33" t="s">
        <v>295</v>
      </c>
    </row>
    <row r="2449" spans="1:3">
      <c r="A2449" s="120">
        <v>46278</v>
      </c>
      <c r="B2449">
        <v>38</v>
      </c>
      <c r="C2449" s="33" t="s">
        <v>295</v>
      </c>
    </row>
    <row r="2450" spans="1:3">
      <c r="A2450" s="120">
        <v>46279</v>
      </c>
      <c r="B2450">
        <v>38</v>
      </c>
      <c r="C2450" s="33" t="s">
        <v>295</v>
      </c>
    </row>
    <row r="2451" spans="1:3">
      <c r="A2451" s="120">
        <v>46280</v>
      </c>
      <c r="B2451">
        <v>38</v>
      </c>
      <c r="C2451" s="33" t="s">
        <v>295</v>
      </c>
    </row>
    <row r="2452" spans="1:3">
      <c r="A2452" s="120">
        <v>46281</v>
      </c>
      <c r="B2452">
        <v>38</v>
      </c>
      <c r="C2452" s="33" t="s">
        <v>295</v>
      </c>
    </row>
    <row r="2453" spans="1:3">
      <c r="A2453" s="120">
        <v>46282</v>
      </c>
      <c r="B2453">
        <v>38</v>
      </c>
      <c r="C2453" s="33" t="s">
        <v>295</v>
      </c>
    </row>
    <row r="2454" spans="1:3">
      <c r="A2454" s="120">
        <v>46283</v>
      </c>
      <c r="B2454">
        <v>38</v>
      </c>
      <c r="C2454" s="33" t="s">
        <v>295</v>
      </c>
    </row>
    <row r="2455" spans="1:3">
      <c r="A2455" s="120">
        <v>46284</v>
      </c>
      <c r="B2455">
        <v>39</v>
      </c>
      <c r="C2455" s="33" t="s">
        <v>296</v>
      </c>
    </row>
    <row r="2456" spans="1:3">
      <c r="A2456" s="120">
        <v>46285</v>
      </c>
      <c r="B2456">
        <v>39</v>
      </c>
      <c r="C2456" s="33" t="s">
        <v>296</v>
      </c>
    </row>
    <row r="2457" spans="1:3">
      <c r="A2457" s="120">
        <v>46286</v>
      </c>
      <c r="B2457">
        <v>39</v>
      </c>
      <c r="C2457" s="33" t="s">
        <v>296</v>
      </c>
    </row>
    <row r="2458" spans="1:3">
      <c r="A2458" s="120">
        <v>46287</v>
      </c>
      <c r="B2458">
        <v>39</v>
      </c>
      <c r="C2458" s="33" t="s">
        <v>296</v>
      </c>
    </row>
    <row r="2459" spans="1:3">
      <c r="A2459" s="120">
        <v>46288</v>
      </c>
      <c r="B2459">
        <v>39</v>
      </c>
      <c r="C2459" s="33" t="s">
        <v>296</v>
      </c>
    </row>
    <row r="2460" spans="1:3">
      <c r="A2460" s="120">
        <v>46289</v>
      </c>
      <c r="B2460">
        <v>39</v>
      </c>
      <c r="C2460" s="33" t="s">
        <v>296</v>
      </c>
    </row>
    <row r="2461" spans="1:3">
      <c r="A2461" s="120">
        <v>46290</v>
      </c>
      <c r="B2461">
        <v>39</v>
      </c>
      <c r="C2461" s="33" t="s">
        <v>296</v>
      </c>
    </row>
    <row r="2462" spans="1:3">
      <c r="A2462" s="120">
        <v>46291</v>
      </c>
      <c r="B2462">
        <v>40</v>
      </c>
      <c r="C2462" s="33" t="s">
        <v>297</v>
      </c>
    </row>
    <row r="2463" spans="1:3">
      <c r="A2463" s="120">
        <v>46292</v>
      </c>
      <c r="B2463">
        <v>40</v>
      </c>
      <c r="C2463" s="33" t="s">
        <v>297</v>
      </c>
    </row>
    <row r="2464" spans="1:3">
      <c r="A2464" s="120">
        <v>46293</v>
      </c>
      <c r="B2464">
        <v>40</v>
      </c>
      <c r="C2464" s="33" t="s">
        <v>297</v>
      </c>
    </row>
    <row r="2465" spans="1:3">
      <c r="A2465" s="120">
        <v>46294</v>
      </c>
      <c r="B2465">
        <v>40</v>
      </c>
      <c r="C2465" s="33" t="s">
        <v>297</v>
      </c>
    </row>
    <row r="2466" spans="1:3">
      <c r="A2466" s="120">
        <v>46295</v>
      </c>
      <c r="B2466">
        <v>40</v>
      </c>
      <c r="C2466" s="33" t="s">
        <v>297</v>
      </c>
    </row>
    <row r="2467" spans="1:3">
      <c r="A2467" s="120">
        <v>46296</v>
      </c>
      <c r="B2467">
        <v>40</v>
      </c>
      <c r="C2467" s="33" t="s">
        <v>297</v>
      </c>
    </row>
    <row r="2468" spans="1:3">
      <c r="A2468" s="120">
        <v>46297</v>
      </c>
      <c r="B2468">
        <v>40</v>
      </c>
      <c r="C2468" s="33" t="s">
        <v>297</v>
      </c>
    </row>
    <row r="2469" spans="1:3">
      <c r="A2469" s="120">
        <v>46298</v>
      </c>
      <c r="B2469">
        <v>41</v>
      </c>
      <c r="C2469" s="33" t="s">
        <v>298</v>
      </c>
    </row>
    <row r="2470" spans="1:3">
      <c r="A2470" s="120">
        <v>46299</v>
      </c>
      <c r="B2470">
        <v>41</v>
      </c>
      <c r="C2470" s="33" t="s">
        <v>298</v>
      </c>
    </row>
    <row r="2471" spans="1:3">
      <c r="A2471" s="120">
        <v>46300</v>
      </c>
      <c r="B2471">
        <v>41</v>
      </c>
      <c r="C2471" s="33" t="s">
        <v>298</v>
      </c>
    </row>
    <row r="2472" spans="1:3">
      <c r="A2472" s="120">
        <v>46301</v>
      </c>
      <c r="B2472">
        <v>41</v>
      </c>
      <c r="C2472" s="33" t="s">
        <v>298</v>
      </c>
    </row>
    <row r="2473" spans="1:3">
      <c r="A2473" s="120">
        <v>46302</v>
      </c>
      <c r="B2473">
        <v>41</v>
      </c>
      <c r="C2473" s="33" t="s">
        <v>298</v>
      </c>
    </row>
    <row r="2474" spans="1:3">
      <c r="A2474" s="120">
        <v>46303</v>
      </c>
      <c r="B2474">
        <v>41</v>
      </c>
      <c r="C2474" s="33" t="s">
        <v>298</v>
      </c>
    </row>
    <row r="2475" spans="1:3">
      <c r="A2475" s="120">
        <v>46304</v>
      </c>
      <c r="B2475">
        <v>41</v>
      </c>
      <c r="C2475" s="33" t="s">
        <v>298</v>
      </c>
    </row>
    <row r="2476" spans="1:3">
      <c r="A2476" s="120">
        <v>46305</v>
      </c>
      <c r="B2476">
        <v>42</v>
      </c>
      <c r="C2476" s="33" t="s">
        <v>299</v>
      </c>
    </row>
    <row r="2477" spans="1:3">
      <c r="A2477" s="120">
        <v>46306</v>
      </c>
      <c r="B2477">
        <v>42</v>
      </c>
      <c r="C2477" s="33" t="s">
        <v>299</v>
      </c>
    </row>
    <row r="2478" spans="1:3">
      <c r="A2478" s="120">
        <v>46307</v>
      </c>
      <c r="B2478">
        <v>42</v>
      </c>
      <c r="C2478" s="33" t="s">
        <v>299</v>
      </c>
    </row>
    <row r="2479" spans="1:3">
      <c r="A2479" s="120">
        <v>46308</v>
      </c>
      <c r="B2479">
        <v>42</v>
      </c>
      <c r="C2479" s="33" t="s">
        <v>299</v>
      </c>
    </row>
    <row r="2480" spans="1:3">
      <c r="A2480" s="120">
        <v>46309</v>
      </c>
      <c r="B2480">
        <v>42</v>
      </c>
      <c r="C2480" s="33" t="s">
        <v>299</v>
      </c>
    </row>
    <row r="2481" spans="1:3">
      <c r="A2481" s="120">
        <v>46310</v>
      </c>
      <c r="B2481">
        <v>42</v>
      </c>
      <c r="C2481" s="33" t="s">
        <v>299</v>
      </c>
    </row>
    <row r="2482" spans="1:3">
      <c r="A2482" s="120">
        <v>46311</v>
      </c>
      <c r="B2482">
        <v>42</v>
      </c>
      <c r="C2482" s="33" t="s">
        <v>299</v>
      </c>
    </row>
    <row r="2483" spans="1:3">
      <c r="A2483" s="120">
        <v>46312</v>
      </c>
      <c r="B2483">
        <v>43</v>
      </c>
      <c r="C2483" s="33" t="s">
        <v>300</v>
      </c>
    </row>
    <row r="2484" spans="1:3">
      <c r="A2484" s="120">
        <v>46313</v>
      </c>
      <c r="B2484">
        <v>43</v>
      </c>
      <c r="C2484" s="33" t="s">
        <v>300</v>
      </c>
    </row>
    <row r="2485" spans="1:3">
      <c r="A2485" s="120">
        <v>46314</v>
      </c>
      <c r="B2485">
        <v>43</v>
      </c>
      <c r="C2485" s="33" t="s">
        <v>300</v>
      </c>
    </row>
    <row r="2486" spans="1:3">
      <c r="A2486" s="120">
        <v>46315</v>
      </c>
      <c r="B2486">
        <v>43</v>
      </c>
      <c r="C2486" s="33" t="s">
        <v>300</v>
      </c>
    </row>
    <row r="2487" spans="1:3">
      <c r="A2487" s="120">
        <v>46316</v>
      </c>
      <c r="B2487">
        <v>43</v>
      </c>
      <c r="C2487" s="33" t="s">
        <v>300</v>
      </c>
    </row>
    <row r="2488" spans="1:3">
      <c r="A2488" s="120">
        <v>46317</v>
      </c>
      <c r="B2488">
        <v>43</v>
      </c>
      <c r="C2488" s="33" t="s">
        <v>300</v>
      </c>
    </row>
    <row r="2489" spans="1:3">
      <c r="A2489" s="120">
        <v>46318</v>
      </c>
      <c r="B2489">
        <v>43</v>
      </c>
      <c r="C2489" s="33" t="s">
        <v>300</v>
      </c>
    </row>
    <row r="2490" spans="1:3">
      <c r="A2490" s="120">
        <v>46319</v>
      </c>
      <c r="B2490">
        <v>44</v>
      </c>
      <c r="C2490" s="33" t="s">
        <v>301</v>
      </c>
    </row>
    <row r="2491" spans="1:3">
      <c r="A2491" s="120">
        <v>46320</v>
      </c>
      <c r="B2491">
        <v>44</v>
      </c>
      <c r="C2491" s="33" t="s">
        <v>301</v>
      </c>
    </row>
    <row r="2492" spans="1:3">
      <c r="A2492" s="120">
        <v>46321</v>
      </c>
      <c r="B2492">
        <v>44</v>
      </c>
      <c r="C2492" s="33" t="s">
        <v>301</v>
      </c>
    </row>
    <row r="2493" spans="1:3">
      <c r="A2493" s="120">
        <v>46322</v>
      </c>
      <c r="B2493">
        <v>44</v>
      </c>
      <c r="C2493" s="33" t="s">
        <v>301</v>
      </c>
    </row>
    <row r="2494" spans="1:3">
      <c r="A2494" s="120">
        <v>46323</v>
      </c>
      <c r="B2494">
        <v>44</v>
      </c>
      <c r="C2494" s="33" t="s">
        <v>301</v>
      </c>
    </row>
    <row r="2495" spans="1:3">
      <c r="A2495" s="120">
        <v>46324</v>
      </c>
      <c r="B2495">
        <v>44</v>
      </c>
      <c r="C2495" s="33" t="s">
        <v>301</v>
      </c>
    </row>
    <row r="2496" spans="1:3">
      <c r="A2496" s="120">
        <v>46325</v>
      </c>
      <c r="B2496">
        <v>44</v>
      </c>
      <c r="C2496" s="33" t="s">
        <v>301</v>
      </c>
    </row>
    <row r="2497" spans="1:3">
      <c r="A2497" s="120">
        <v>46326</v>
      </c>
      <c r="B2497">
        <v>45</v>
      </c>
      <c r="C2497" s="33" t="s">
        <v>302</v>
      </c>
    </row>
    <row r="2498" spans="1:3">
      <c r="A2498" s="120">
        <v>46327</v>
      </c>
      <c r="B2498">
        <v>45</v>
      </c>
      <c r="C2498" s="33" t="s">
        <v>302</v>
      </c>
    </row>
    <row r="2499" spans="1:3">
      <c r="A2499" s="120">
        <v>46328</v>
      </c>
      <c r="B2499">
        <v>45</v>
      </c>
      <c r="C2499" s="33" t="s">
        <v>302</v>
      </c>
    </row>
    <row r="2500" spans="1:3">
      <c r="A2500" s="120">
        <v>46329</v>
      </c>
      <c r="B2500">
        <v>45</v>
      </c>
      <c r="C2500" s="33" t="s">
        <v>302</v>
      </c>
    </row>
    <row r="2501" spans="1:3">
      <c r="A2501" s="120">
        <v>46330</v>
      </c>
      <c r="B2501">
        <v>45</v>
      </c>
      <c r="C2501" s="33" t="s">
        <v>302</v>
      </c>
    </row>
    <row r="2502" spans="1:3">
      <c r="A2502" s="120">
        <v>46331</v>
      </c>
      <c r="B2502">
        <v>45</v>
      </c>
      <c r="C2502" s="33" t="s">
        <v>302</v>
      </c>
    </row>
    <row r="2503" spans="1:3">
      <c r="A2503" s="120">
        <v>46332</v>
      </c>
      <c r="B2503">
        <v>45</v>
      </c>
      <c r="C2503" s="33" t="s">
        <v>302</v>
      </c>
    </row>
    <row r="2504" spans="1:3">
      <c r="A2504" s="120">
        <v>46333</v>
      </c>
      <c r="B2504">
        <v>46</v>
      </c>
      <c r="C2504" s="33" t="s">
        <v>303</v>
      </c>
    </row>
    <row r="2505" spans="1:3">
      <c r="A2505" s="120">
        <v>46334</v>
      </c>
      <c r="B2505">
        <v>46</v>
      </c>
      <c r="C2505" s="33" t="s">
        <v>303</v>
      </c>
    </row>
    <row r="2506" spans="1:3">
      <c r="A2506" s="120">
        <v>46335</v>
      </c>
      <c r="B2506">
        <v>46</v>
      </c>
      <c r="C2506" s="33" t="s">
        <v>303</v>
      </c>
    </row>
    <row r="2507" spans="1:3">
      <c r="A2507" s="120">
        <v>46336</v>
      </c>
      <c r="B2507">
        <v>46</v>
      </c>
      <c r="C2507" s="33" t="s">
        <v>303</v>
      </c>
    </row>
    <row r="2508" spans="1:3">
      <c r="A2508" s="120">
        <v>46337</v>
      </c>
      <c r="B2508">
        <v>46</v>
      </c>
      <c r="C2508" s="33" t="s">
        <v>303</v>
      </c>
    </row>
    <row r="2509" spans="1:3">
      <c r="A2509" s="120">
        <v>46338</v>
      </c>
      <c r="B2509">
        <v>46</v>
      </c>
      <c r="C2509" s="33" t="s">
        <v>303</v>
      </c>
    </row>
    <row r="2510" spans="1:3">
      <c r="A2510" s="120">
        <v>46339</v>
      </c>
      <c r="B2510">
        <v>46</v>
      </c>
      <c r="C2510" s="33" t="s">
        <v>303</v>
      </c>
    </row>
    <row r="2511" spans="1:3">
      <c r="A2511" s="120">
        <v>46340</v>
      </c>
      <c r="B2511">
        <v>47</v>
      </c>
      <c r="C2511" s="33" t="s">
        <v>304</v>
      </c>
    </row>
    <row r="2512" spans="1:3">
      <c r="A2512" s="120">
        <v>46341</v>
      </c>
      <c r="B2512">
        <v>47</v>
      </c>
      <c r="C2512" s="33" t="s">
        <v>304</v>
      </c>
    </row>
    <row r="2513" spans="1:3">
      <c r="A2513" s="120">
        <v>46342</v>
      </c>
      <c r="B2513">
        <v>47</v>
      </c>
      <c r="C2513" s="33" t="s">
        <v>304</v>
      </c>
    </row>
    <row r="2514" spans="1:3">
      <c r="A2514" s="120">
        <v>46343</v>
      </c>
      <c r="B2514">
        <v>47</v>
      </c>
      <c r="C2514" s="33" t="s">
        <v>304</v>
      </c>
    </row>
    <row r="2515" spans="1:3">
      <c r="A2515" s="120">
        <v>46344</v>
      </c>
      <c r="B2515">
        <v>47</v>
      </c>
      <c r="C2515" s="33" t="s">
        <v>304</v>
      </c>
    </row>
    <row r="2516" spans="1:3">
      <c r="A2516" s="120">
        <v>46345</v>
      </c>
      <c r="B2516">
        <v>47</v>
      </c>
      <c r="C2516" s="33" t="s">
        <v>304</v>
      </c>
    </row>
    <row r="2517" spans="1:3">
      <c r="A2517" s="120">
        <v>46346</v>
      </c>
      <c r="B2517">
        <v>47</v>
      </c>
      <c r="C2517" s="33" t="s">
        <v>304</v>
      </c>
    </row>
    <row r="2518" spans="1:3">
      <c r="A2518" s="120">
        <v>46347</v>
      </c>
      <c r="B2518">
        <v>48</v>
      </c>
      <c r="C2518" s="33" t="s">
        <v>305</v>
      </c>
    </row>
    <row r="2519" spans="1:3">
      <c r="A2519" s="120">
        <v>46348</v>
      </c>
      <c r="B2519">
        <v>48</v>
      </c>
      <c r="C2519" s="33" t="s">
        <v>305</v>
      </c>
    </row>
    <row r="2520" spans="1:3">
      <c r="A2520" s="120">
        <v>46349</v>
      </c>
      <c r="B2520">
        <v>48</v>
      </c>
      <c r="C2520" s="33" t="s">
        <v>305</v>
      </c>
    </row>
    <row r="2521" spans="1:3">
      <c r="A2521" s="120">
        <v>46350</v>
      </c>
      <c r="B2521">
        <v>48</v>
      </c>
      <c r="C2521" s="33" t="s">
        <v>305</v>
      </c>
    </row>
    <row r="2522" spans="1:3">
      <c r="A2522" s="120">
        <v>46351</v>
      </c>
      <c r="B2522">
        <v>48</v>
      </c>
      <c r="C2522" s="33" t="s">
        <v>305</v>
      </c>
    </row>
    <row r="2523" spans="1:3">
      <c r="A2523" s="120">
        <v>46352</v>
      </c>
      <c r="B2523">
        <v>48</v>
      </c>
      <c r="C2523" s="33" t="s">
        <v>305</v>
      </c>
    </row>
    <row r="2524" spans="1:3">
      <c r="A2524" s="120">
        <v>46353</v>
      </c>
      <c r="B2524">
        <v>48</v>
      </c>
      <c r="C2524" s="33" t="s">
        <v>305</v>
      </c>
    </row>
    <row r="2525" spans="1:3">
      <c r="A2525" s="120">
        <v>46354</v>
      </c>
      <c r="B2525">
        <v>49</v>
      </c>
      <c r="C2525" s="33" t="s">
        <v>306</v>
      </c>
    </row>
    <row r="2526" spans="1:3">
      <c r="A2526" s="120">
        <v>46355</v>
      </c>
      <c r="B2526">
        <v>49</v>
      </c>
      <c r="C2526" s="33" t="s">
        <v>306</v>
      </c>
    </row>
    <row r="2527" spans="1:3">
      <c r="A2527" s="120">
        <v>46356</v>
      </c>
      <c r="B2527">
        <v>49</v>
      </c>
      <c r="C2527" s="33" t="s">
        <v>306</v>
      </c>
    </row>
    <row r="2528" spans="1:3">
      <c r="A2528" s="120">
        <v>46357</v>
      </c>
      <c r="B2528">
        <v>49</v>
      </c>
      <c r="C2528" s="33" t="s">
        <v>306</v>
      </c>
    </row>
    <row r="2529" spans="1:3">
      <c r="A2529" s="120">
        <v>46358</v>
      </c>
      <c r="B2529">
        <v>49</v>
      </c>
      <c r="C2529" s="33" t="s">
        <v>306</v>
      </c>
    </row>
    <row r="2530" spans="1:3">
      <c r="A2530" s="120">
        <v>46359</v>
      </c>
      <c r="B2530">
        <v>49</v>
      </c>
      <c r="C2530" s="33" t="s">
        <v>306</v>
      </c>
    </row>
    <row r="2531" spans="1:3">
      <c r="A2531" s="120">
        <v>46360</v>
      </c>
      <c r="B2531">
        <v>49</v>
      </c>
      <c r="C2531" s="33" t="s">
        <v>306</v>
      </c>
    </row>
    <row r="2532" spans="1:3">
      <c r="A2532" s="120">
        <v>46361</v>
      </c>
      <c r="B2532">
        <v>50</v>
      </c>
      <c r="C2532" s="33" t="s">
        <v>307</v>
      </c>
    </row>
    <row r="2533" spans="1:3">
      <c r="A2533" s="120">
        <v>46362</v>
      </c>
      <c r="B2533">
        <v>50</v>
      </c>
      <c r="C2533" s="33" t="s">
        <v>307</v>
      </c>
    </row>
    <row r="2534" spans="1:3">
      <c r="A2534" s="120">
        <v>46363</v>
      </c>
      <c r="B2534">
        <v>50</v>
      </c>
      <c r="C2534" s="33" t="s">
        <v>307</v>
      </c>
    </row>
    <row r="2535" spans="1:3">
      <c r="A2535" s="120">
        <v>46364</v>
      </c>
      <c r="B2535">
        <v>50</v>
      </c>
      <c r="C2535" s="33" t="s">
        <v>307</v>
      </c>
    </row>
    <row r="2536" spans="1:3">
      <c r="A2536" s="120">
        <v>46365</v>
      </c>
      <c r="B2536">
        <v>50</v>
      </c>
      <c r="C2536" s="33" t="s">
        <v>307</v>
      </c>
    </row>
    <row r="2537" spans="1:3">
      <c r="A2537" s="120">
        <v>46366</v>
      </c>
      <c r="B2537">
        <v>50</v>
      </c>
      <c r="C2537" s="33" t="s">
        <v>307</v>
      </c>
    </row>
    <row r="2538" spans="1:3">
      <c r="A2538" s="120">
        <v>46367</v>
      </c>
      <c r="B2538">
        <v>50</v>
      </c>
      <c r="C2538" s="33" t="s">
        <v>307</v>
      </c>
    </row>
    <row r="2539" spans="1:3">
      <c r="A2539" s="120">
        <v>46368</v>
      </c>
      <c r="B2539">
        <v>51</v>
      </c>
      <c r="C2539" s="33" t="s">
        <v>308</v>
      </c>
    </row>
    <row r="2540" spans="1:3">
      <c r="A2540" s="120">
        <v>46369</v>
      </c>
      <c r="B2540">
        <v>51</v>
      </c>
      <c r="C2540" s="33" t="s">
        <v>308</v>
      </c>
    </row>
    <row r="2541" spans="1:3">
      <c r="A2541" s="120">
        <v>46370</v>
      </c>
      <c r="B2541">
        <v>51</v>
      </c>
      <c r="C2541" s="33" t="s">
        <v>308</v>
      </c>
    </row>
    <row r="2542" spans="1:3">
      <c r="A2542" s="120">
        <v>46371</v>
      </c>
      <c r="B2542">
        <v>51</v>
      </c>
      <c r="C2542" s="33" t="s">
        <v>308</v>
      </c>
    </row>
    <row r="2543" spans="1:3">
      <c r="A2543" s="120">
        <v>46372</v>
      </c>
      <c r="B2543">
        <v>51</v>
      </c>
      <c r="C2543" s="33" t="s">
        <v>308</v>
      </c>
    </row>
    <row r="2544" spans="1:3">
      <c r="A2544" s="120">
        <v>46373</v>
      </c>
      <c r="B2544">
        <v>51</v>
      </c>
      <c r="C2544" s="33" t="s">
        <v>308</v>
      </c>
    </row>
    <row r="2545" spans="1:3">
      <c r="A2545" s="120">
        <v>46374</v>
      </c>
      <c r="B2545">
        <v>51</v>
      </c>
      <c r="C2545" s="33" t="s">
        <v>308</v>
      </c>
    </row>
    <row r="2546" spans="1:3">
      <c r="A2546" s="120">
        <v>46375</v>
      </c>
      <c r="B2546">
        <v>52</v>
      </c>
      <c r="C2546" s="33" t="s">
        <v>309</v>
      </c>
    </row>
    <row r="2547" spans="1:3">
      <c r="A2547" s="120">
        <v>46376</v>
      </c>
      <c r="B2547">
        <v>52</v>
      </c>
      <c r="C2547" s="33" t="s">
        <v>309</v>
      </c>
    </row>
    <row r="2548" spans="1:3">
      <c r="A2548" s="120">
        <v>46377</v>
      </c>
      <c r="B2548">
        <v>52</v>
      </c>
      <c r="C2548" s="33" t="s">
        <v>309</v>
      </c>
    </row>
    <row r="2549" spans="1:3">
      <c r="A2549" s="120">
        <v>46378</v>
      </c>
      <c r="B2549">
        <v>52</v>
      </c>
      <c r="C2549" s="33" t="s">
        <v>309</v>
      </c>
    </row>
    <row r="2550" spans="1:3">
      <c r="A2550" s="120">
        <v>46379</v>
      </c>
      <c r="B2550">
        <v>52</v>
      </c>
      <c r="C2550" s="33" t="s">
        <v>309</v>
      </c>
    </row>
    <row r="2551" spans="1:3">
      <c r="A2551" s="120">
        <v>46380</v>
      </c>
      <c r="B2551">
        <v>52</v>
      </c>
      <c r="C2551" s="33" t="s">
        <v>309</v>
      </c>
    </row>
    <row r="2552" spans="1:3">
      <c r="A2552" s="120">
        <v>46381</v>
      </c>
      <c r="B2552">
        <v>52</v>
      </c>
      <c r="C2552" s="33" t="s">
        <v>309</v>
      </c>
    </row>
    <row r="2553" spans="1:3">
      <c r="A2553" s="120">
        <v>46382</v>
      </c>
      <c r="B2553">
        <v>53</v>
      </c>
      <c r="C2553" s="33" t="s">
        <v>310</v>
      </c>
    </row>
    <row r="2554" spans="1:3">
      <c r="A2554" s="120">
        <v>46383</v>
      </c>
      <c r="B2554">
        <v>53</v>
      </c>
      <c r="C2554" s="33" t="s">
        <v>310</v>
      </c>
    </row>
    <row r="2555" spans="1:3">
      <c r="A2555" s="120">
        <v>46384</v>
      </c>
      <c r="B2555">
        <v>53</v>
      </c>
      <c r="C2555" s="33" t="s">
        <v>310</v>
      </c>
    </row>
    <row r="2556" spans="1:3">
      <c r="A2556" s="120">
        <v>46385</v>
      </c>
      <c r="B2556">
        <v>53</v>
      </c>
      <c r="C2556" s="33" t="s">
        <v>310</v>
      </c>
    </row>
    <row r="2557" spans="1:3">
      <c r="A2557" s="120">
        <v>46386</v>
      </c>
      <c r="B2557">
        <v>53</v>
      </c>
      <c r="C2557" s="33" t="s">
        <v>310</v>
      </c>
    </row>
    <row r="2558" spans="1:3">
      <c r="A2558" s="120">
        <v>46387</v>
      </c>
      <c r="B2558">
        <v>1</v>
      </c>
      <c r="C2558" s="33" t="s">
        <v>311</v>
      </c>
    </row>
    <row r="2559" spans="1:3">
      <c r="A2559" s="120">
        <v>46388</v>
      </c>
      <c r="B2559">
        <v>1</v>
      </c>
      <c r="C2559" s="33" t="s">
        <v>311</v>
      </c>
    </row>
    <row r="2560" spans="1:3">
      <c r="A2560" s="120">
        <v>46389</v>
      </c>
      <c r="B2560">
        <v>1</v>
      </c>
      <c r="C2560" s="33" t="s">
        <v>311</v>
      </c>
    </row>
    <row r="2561" spans="1:3">
      <c r="A2561" s="120">
        <v>46390</v>
      </c>
      <c r="B2561">
        <v>2</v>
      </c>
      <c r="C2561" s="33" t="s">
        <v>312</v>
      </c>
    </row>
    <row r="2562" spans="1:3">
      <c r="A2562" s="120">
        <v>46391</v>
      </c>
      <c r="B2562">
        <v>2</v>
      </c>
      <c r="C2562" s="33" t="s">
        <v>312</v>
      </c>
    </row>
    <row r="2563" spans="1:3">
      <c r="A2563" s="120">
        <v>46392</v>
      </c>
      <c r="B2563">
        <v>2</v>
      </c>
      <c r="C2563" s="33" t="s">
        <v>312</v>
      </c>
    </row>
    <row r="2564" spans="1:3">
      <c r="A2564" s="120">
        <v>46393</v>
      </c>
      <c r="B2564">
        <v>2</v>
      </c>
      <c r="C2564" s="33" t="s">
        <v>312</v>
      </c>
    </row>
    <row r="2565" spans="1:3">
      <c r="A2565" s="120">
        <v>46394</v>
      </c>
      <c r="B2565">
        <v>2</v>
      </c>
      <c r="C2565" s="33" t="s">
        <v>312</v>
      </c>
    </row>
    <row r="2566" spans="1:3">
      <c r="A2566" s="120">
        <v>46395</v>
      </c>
      <c r="B2566">
        <v>2</v>
      </c>
      <c r="C2566" s="33" t="s">
        <v>312</v>
      </c>
    </row>
    <row r="2567" spans="1:3">
      <c r="A2567" s="120">
        <v>46396</v>
      </c>
      <c r="B2567">
        <v>2</v>
      </c>
      <c r="C2567" s="33" t="s">
        <v>312</v>
      </c>
    </row>
    <row r="2568" spans="1:3">
      <c r="A2568" s="120">
        <v>46397</v>
      </c>
      <c r="B2568">
        <v>3</v>
      </c>
      <c r="C2568" s="33" t="s">
        <v>313</v>
      </c>
    </row>
    <row r="2569" spans="1:3">
      <c r="A2569" s="120">
        <v>46398</v>
      </c>
      <c r="B2569">
        <v>3</v>
      </c>
      <c r="C2569" s="33" t="s">
        <v>313</v>
      </c>
    </row>
    <row r="2570" spans="1:3">
      <c r="A2570" s="120">
        <v>46399</v>
      </c>
      <c r="B2570">
        <v>3</v>
      </c>
      <c r="C2570" s="33" t="s">
        <v>313</v>
      </c>
    </row>
    <row r="2571" spans="1:3">
      <c r="A2571" s="120">
        <v>46400</v>
      </c>
      <c r="B2571">
        <v>3</v>
      </c>
      <c r="C2571" s="33" t="s">
        <v>313</v>
      </c>
    </row>
    <row r="2572" spans="1:3">
      <c r="A2572" s="120">
        <v>46401</v>
      </c>
      <c r="B2572">
        <v>3</v>
      </c>
      <c r="C2572" s="33" t="s">
        <v>313</v>
      </c>
    </row>
    <row r="2573" spans="1:3">
      <c r="A2573" s="120">
        <v>46402</v>
      </c>
      <c r="B2573">
        <v>3</v>
      </c>
      <c r="C2573" s="33" t="s">
        <v>313</v>
      </c>
    </row>
    <row r="2574" spans="1:3">
      <c r="A2574" s="120">
        <v>46403</v>
      </c>
      <c r="B2574">
        <v>3</v>
      </c>
      <c r="C2574" s="33" t="s">
        <v>313</v>
      </c>
    </row>
    <row r="2575" spans="1:3">
      <c r="A2575" s="120">
        <v>46404</v>
      </c>
      <c r="B2575">
        <v>4</v>
      </c>
      <c r="C2575" s="33" t="s">
        <v>314</v>
      </c>
    </row>
    <row r="2576" spans="1:3">
      <c r="A2576" s="120">
        <v>46405</v>
      </c>
      <c r="B2576">
        <v>4</v>
      </c>
      <c r="C2576" s="33" t="s">
        <v>314</v>
      </c>
    </row>
    <row r="2577" spans="1:3">
      <c r="A2577" s="120">
        <v>46406</v>
      </c>
      <c r="B2577">
        <v>4</v>
      </c>
      <c r="C2577" s="33" t="s">
        <v>314</v>
      </c>
    </row>
    <row r="2578" spans="1:3">
      <c r="A2578" s="120">
        <v>46407</v>
      </c>
      <c r="B2578">
        <v>4</v>
      </c>
      <c r="C2578" s="33" t="s">
        <v>314</v>
      </c>
    </row>
    <row r="2579" spans="1:3">
      <c r="A2579" s="120">
        <v>46408</v>
      </c>
      <c r="B2579">
        <v>4</v>
      </c>
      <c r="C2579" s="33" t="s">
        <v>314</v>
      </c>
    </row>
    <row r="2580" spans="1:3">
      <c r="A2580" s="120">
        <v>46409</v>
      </c>
      <c r="B2580">
        <v>4</v>
      </c>
      <c r="C2580" s="33" t="s">
        <v>314</v>
      </c>
    </row>
    <row r="2581" spans="1:3">
      <c r="A2581" s="120">
        <v>46410</v>
      </c>
      <c r="B2581">
        <v>4</v>
      </c>
      <c r="C2581" s="33" t="s">
        <v>314</v>
      </c>
    </row>
    <row r="2582" spans="1:3">
      <c r="A2582" s="120">
        <v>46411</v>
      </c>
      <c r="B2582">
        <v>5</v>
      </c>
      <c r="C2582" s="33" t="s">
        <v>315</v>
      </c>
    </row>
    <row r="2583" spans="1:3">
      <c r="A2583" s="120">
        <v>46412</v>
      </c>
      <c r="B2583">
        <v>5</v>
      </c>
      <c r="C2583" s="33" t="s">
        <v>315</v>
      </c>
    </row>
    <row r="2584" spans="1:3">
      <c r="A2584" s="120">
        <v>46413</v>
      </c>
      <c r="B2584">
        <v>5</v>
      </c>
      <c r="C2584" s="33" t="s">
        <v>315</v>
      </c>
    </row>
    <row r="2585" spans="1:3">
      <c r="A2585" s="120">
        <v>46414</v>
      </c>
      <c r="B2585">
        <v>5</v>
      </c>
      <c r="C2585" s="33" t="s">
        <v>315</v>
      </c>
    </row>
    <row r="2586" spans="1:3">
      <c r="A2586" s="120">
        <v>46415</v>
      </c>
      <c r="B2586">
        <v>5</v>
      </c>
      <c r="C2586" s="33" t="s">
        <v>315</v>
      </c>
    </row>
    <row r="2587" spans="1:3">
      <c r="A2587" s="120">
        <v>46416</v>
      </c>
      <c r="B2587">
        <v>5</v>
      </c>
      <c r="C2587" s="33" t="s">
        <v>315</v>
      </c>
    </row>
    <row r="2588" spans="1:3">
      <c r="A2588" s="120">
        <v>46417</v>
      </c>
      <c r="B2588">
        <v>5</v>
      </c>
      <c r="C2588" s="33" t="s">
        <v>315</v>
      </c>
    </row>
    <row r="2589" spans="1:3">
      <c r="A2589" s="120">
        <v>46418</v>
      </c>
      <c r="B2589">
        <v>6</v>
      </c>
      <c r="C2589" s="33" t="s">
        <v>316</v>
      </c>
    </row>
    <row r="2590" spans="1:3">
      <c r="A2590" s="120">
        <v>46419</v>
      </c>
      <c r="B2590">
        <v>6</v>
      </c>
      <c r="C2590" s="33" t="s">
        <v>316</v>
      </c>
    </row>
    <row r="2591" spans="1:3">
      <c r="A2591" s="120">
        <v>46420</v>
      </c>
      <c r="B2591">
        <v>6</v>
      </c>
      <c r="C2591" s="33" t="s">
        <v>316</v>
      </c>
    </row>
    <row r="2592" spans="1:3">
      <c r="A2592" s="120">
        <v>46421</v>
      </c>
      <c r="B2592">
        <v>6</v>
      </c>
      <c r="C2592" s="33" t="s">
        <v>316</v>
      </c>
    </row>
    <row r="2593" spans="1:3">
      <c r="A2593" s="120">
        <v>46422</v>
      </c>
      <c r="B2593">
        <v>6</v>
      </c>
      <c r="C2593" s="33" t="s">
        <v>316</v>
      </c>
    </row>
    <row r="2594" spans="1:3">
      <c r="A2594" s="120">
        <v>46423</v>
      </c>
      <c r="B2594">
        <v>6</v>
      </c>
      <c r="C2594" s="33" t="s">
        <v>316</v>
      </c>
    </row>
    <row r="2595" spans="1:3">
      <c r="A2595" s="120">
        <v>46424</v>
      </c>
      <c r="B2595">
        <v>6</v>
      </c>
      <c r="C2595" s="33" t="s">
        <v>316</v>
      </c>
    </row>
    <row r="2596" spans="1:3">
      <c r="A2596" s="120">
        <v>46425</v>
      </c>
      <c r="B2596">
        <v>7</v>
      </c>
      <c r="C2596" s="33" t="s">
        <v>317</v>
      </c>
    </row>
    <row r="2597" spans="1:3">
      <c r="A2597" s="120">
        <v>46426</v>
      </c>
      <c r="B2597">
        <v>7</v>
      </c>
      <c r="C2597" s="33" t="s">
        <v>317</v>
      </c>
    </row>
    <row r="2598" spans="1:3">
      <c r="A2598" s="120">
        <v>46427</v>
      </c>
      <c r="B2598">
        <v>7</v>
      </c>
      <c r="C2598" s="33" t="s">
        <v>317</v>
      </c>
    </row>
    <row r="2599" spans="1:3">
      <c r="A2599" s="120">
        <v>46428</v>
      </c>
      <c r="B2599">
        <v>7</v>
      </c>
      <c r="C2599" s="33" t="s">
        <v>317</v>
      </c>
    </row>
    <row r="2600" spans="1:3">
      <c r="A2600" s="120">
        <v>46429</v>
      </c>
      <c r="B2600">
        <v>7</v>
      </c>
      <c r="C2600" s="33" t="s">
        <v>317</v>
      </c>
    </row>
    <row r="2601" spans="1:3">
      <c r="A2601" s="120">
        <v>46430</v>
      </c>
      <c r="B2601">
        <v>7</v>
      </c>
      <c r="C2601" s="33" t="s">
        <v>317</v>
      </c>
    </row>
    <row r="2602" spans="1:3">
      <c r="A2602" s="120">
        <v>46431</v>
      </c>
      <c r="B2602">
        <v>7</v>
      </c>
      <c r="C2602" s="33" t="s">
        <v>317</v>
      </c>
    </row>
    <row r="2603" spans="1:3">
      <c r="A2603" s="120">
        <v>46432</v>
      </c>
      <c r="B2603">
        <v>8</v>
      </c>
      <c r="C2603" s="33" t="s">
        <v>318</v>
      </c>
    </row>
    <row r="2604" spans="1:3">
      <c r="A2604" s="120">
        <v>46433</v>
      </c>
      <c r="B2604">
        <v>8</v>
      </c>
      <c r="C2604" s="33" t="s">
        <v>318</v>
      </c>
    </row>
    <row r="2605" spans="1:3">
      <c r="A2605" s="120">
        <v>46434</v>
      </c>
      <c r="B2605">
        <v>8</v>
      </c>
      <c r="C2605" s="33" t="s">
        <v>318</v>
      </c>
    </row>
    <row r="2606" spans="1:3">
      <c r="A2606" s="120">
        <v>46435</v>
      </c>
      <c r="B2606">
        <v>8</v>
      </c>
      <c r="C2606" s="33" t="s">
        <v>318</v>
      </c>
    </row>
    <row r="2607" spans="1:3">
      <c r="A2607" s="120">
        <v>46436</v>
      </c>
      <c r="B2607">
        <v>8</v>
      </c>
      <c r="C2607" s="33" t="s">
        <v>318</v>
      </c>
    </row>
    <row r="2608" spans="1:3">
      <c r="A2608" s="120">
        <v>46437</v>
      </c>
      <c r="B2608">
        <v>8</v>
      </c>
      <c r="C2608" s="33" t="s">
        <v>318</v>
      </c>
    </row>
    <row r="2609" spans="1:3">
      <c r="A2609" s="120">
        <v>46438</v>
      </c>
      <c r="B2609">
        <v>8</v>
      </c>
      <c r="C2609" s="33" t="s">
        <v>318</v>
      </c>
    </row>
    <row r="2610" spans="1:3">
      <c r="A2610" s="120">
        <v>46439</v>
      </c>
      <c r="B2610">
        <v>9</v>
      </c>
      <c r="C2610" s="33" t="s">
        <v>319</v>
      </c>
    </row>
    <row r="2611" spans="1:3">
      <c r="A2611" s="120">
        <v>46440</v>
      </c>
      <c r="B2611">
        <v>9</v>
      </c>
      <c r="C2611" s="33" t="s">
        <v>319</v>
      </c>
    </row>
    <row r="2612" spans="1:3">
      <c r="A2612" s="120">
        <v>46441</v>
      </c>
      <c r="B2612">
        <v>9</v>
      </c>
      <c r="C2612" s="33" t="s">
        <v>319</v>
      </c>
    </row>
    <row r="2613" spans="1:3">
      <c r="A2613" s="120">
        <v>46442</v>
      </c>
      <c r="B2613">
        <v>9</v>
      </c>
      <c r="C2613" s="33" t="s">
        <v>319</v>
      </c>
    </row>
    <row r="2614" spans="1:3">
      <c r="A2614" s="120">
        <v>46443</v>
      </c>
      <c r="B2614">
        <v>9</v>
      </c>
      <c r="C2614" s="33" t="s">
        <v>319</v>
      </c>
    </row>
    <row r="2615" spans="1:3">
      <c r="A2615" s="120">
        <v>46444</v>
      </c>
      <c r="B2615">
        <v>9</v>
      </c>
      <c r="C2615" s="33" t="s">
        <v>319</v>
      </c>
    </row>
    <row r="2616" spans="1:3">
      <c r="A2616" s="120">
        <v>46445</v>
      </c>
      <c r="B2616">
        <v>9</v>
      </c>
      <c r="C2616" s="33" t="s">
        <v>319</v>
      </c>
    </row>
    <row r="2617" spans="1:3">
      <c r="A2617" s="120">
        <v>46446</v>
      </c>
      <c r="B2617">
        <v>10</v>
      </c>
      <c r="C2617" s="33" t="s">
        <v>320</v>
      </c>
    </row>
    <row r="2618" spans="1:3">
      <c r="A2618" s="120">
        <v>46447</v>
      </c>
      <c r="B2618">
        <v>10</v>
      </c>
      <c r="C2618" s="33" t="s">
        <v>320</v>
      </c>
    </row>
    <row r="2619" spans="1:3">
      <c r="A2619" s="120">
        <v>46448</v>
      </c>
      <c r="B2619">
        <v>10</v>
      </c>
      <c r="C2619" s="33" t="s">
        <v>320</v>
      </c>
    </row>
    <row r="2620" spans="1:3">
      <c r="A2620" s="120">
        <v>46449</v>
      </c>
      <c r="B2620">
        <v>10</v>
      </c>
      <c r="C2620" s="33" t="s">
        <v>320</v>
      </c>
    </row>
    <row r="2621" spans="1:3">
      <c r="A2621" s="120">
        <v>46450</v>
      </c>
      <c r="B2621">
        <v>10</v>
      </c>
      <c r="C2621" s="33" t="s">
        <v>320</v>
      </c>
    </row>
    <row r="2622" spans="1:3">
      <c r="A2622" s="120">
        <v>46451</v>
      </c>
      <c r="B2622">
        <v>10</v>
      </c>
      <c r="C2622" s="33" t="s">
        <v>320</v>
      </c>
    </row>
    <row r="2623" spans="1:3">
      <c r="A2623" s="120">
        <v>46452</v>
      </c>
      <c r="B2623">
        <v>10</v>
      </c>
      <c r="C2623" s="33" t="s">
        <v>320</v>
      </c>
    </row>
    <row r="2624" spans="1:3">
      <c r="A2624" s="120">
        <v>46453</v>
      </c>
      <c r="B2624">
        <v>11</v>
      </c>
      <c r="C2624" s="33" t="s">
        <v>321</v>
      </c>
    </row>
    <row r="2625" spans="1:3">
      <c r="A2625" s="120">
        <v>46454</v>
      </c>
      <c r="B2625">
        <v>11</v>
      </c>
      <c r="C2625" s="33" t="s">
        <v>321</v>
      </c>
    </row>
    <row r="2626" spans="1:3">
      <c r="A2626" s="120">
        <v>46455</v>
      </c>
      <c r="B2626">
        <v>11</v>
      </c>
      <c r="C2626" s="33" t="s">
        <v>321</v>
      </c>
    </row>
    <row r="2627" spans="1:3">
      <c r="A2627" s="120">
        <v>46456</v>
      </c>
      <c r="B2627">
        <v>11</v>
      </c>
      <c r="C2627" s="33" t="s">
        <v>321</v>
      </c>
    </row>
    <row r="2628" spans="1:3">
      <c r="A2628" s="120">
        <v>46457</v>
      </c>
      <c r="B2628">
        <v>11</v>
      </c>
      <c r="C2628" s="33" t="s">
        <v>321</v>
      </c>
    </row>
    <row r="2629" spans="1:3">
      <c r="A2629" s="120">
        <v>46458</v>
      </c>
      <c r="B2629">
        <v>11</v>
      </c>
      <c r="C2629" s="33" t="s">
        <v>321</v>
      </c>
    </row>
    <row r="2630" spans="1:3">
      <c r="A2630" s="120">
        <v>46459</v>
      </c>
      <c r="B2630">
        <v>11</v>
      </c>
      <c r="C2630" s="33" t="s">
        <v>321</v>
      </c>
    </row>
    <row r="2631" spans="1:3">
      <c r="A2631" s="120">
        <v>46460</v>
      </c>
      <c r="B2631">
        <v>12</v>
      </c>
      <c r="C2631" s="33" t="s">
        <v>322</v>
      </c>
    </row>
    <row r="2632" spans="1:3">
      <c r="A2632" s="120">
        <v>46461</v>
      </c>
      <c r="B2632">
        <v>12</v>
      </c>
      <c r="C2632" s="33" t="s">
        <v>322</v>
      </c>
    </row>
    <row r="2633" spans="1:3">
      <c r="A2633" s="120">
        <v>46462</v>
      </c>
      <c r="B2633">
        <v>12</v>
      </c>
      <c r="C2633" s="33" t="s">
        <v>322</v>
      </c>
    </row>
    <row r="2634" spans="1:3">
      <c r="A2634" s="120">
        <v>46463</v>
      </c>
      <c r="B2634">
        <v>12</v>
      </c>
      <c r="C2634" s="33" t="s">
        <v>322</v>
      </c>
    </row>
    <row r="2635" spans="1:3">
      <c r="A2635" s="120">
        <v>46464</v>
      </c>
      <c r="B2635">
        <v>12</v>
      </c>
      <c r="C2635" s="33" t="s">
        <v>322</v>
      </c>
    </row>
    <row r="2636" spans="1:3">
      <c r="A2636" s="120">
        <v>46465</v>
      </c>
      <c r="B2636">
        <v>12</v>
      </c>
      <c r="C2636" s="33" t="s">
        <v>322</v>
      </c>
    </row>
    <row r="2637" spans="1:3">
      <c r="A2637" s="120">
        <v>46466</v>
      </c>
      <c r="B2637">
        <v>12</v>
      </c>
      <c r="C2637" s="33" t="s">
        <v>322</v>
      </c>
    </row>
    <row r="2638" spans="1:3">
      <c r="A2638" s="120">
        <v>46467</v>
      </c>
      <c r="B2638">
        <v>13</v>
      </c>
      <c r="C2638" s="33" t="s">
        <v>323</v>
      </c>
    </row>
    <row r="2639" spans="1:3">
      <c r="A2639" s="120">
        <v>46468</v>
      </c>
      <c r="B2639">
        <v>13</v>
      </c>
      <c r="C2639" s="33" t="s">
        <v>323</v>
      </c>
    </row>
    <row r="2640" spans="1:3">
      <c r="A2640" s="120">
        <v>46469</v>
      </c>
      <c r="B2640">
        <v>13</v>
      </c>
      <c r="C2640" s="33" t="s">
        <v>323</v>
      </c>
    </row>
    <row r="2641" spans="1:3">
      <c r="A2641" s="120">
        <v>46470</v>
      </c>
      <c r="B2641">
        <v>13</v>
      </c>
      <c r="C2641" s="33" t="s">
        <v>323</v>
      </c>
    </row>
    <row r="2642" spans="1:3">
      <c r="A2642" s="120">
        <v>46471</v>
      </c>
      <c r="B2642">
        <v>13</v>
      </c>
      <c r="C2642" s="33" t="s">
        <v>323</v>
      </c>
    </row>
    <row r="2643" spans="1:3">
      <c r="A2643" s="120">
        <v>46472</v>
      </c>
      <c r="B2643">
        <v>13</v>
      </c>
      <c r="C2643" s="33" t="s">
        <v>323</v>
      </c>
    </row>
    <row r="2644" spans="1:3">
      <c r="A2644" s="120">
        <v>46473</v>
      </c>
      <c r="B2644">
        <v>13</v>
      </c>
      <c r="C2644" s="33" t="s">
        <v>323</v>
      </c>
    </row>
    <row r="2645" spans="1:3">
      <c r="A2645" s="120">
        <v>46474</v>
      </c>
      <c r="B2645">
        <v>14</v>
      </c>
      <c r="C2645" s="33" t="s">
        <v>324</v>
      </c>
    </row>
    <row r="2646" spans="1:3">
      <c r="A2646" s="120">
        <v>46475</v>
      </c>
      <c r="B2646">
        <v>14</v>
      </c>
      <c r="C2646" s="33" t="s">
        <v>324</v>
      </c>
    </row>
    <row r="2647" spans="1:3">
      <c r="A2647" s="120">
        <v>46476</v>
      </c>
      <c r="B2647">
        <v>14</v>
      </c>
      <c r="C2647" s="33" t="s">
        <v>324</v>
      </c>
    </row>
    <row r="2648" spans="1:3">
      <c r="A2648" s="120">
        <v>46477</v>
      </c>
      <c r="B2648">
        <v>14</v>
      </c>
      <c r="C2648" s="33" t="s">
        <v>324</v>
      </c>
    </row>
    <row r="2649" spans="1:3">
      <c r="A2649" s="120">
        <v>46478</v>
      </c>
      <c r="B2649">
        <v>14</v>
      </c>
      <c r="C2649" s="33" t="s">
        <v>324</v>
      </c>
    </row>
    <row r="2650" spans="1:3">
      <c r="A2650" s="120">
        <v>46479</v>
      </c>
      <c r="B2650">
        <v>14</v>
      </c>
      <c r="C2650" s="33" t="s">
        <v>324</v>
      </c>
    </row>
    <row r="2651" spans="1:3">
      <c r="A2651" s="120">
        <v>46480</v>
      </c>
      <c r="B2651">
        <v>14</v>
      </c>
      <c r="C2651" s="33" t="s">
        <v>324</v>
      </c>
    </row>
    <row r="2652" spans="1:3">
      <c r="A2652" s="120">
        <v>46481</v>
      </c>
      <c r="B2652">
        <v>15</v>
      </c>
      <c r="C2652" s="33" t="s">
        <v>325</v>
      </c>
    </row>
    <row r="2653" spans="1:3">
      <c r="A2653" s="120">
        <v>46482</v>
      </c>
      <c r="B2653">
        <v>15</v>
      </c>
      <c r="C2653" s="33" t="s">
        <v>325</v>
      </c>
    </row>
    <row r="2654" spans="1:3">
      <c r="A2654" s="120">
        <v>46483</v>
      </c>
      <c r="B2654">
        <v>15</v>
      </c>
      <c r="C2654" s="33" t="s">
        <v>325</v>
      </c>
    </row>
    <row r="2655" spans="1:3">
      <c r="A2655" s="120">
        <v>46484</v>
      </c>
      <c r="B2655">
        <v>15</v>
      </c>
      <c r="C2655" s="33" t="s">
        <v>325</v>
      </c>
    </row>
    <row r="2656" spans="1:3">
      <c r="A2656" s="120">
        <v>46485</v>
      </c>
      <c r="B2656">
        <v>15</v>
      </c>
      <c r="C2656" s="33" t="s">
        <v>325</v>
      </c>
    </row>
    <row r="2657" spans="1:3">
      <c r="A2657" s="120">
        <v>46486</v>
      </c>
      <c r="B2657">
        <v>15</v>
      </c>
      <c r="C2657" s="33" t="s">
        <v>325</v>
      </c>
    </row>
    <row r="2658" spans="1:3">
      <c r="A2658" s="120">
        <v>46487</v>
      </c>
      <c r="B2658">
        <v>15</v>
      </c>
      <c r="C2658" s="33" t="s">
        <v>325</v>
      </c>
    </row>
    <row r="2659" spans="1:3">
      <c r="A2659" s="120">
        <v>46488</v>
      </c>
      <c r="B2659">
        <v>16</v>
      </c>
      <c r="C2659" s="33" t="s">
        <v>326</v>
      </c>
    </row>
    <row r="2660" spans="1:3">
      <c r="A2660" s="120">
        <v>46489</v>
      </c>
      <c r="B2660">
        <v>16</v>
      </c>
      <c r="C2660" s="33" t="s">
        <v>326</v>
      </c>
    </row>
    <row r="2661" spans="1:3">
      <c r="A2661" s="120">
        <v>46490</v>
      </c>
      <c r="B2661">
        <v>16</v>
      </c>
      <c r="C2661" s="33" t="s">
        <v>326</v>
      </c>
    </row>
    <row r="2662" spans="1:3">
      <c r="A2662" s="120">
        <v>46491</v>
      </c>
      <c r="B2662">
        <v>16</v>
      </c>
      <c r="C2662" s="33" t="s">
        <v>326</v>
      </c>
    </row>
    <row r="2663" spans="1:3">
      <c r="A2663" s="120">
        <v>46492</v>
      </c>
      <c r="B2663">
        <v>16</v>
      </c>
      <c r="C2663" s="33" t="s">
        <v>326</v>
      </c>
    </row>
    <row r="2664" spans="1:3">
      <c r="A2664" s="120">
        <v>46493</v>
      </c>
      <c r="B2664">
        <v>16</v>
      </c>
      <c r="C2664" s="33" t="s">
        <v>326</v>
      </c>
    </row>
    <row r="2665" spans="1:3">
      <c r="A2665" s="120">
        <v>46494</v>
      </c>
      <c r="B2665">
        <v>16</v>
      </c>
      <c r="C2665" s="33" t="s">
        <v>326</v>
      </c>
    </row>
    <row r="2666" spans="1:3">
      <c r="A2666" s="120">
        <v>46495</v>
      </c>
      <c r="B2666">
        <v>17</v>
      </c>
      <c r="C2666" s="33" t="s">
        <v>327</v>
      </c>
    </row>
    <row r="2667" spans="1:3">
      <c r="A2667" s="120">
        <v>46496</v>
      </c>
      <c r="B2667">
        <v>17</v>
      </c>
      <c r="C2667" s="33" t="s">
        <v>327</v>
      </c>
    </row>
    <row r="2668" spans="1:3">
      <c r="A2668" s="120">
        <v>46497</v>
      </c>
      <c r="B2668">
        <v>17</v>
      </c>
      <c r="C2668" s="33" t="s">
        <v>327</v>
      </c>
    </row>
    <row r="2669" spans="1:3">
      <c r="A2669" s="120">
        <v>46498</v>
      </c>
      <c r="B2669">
        <v>17</v>
      </c>
      <c r="C2669" s="33" t="s">
        <v>327</v>
      </c>
    </row>
    <row r="2670" spans="1:3">
      <c r="A2670" s="120">
        <v>46499</v>
      </c>
      <c r="B2670">
        <v>17</v>
      </c>
      <c r="C2670" s="33" t="s">
        <v>327</v>
      </c>
    </row>
    <row r="2671" spans="1:3">
      <c r="A2671" s="120">
        <v>46500</v>
      </c>
      <c r="B2671">
        <v>17</v>
      </c>
      <c r="C2671" s="33" t="s">
        <v>327</v>
      </c>
    </row>
    <row r="2672" spans="1:3">
      <c r="A2672" s="120">
        <v>46501</v>
      </c>
      <c r="B2672">
        <v>17</v>
      </c>
      <c r="C2672" s="33" t="s">
        <v>327</v>
      </c>
    </row>
    <row r="2673" spans="1:3">
      <c r="A2673" s="120">
        <v>46502</v>
      </c>
      <c r="B2673">
        <v>18</v>
      </c>
      <c r="C2673" s="33" t="s">
        <v>328</v>
      </c>
    </row>
    <row r="2674" spans="1:3">
      <c r="A2674" s="120">
        <v>46503</v>
      </c>
      <c r="B2674">
        <v>18</v>
      </c>
      <c r="C2674" s="33" t="s">
        <v>328</v>
      </c>
    </row>
    <row r="2675" spans="1:3">
      <c r="A2675" s="120">
        <v>46504</v>
      </c>
      <c r="B2675">
        <v>18</v>
      </c>
      <c r="C2675" s="33" t="s">
        <v>328</v>
      </c>
    </row>
    <row r="2676" spans="1:3">
      <c r="A2676" s="120">
        <v>46505</v>
      </c>
      <c r="B2676">
        <v>18</v>
      </c>
      <c r="C2676" s="33" t="s">
        <v>328</v>
      </c>
    </row>
    <row r="2677" spans="1:3">
      <c r="A2677" s="120">
        <v>46506</v>
      </c>
      <c r="B2677">
        <v>18</v>
      </c>
      <c r="C2677" s="33" t="s">
        <v>328</v>
      </c>
    </row>
    <row r="2678" spans="1:3">
      <c r="A2678" s="120">
        <v>46507</v>
      </c>
      <c r="B2678">
        <v>18</v>
      </c>
      <c r="C2678" s="33" t="s">
        <v>328</v>
      </c>
    </row>
    <row r="2679" spans="1:3">
      <c r="A2679" s="120">
        <v>46508</v>
      </c>
      <c r="B2679">
        <v>18</v>
      </c>
      <c r="C2679" s="33" t="s">
        <v>328</v>
      </c>
    </row>
    <row r="2680" spans="1:3">
      <c r="A2680" s="120">
        <v>46509</v>
      </c>
      <c r="B2680">
        <v>19</v>
      </c>
      <c r="C2680" s="33" t="s">
        <v>329</v>
      </c>
    </row>
    <row r="2681" spans="1:3">
      <c r="A2681" s="120">
        <v>46510</v>
      </c>
      <c r="B2681">
        <v>19</v>
      </c>
      <c r="C2681" s="33" t="s">
        <v>329</v>
      </c>
    </row>
    <row r="2682" spans="1:3">
      <c r="A2682" s="120">
        <v>46511</v>
      </c>
      <c r="B2682">
        <v>19</v>
      </c>
      <c r="C2682" s="33" t="s">
        <v>329</v>
      </c>
    </row>
    <row r="2683" spans="1:3">
      <c r="A2683" s="120">
        <v>46512</v>
      </c>
      <c r="B2683">
        <v>19</v>
      </c>
      <c r="C2683" s="33" t="s">
        <v>329</v>
      </c>
    </row>
    <row r="2684" spans="1:3">
      <c r="A2684" s="120">
        <v>46513</v>
      </c>
      <c r="B2684">
        <v>19</v>
      </c>
      <c r="C2684" s="33" t="s">
        <v>329</v>
      </c>
    </row>
    <row r="2685" spans="1:3">
      <c r="A2685" s="120">
        <v>46514</v>
      </c>
      <c r="B2685">
        <v>19</v>
      </c>
      <c r="C2685" s="33" t="s">
        <v>329</v>
      </c>
    </row>
    <row r="2686" spans="1:3">
      <c r="A2686" s="120">
        <v>46515</v>
      </c>
      <c r="B2686">
        <v>19</v>
      </c>
      <c r="C2686" s="33" t="s">
        <v>329</v>
      </c>
    </row>
    <row r="2687" spans="1:3">
      <c r="A2687" s="120">
        <v>46516</v>
      </c>
      <c r="B2687">
        <v>20</v>
      </c>
      <c r="C2687" s="33" t="s">
        <v>330</v>
      </c>
    </row>
    <row r="2688" spans="1:3">
      <c r="A2688" s="120">
        <v>46517</v>
      </c>
      <c r="B2688">
        <v>20</v>
      </c>
      <c r="C2688" s="33" t="s">
        <v>330</v>
      </c>
    </row>
    <row r="2689" spans="1:3">
      <c r="A2689" s="120">
        <v>46518</v>
      </c>
      <c r="B2689">
        <v>20</v>
      </c>
      <c r="C2689" s="33" t="s">
        <v>330</v>
      </c>
    </row>
    <row r="2690" spans="1:3">
      <c r="A2690" s="120">
        <v>46519</v>
      </c>
      <c r="B2690">
        <v>20</v>
      </c>
      <c r="C2690" s="33" t="s">
        <v>330</v>
      </c>
    </row>
    <row r="2691" spans="1:3">
      <c r="A2691" s="120">
        <v>46520</v>
      </c>
      <c r="B2691">
        <v>20</v>
      </c>
      <c r="C2691" s="33" t="s">
        <v>330</v>
      </c>
    </row>
    <row r="2692" spans="1:3">
      <c r="A2692" s="120">
        <v>46521</v>
      </c>
      <c r="B2692">
        <v>20</v>
      </c>
      <c r="C2692" s="33" t="s">
        <v>330</v>
      </c>
    </row>
    <row r="2693" spans="1:3">
      <c r="A2693" s="120">
        <v>46522</v>
      </c>
      <c r="B2693">
        <v>20</v>
      </c>
      <c r="C2693" s="33" t="s">
        <v>330</v>
      </c>
    </row>
    <row r="2694" spans="1:3">
      <c r="A2694" s="120">
        <v>46523</v>
      </c>
      <c r="B2694">
        <v>21</v>
      </c>
      <c r="C2694" s="33" t="s">
        <v>331</v>
      </c>
    </row>
    <row r="2695" spans="1:3">
      <c r="A2695" s="120">
        <v>46524</v>
      </c>
      <c r="B2695">
        <v>21</v>
      </c>
      <c r="C2695" s="33" t="s">
        <v>331</v>
      </c>
    </row>
    <row r="2696" spans="1:3">
      <c r="A2696" s="120">
        <v>46525</v>
      </c>
      <c r="B2696">
        <v>21</v>
      </c>
      <c r="C2696" s="33" t="s">
        <v>331</v>
      </c>
    </row>
    <row r="2697" spans="1:3">
      <c r="A2697" s="120">
        <v>46526</v>
      </c>
      <c r="B2697">
        <v>21</v>
      </c>
      <c r="C2697" s="33" t="s">
        <v>331</v>
      </c>
    </row>
    <row r="2698" spans="1:3">
      <c r="A2698" s="120">
        <v>46527</v>
      </c>
      <c r="B2698">
        <v>21</v>
      </c>
      <c r="C2698" s="33" t="s">
        <v>331</v>
      </c>
    </row>
    <row r="2699" spans="1:3">
      <c r="A2699" s="120">
        <v>46528</v>
      </c>
      <c r="B2699">
        <v>21</v>
      </c>
      <c r="C2699" s="33" t="s">
        <v>331</v>
      </c>
    </row>
    <row r="2700" spans="1:3">
      <c r="A2700" s="120">
        <v>46529</v>
      </c>
      <c r="B2700">
        <v>21</v>
      </c>
      <c r="C2700" s="33" t="s">
        <v>331</v>
      </c>
    </row>
    <row r="2701" spans="1:3">
      <c r="A2701" s="120">
        <v>46530</v>
      </c>
      <c r="B2701">
        <v>22</v>
      </c>
      <c r="C2701" s="33" t="s">
        <v>332</v>
      </c>
    </row>
    <row r="2702" spans="1:3">
      <c r="A2702" s="120">
        <v>46531</v>
      </c>
      <c r="B2702">
        <v>22</v>
      </c>
      <c r="C2702" s="33" t="s">
        <v>332</v>
      </c>
    </row>
    <row r="2703" spans="1:3">
      <c r="A2703" s="120">
        <v>46532</v>
      </c>
      <c r="B2703">
        <v>22</v>
      </c>
      <c r="C2703" s="33" t="s">
        <v>332</v>
      </c>
    </row>
    <row r="2704" spans="1:3">
      <c r="A2704" s="120">
        <v>46533</v>
      </c>
      <c r="B2704">
        <v>22</v>
      </c>
      <c r="C2704" s="33" t="s">
        <v>332</v>
      </c>
    </row>
    <row r="2705" spans="1:3">
      <c r="A2705" s="120">
        <v>46534</v>
      </c>
      <c r="B2705">
        <v>22</v>
      </c>
      <c r="C2705" s="33" t="s">
        <v>332</v>
      </c>
    </row>
    <row r="2706" spans="1:3">
      <c r="A2706" s="120">
        <v>46535</v>
      </c>
      <c r="B2706">
        <v>22</v>
      </c>
      <c r="C2706" s="33" t="s">
        <v>332</v>
      </c>
    </row>
    <row r="2707" spans="1:3">
      <c r="A2707" s="120">
        <v>46536</v>
      </c>
      <c r="B2707">
        <v>22</v>
      </c>
      <c r="C2707" s="33" t="s">
        <v>332</v>
      </c>
    </row>
    <row r="2708" spans="1:3">
      <c r="A2708" s="120">
        <v>46537</v>
      </c>
      <c r="B2708">
        <v>23</v>
      </c>
      <c r="C2708" s="33" t="s">
        <v>333</v>
      </c>
    </row>
    <row r="2709" spans="1:3">
      <c r="A2709" s="120">
        <v>46538</v>
      </c>
      <c r="B2709">
        <v>23</v>
      </c>
      <c r="C2709" s="33" t="s">
        <v>333</v>
      </c>
    </row>
    <row r="2710" spans="1:3">
      <c r="A2710" s="120">
        <v>46539</v>
      </c>
      <c r="B2710">
        <v>23</v>
      </c>
      <c r="C2710" s="33" t="s">
        <v>333</v>
      </c>
    </row>
    <row r="2711" spans="1:3">
      <c r="A2711" s="120">
        <v>46540</v>
      </c>
      <c r="B2711">
        <v>23</v>
      </c>
      <c r="C2711" s="33" t="s">
        <v>333</v>
      </c>
    </row>
    <row r="2712" spans="1:3">
      <c r="A2712" s="120">
        <v>46541</v>
      </c>
      <c r="B2712">
        <v>23</v>
      </c>
      <c r="C2712" s="33" t="s">
        <v>333</v>
      </c>
    </row>
    <row r="2713" spans="1:3">
      <c r="A2713" s="120">
        <v>46542</v>
      </c>
      <c r="B2713">
        <v>23</v>
      </c>
      <c r="C2713" s="33" t="s">
        <v>333</v>
      </c>
    </row>
    <row r="2714" spans="1:3">
      <c r="A2714" s="120">
        <v>46543</v>
      </c>
      <c r="B2714">
        <v>23</v>
      </c>
      <c r="C2714" s="33" t="s">
        <v>333</v>
      </c>
    </row>
    <row r="2715" spans="1:3">
      <c r="A2715" s="120">
        <v>46544</v>
      </c>
      <c r="B2715">
        <v>24</v>
      </c>
      <c r="C2715" s="33" t="s">
        <v>334</v>
      </c>
    </row>
    <row r="2716" spans="1:3">
      <c r="A2716" s="120">
        <v>46545</v>
      </c>
      <c r="B2716">
        <v>24</v>
      </c>
      <c r="C2716" s="33" t="s">
        <v>334</v>
      </c>
    </row>
    <row r="2717" spans="1:3">
      <c r="A2717" s="120">
        <v>46546</v>
      </c>
      <c r="B2717">
        <v>24</v>
      </c>
      <c r="C2717" s="33" t="s">
        <v>334</v>
      </c>
    </row>
    <row r="2718" spans="1:3">
      <c r="A2718" s="120">
        <v>46547</v>
      </c>
      <c r="B2718">
        <v>24</v>
      </c>
      <c r="C2718" s="33" t="s">
        <v>334</v>
      </c>
    </row>
    <row r="2719" spans="1:3">
      <c r="A2719" s="120">
        <v>46548</v>
      </c>
      <c r="B2719">
        <v>24</v>
      </c>
      <c r="C2719" s="33" t="s">
        <v>334</v>
      </c>
    </row>
    <row r="2720" spans="1:3">
      <c r="A2720" s="120">
        <v>46549</v>
      </c>
      <c r="B2720">
        <v>24</v>
      </c>
      <c r="C2720" s="33" t="s">
        <v>334</v>
      </c>
    </row>
    <row r="2721" spans="1:3">
      <c r="A2721" s="120">
        <v>46550</v>
      </c>
      <c r="B2721">
        <v>24</v>
      </c>
      <c r="C2721" s="33" t="s">
        <v>334</v>
      </c>
    </row>
    <row r="2722" spans="1:3">
      <c r="A2722" s="120">
        <v>46551</v>
      </c>
      <c r="B2722">
        <v>25</v>
      </c>
      <c r="C2722" s="33" t="s">
        <v>335</v>
      </c>
    </row>
    <row r="2723" spans="1:3">
      <c r="A2723" s="120">
        <v>46552</v>
      </c>
      <c r="B2723">
        <v>25</v>
      </c>
      <c r="C2723" s="33" t="s">
        <v>335</v>
      </c>
    </row>
    <row r="2724" spans="1:3">
      <c r="A2724" s="120">
        <v>46553</v>
      </c>
      <c r="B2724">
        <v>25</v>
      </c>
      <c r="C2724" s="33" t="s">
        <v>335</v>
      </c>
    </row>
    <row r="2725" spans="1:3">
      <c r="A2725" s="120">
        <v>46554</v>
      </c>
      <c r="B2725">
        <v>25</v>
      </c>
      <c r="C2725" s="33" t="s">
        <v>335</v>
      </c>
    </row>
    <row r="2726" spans="1:3">
      <c r="A2726" s="120">
        <v>46555</v>
      </c>
      <c r="B2726">
        <v>25</v>
      </c>
      <c r="C2726" s="33" t="s">
        <v>335</v>
      </c>
    </row>
    <row r="2727" spans="1:3">
      <c r="A2727" s="120">
        <v>46556</v>
      </c>
      <c r="B2727">
        <v>25</v>
      </c>
      <c r="C2727" s="33" t="s">
        <v>335</v>
      </c>
    </row>
    <row r="2728" spans="1:3">
      <c r="A2728" s="120">
        <v>46557</v>
      </c>
      <c r="B2728">
        <v>25</v>
      </c>
      <c r="C2728" s="33" t="s">
        <v>335</v>
      </c>
    </row>
    <row r="2729" spans="1:3">
      <c r="A2729" s="120">
        <v>46558</v>
      </c>
      <c r="B2729">
        <v>26</v>
      </c>
      <c r="C2729" s="33" t="s">
        <v>336</v>
      </c>
    </row>
    <row r="2730" spans="1:3">
      <c r="A2730" s="120">
        <v>46559</v>
      </c>
      <c r="B2730">
        <v>26</v>
      </c>
      <c r="C2730" s="33" t="s">
        <v>336</v>
      </c>
    </row>
    <row r="2731" spans="1:3">
      <c r="A2731" s="120">
        <v>46560</v>
      </c>
      <c r="B2731">
        <v>26</v>
      </c>
      <c r="C2731" s="33" t="s">
        <v>336</v>
      </c>
    </row>
    <row r="2732" spans="1:3">
      <c r="A2732" s="120">
        <v>46561</v>
      </c>
      <c r="B2732">
        <v>26</v>
      </c>
      <c r="C2732" s="33" t="s">
        <v>336</v>
      </c>
    </row>
    <row r="2733" spans="1:3">
      <c r="A2733" s="120">
        <v>46562</v>
      </c>
      <c r="B2733">
        <v>26</v>
      </c>
      <c r="C2733" s="33" t="s">
        <v>336</v>
      </c>
    </row>
    <row r="2734" spans="1:3">
      <c r="A2734" s="120">
        <v>46563</v>
      </c>
      <c r="B2734">
        <v>26</v>
      </c>
      <c r="C2734" s="33" t="s">
        <v>336</v>
      </c>
    </row>
    <row r="2735" spans="1:3">
      <c r="A2735" s="120">
        <v>46564</v>
      </c>
      <c r="B2735">
        <v>26</v>
      </c>
      <c r="C2735" s="33" t="s">
        <v>336</v>
      </c>
    </row>
    <row r="2736" spans="1:3">
      <c r="A2736" s="120">
        <v>46565</v>
      </c>
      <c r="B2736">
        <v>27</v>
      </c>
      <c r="C2736" s="33" t="s">
        <v>337</v>
      </c>
    </row>
    <row r="2737" spans="1:3">
      <c r="A2737" s="120">
        <v>46566</v>
      </c>
      <c r="B2737">
        <v>27</v>
      </c>
      <c r="C2737" s="33" t="s">
        <v>337</v>
      </c>
    </row>
    <row r="2738" spans="1:3">
      <c r="A2738" s="120">
        <v>46567</v>
      </c>
      <c r="B2738">
        <v>27</v>
      </c>
      <c r="C2738" s="33" t="s">
        <v>337</v>
      </c>
    </row>
    <row r="2739" spans="1:3">
      <c r="A2739" s="120">
        <v>46568</v>
      </c>
      <c r="B2739">
        <v>27</v>
      </c>
      <c r="C2739" s="33" t="s">
        <v>337</v>
      </c>
    </row>
    <row r="2740" spans="1:3">
      <c r="A2740" s="120">
        <v>46569</v>
      </c>
      <c r="B2740">
        <v>27</v>
      </c>
      <c r="C2740" s="33" t="s">
        <v>337</v>
      </c>
    </row>
    <row r="2741" spans="1:3">
      <c r="A2741" s="120">
        <v>46570</v>
      </c>
      <c r="B2741">
        <v>27</v>
      </c>
      <c r="C2741" s="33" t="s">
        <v>337</v>
      </c>
    </row>
    <row r="2742" spans="1:3">
      <c r="A2742" s="120">
        <v>46571</v>
      </c>
      <c r="B2742">
        <v>27</v>
      </c>
      <c r="C2742" s="33" t="s">
        <v>337</v>
      </c>
    </row>
    <row r="2743" spans="1:3">
      <c r="A2743" s="120">
        <v>46572</v>
      </c>
      <c r="B2743">
        <v>28</v>
      </c>
      <c r="C2743" s="33" t="s">
        <v>338</v>
      </c>
    </row>
    <row r="2744" spans="1:3">
      <c r="A2744" s="120">
        <v>46573</v>
      </c>
      <c r="B2744">
        <v>28</v>
      </c>
      <c r="C2744" s="33" t="s">
        <v>338</v>
      </c>
    </row>
    <row r="2745" spans="1:3">
      <c r="A2745" s="120">
        <v>46574</v>
      </c>
      <c r="B2745">
        <v>28</v>
      </c>
      <c r="C2745" s="33" t="s">
        <v>338</v>
      </c>
    </row>
    <row r="2746" spans="1:3">
      <c r="A2746" s="120">
        <v>46575</v>
      </c>
      <c r="B2746">
        <v>28</v>
      </c>
      <c r="C2746" s="33" t="s">
        <v>338</v>
      </c>
    </row>
    <row r="2747" spans="1:3">
      <c r="A2747" s="120">
        <v>46576</v>
      </c>
      <c r="B2747">
        <v>28</v>
      </c>
      <c r="C2747" s="33" t="s">
        <v>338</v>
      </c>
    </row>
    <row r="2748" spans="1:3">
      <c r="A2748" s="120">
        <v>46577</v>
      </c>
      <c r="B2748">
        <v>28</v>
      </c>
      <c r="C2748" s="33" t="s">
        <v>338</v>
      </c>
    </row>
    <row r="2749" spans="1:3">
      <c r="A2749" s="120">
        <v>46578</v>
      </c>
      <c r="B2749">
        <v>28</v>
      </c>
      <c r="C2749" s="33" t="s">
        <v>338</v>
      </c>
    </row>
    <row r="2750" spans="1:3">
      <c r="A2750" s="120">
        <v>46579</v>
      </c>
      <c r="B2750">
        <v>29</v>
      </c>
      <c r="C2750" s="33" t="s">
        <v>339</v>
      </c>
    </row>
    <row r="2751" spans="1:3">
      <c r="A2751" s="120">
        <v>46580</v>
      </c>
      <c r="B2751">
        <v>29</v>
      </c>
      <c r="C2751" s="33" t="s">
        <v>339</v>
      </c>
    </row>
    <row r="2752" spans="1:3">
      <c r="A2752" s="120">
        <v>46581</v>
      </c>
      <c r="B2752">
        <v>29</v>
      </c>
      <c r="C2752" s="33" t="s">
        <v>339</v>
      </c>
    </row>
    <row r="2753" spans="1:3">
      <c r="A2753" s="120">
        <v>46582</v>
      </c>
      <c r="B2753">
        <v>29</v>
      </c>
      <c r="C2753" s="33" t="s">
        <v>339</v>
      </c>
    </row>
    <row r="2754" spans="1:3">
      <c r="A2754" s="120">
        <v>46583</v>
      </c>
      <c r="B2754">
        <v>29</v>
      </c>
      <c r="C2754" s="33" t="s">
        <v>339</v>
      </c>
    </row>
    <row r="2755" spans="1:3">
      <c r="A2755" s="120">
        <v>46584</v>
      </c>
      <c r="B2755">
        <v>29</v>
      </c>
      <c r="C2755" s="33" t="s">
        <v>339</v>
      </c>
    </row>
    <row r="2756" spans="1:3">
      <c r="A2756" s="120">
        <v>46585</v>
      </c>
      <c r="B2756">
        <v>29</v>
      </c>
      <c r="C2756" s="33" t="s">
        <v>339</v>
      </c>
    </row>
    <row r="2757" spans="1:3">
      <c r="A2757" s="120">
        <v>46586</v>
      </c>
      <c r="B2757">
        <v>30</v>
      </c>
      <c r="C2757" s="33" t="s">
        <v>340</v>
      </c>
    </row>
    <row r="2758" spans="1:3">
      <c r="A2758" s="120">
        <v>46587</v>
      </c>
      <c r="B2758">
        <v>30</v>
      </c>
      <c r="C2758" s="33" t="s">
        <v>340</v>
      </c>
    </row>
    <row r="2759" spans="1:3">
      <c r="A2759" s="120">
        <v>46588</v>
      </c>
      <c r="B2759">
        <v>30</v>
      </c>
      <c r="C2759" s="33" t="s">
        <v>340</v>
      </c>
    </row>
    <row r="2760" spans="1:3">
      <c r="A2760" s="120">
        <v>46589</v>
      </c>
      <c r="B2760">
        <v>30</v>
      </c>
      <c r="C2760" s="33" t="s">
        <v>340</v>
      </c>
    </row>
    <row r="2761" spans="1:3">
      <c r="A2761" s="120">
        <v>46590</v>
      </c>
      <c r="B2761">
        <v>30</v>
      </c>
      <c r="C2761" s="33" t="s">
        <v>340</v>
      </c>
    </row>
    <row r="2762" spans="1:3">
      <c r="A2762" s="120">
        <v>46591</v>
      </c>
      <c r="B2762">
        <v>30</v>
      </c>
      <c r="C2762" s="33" t="s">
        <v>340</v>
      </c>
    </row>
    <row r="2763" spans="1:3">
      <c r="A2763" s="120">
        <v>46592</v>
      </c>
      <c r="B2763">
        <v>30</v>
      </c>
      <c r="C2763" s="33" t="s">
        <v>340</v>
      </c>
    </row>
    <row r="2764" spans="1:3">
      <c r="A2764" s="120">
        <v>46593</v>
      </c>
      <c r="B2764">
        <v>31</v>
      </c>
      <c r="C2764" s="33" t="s">
        <v>341</v>
      </c>
    </row>
    <row r="2765" spans="1:3">
      <c r="A2765" s="120">
        <v>46594</v>
      </c>
      <c r="B2765">
        <v>31</v>
      </c>
      <c r="C2765" s="33" t="s">
        <v>341</v>
      </c>
    </row>
    <row r="2766" spans="1:3">
      <c r="A2766" s="120">
        <v>46595</v>
      </c>
      <c r="B2766">
        <v>31</v>
      </c>
      <c r="C2766" s="33" t="s">
        <v>341</v>
      </c>
    </row>
    <row r="2767" spans="1:3">
      <c r="A2767" s="120">
        <v>46596</v>
      </c>
      <c r="B2767">
        <v>31</v>
      </c>
      <c r="C2767" s="33" t="s">
        <v>341</v>
      </c>
    </row>
    <row r="2768" spans="1:3">
      <c r="A2768" s="120">
        <v>46597</v>
      </c>
      <c r="B2768">
        <v>31</v>
      </c>
      <c r="C2768" s="33" t="s">
        <v>341</v>
      </c>
    </row>
    <row r="2769" spans="1:3">
      <c r="A2769" s="120">
        <v>46598</v>
      </c>
      <c r="B2769">
        <v>31</v>
      </c>
      <c r="C2769" s="33" t="s">
        <v>341</v>
      </c>
    </row>
    <row r="2770" spans="1:3">
      <c r="A2770" s="120">
        <v>46599</v>
      </c>
      <c r="B2770">
        <v>31</v>
      </c>
      <c r="C2770" s="33" t="s">
        <v>341</v>
      </c>
    </row>
    <row r="2771" spans="1:3">
      <c r="A2771" s="120">
        <v>46600</v>
      </c>
      <c r="B2771">
        <v>32</v>
      </c>
      <c r="C2771" s="33" t="s">
        <v>342</v>
      </c>
    </row>
    <row r="2772" spans="1:3">
      <c r="A2772" s="120">
        <v>46601</v>
      </c>
      <c r="B2772">
        <v>32</v>
      </c>
      <c r="C2772" s="33" t="s">
        <v>342</v>
      </c>
    </row>
    <row r="2773" spans="1:3">
      <c r="A2773" s="120">
        <v>46602</v>
      </c>
      <c r="B2773">
        <v>32</v>
      </c>
      <c r="C2773" s="33" t="s">
        <v>342</v>
      </c>
    </row>
    <row r="2774" spans="1:3">
      <c r="A2774" s="120">
        <v>46603</v>
      </c>
      <c r="B2774">
        <v>32</v>
      </c>
      <c r="C2774" s="33" t="s">
        <v>342</v>
      </c>
    </row>
    <row r="2775" spans="1:3">
      <c r="A2775" s="120">
        <v>46604</v>
      </c>
      <c r="B2775">
        <v>32</v>
      </c>
      <c r="C2775" s="33" t="s">
        <v>342</v>
      </c>
    </row>
    <row r="2776" spans="1:3">
      <c r="A2776" s="120">
        <v>46605</v>
      </c>
      <c r="B2776">
        <v>32</v>
      </c>
      <c r="C2776" s="33" t="s">
        <v>342</v>
      </c>
    </row>
    <row r="2777" spans="1:3">
      <c r="A2777" s="120">
        <v>46606</v>
      </c>
      <c r="B2777">
        <v>32</v>
      </c>
      <c r="C2777" s="33" t="s">
        <v>342</v>
      </c>
    </row>
    <row r="2778" spans="1:3">
      <c r="A2778" s="120">
        <v>46607</v>
      </c>
      <c r="B2778">
        <v>33</v>
      </c>
      <c r="C2778" s="33" t="s">
        <v>343</v>
      </c>
    </row>
    <row r="2779" spans="1:3">
      <c r="A2779" s="120">
        <v>46608</v>
      </c>
      <c r="B2779">
        <v>33</v>
      </c>
      <c r="C2779" s="33" t="s">
        <v>343</v>
      </c>
    </row>
    <row r="2780" spans="1:3">
      <c r="A2780" s="120">
        <v>46609</v>
      </c>
      <c r="B2780">
        <v>33</v>
      </c>
      <c r="C2780" s="33" t="s">
        <v>343</v>
      </c>
    </row>
    <row r="2781" spans="1:3">
      <c r="A2781" s="120">
        <v>46610</v>
      </c>
      <c r="B2781">
        <v>33</v>
      </c>
      <c r="C2781" s="33" t="s">
        <v>343</v>
      </c>
    </row>
    <row r="2782" spans="1:3">
      <c r="A2782" s="120">
        <v>46611</v>
      </c>
      <c r="B2782">
        <v>33</v>
      </c>
      <c r="C2782" s="33" t="s">
        <v>343</v>
      </c>
    </row>
    <row r="2783" spans="1:3">
      <c r="A2783" s="120">
        <v>46612</v>
      </c>
      <c r="B2783">
        <v>33</v>
      </c>
      <c r="C2783" s="33" t="s">
        <v>343</v>
      </c>
    </row>
    <row r="2784" spans="1:3">
      <c r="A2784" s="120">
        <v>46613</v>
      </c>
      <c r="B2784">
        <v>33</v>
      </c>
      <c r="C2784" s="33" t="s">
        <v>343</v>
      </c>
    </row>
    <row r="2785" spans="1:3">
      <c r="A2785" s="120">
        <v>46614</v>
      </c>
      <c r="B2785">
        <v>34</v>
      </c>
      <c r="C2785" s="33" t="s">
        <v>344</v>
      </c>
    </row>
    <row r="2786" spans="1:3">
      <c r="A2786" s="120">
        <v>46615</v>
      </c>
      <c r="B2786">
        <v>34</v>
      </c>
      <c r="C2786" s="33" t="s">
        <v>344</v>
      </c>
    </row>
    <row r="2787" spans="1:3">
      <c r="A2787" s="120">
        <v>46616</v>
      </c>
      <c r="B2787">
        <v>34</v>
      </c>
      <c r="C2787" s="33" t="s">
        <v>344</v>
      </c>
    </row>
    <row r="2788" spans="1:3">
      <c r="A2788" s="120">
        <v>46617</v>
      </c>
      <c r="B2788">
        <v>34</v>
      </c>
      <c r="C2788" s="33" t="s">
        <v>344</v>
      </c>
    </row>
    <row r="2789" spans="1:3">
      <c r="A2789" s="120">
        <v>46618</v>
      </c>
      <c r="B2789">
        <v>34</v>
      </c>
      <c r="C2789" s="33" t="s">
        <v>344</v>
      </c>
    </row>
    <row r="2790" spans="1:3">
      <c r="A2790" s="120">
        <v>46619</v>
      </c>
      <c r="B2790">
        <v>34</v>
      </c>
      <c r="C2790" s="33" t="s">
        <v>344</v>
      </c>
    </row>
    <row r="2791" spans="1:3">
      <c r="A2791" s="120">
        <v>46620</v>
      </c>
      <c r="B2791">
        <v>34</v>
      </c>
      <c r="C2791" s="33" t="s">
        <v>344</v>
      </c>
    </row>
    <row r="2792" spans="1:3">
      <c r="A2792" s="120">
        <v>46621</v>
      </c>
      <c r="B2792">
        <v>35</v>
      </c>
      <c r="C2792" s="33" t="s">
        <v>345</v>
      </c>
    </row>
    <row r="2793" spans="1:3">
      <c r="A2793" s="120">
        <v>46622</v>
      </c>
      <c r="B2793">
        <v>35</v>
      </c>
      <c r="C2793" s="33" t="s">
        <v>345</v>
      </c>
    </row>
    <row r="2794" spans="1:3">
      <c r="A2794" s="120">
        <v>46623</v>
      </c>
      <c r="B2794">
        <v>35</v>
      </c>
      <c r="C2794" s="33" t="s">
        <v>345</v>
      </c>
    </row>
    <row r="2795" spans="1:3">
      <c r="A2795" s="120">
        <v>46624</v>
      </c>
      <c r="B2795">
        <v>35</v>
      </c>
      <c r="C2795" s="33" t="s">
        <v>345</v>
      </c>
    </row>
    <row r="2796" spans="1:3">
      <c r="A2796" s="120">
        <v>46625</v>
      </c>
      <c r="B2796">
        <v>35</v>
      </c>
      <c r="C2796" s="33" t="s">
        <v>345</v>
      </c>
    </row>
    <row r="2797" spans="1:3">
      <c r="A2797" s="120">
        <v>46626</v>
      </c>
      <c r="B2797">
        <v>35</v>
      </c>
      <c r="C2797" s="33" t="s">
        <v>345</v>
      </c>
    </row>
    <row r="2798" spans="1:3">
      <c r="A2798" s="120">
        <v>46627</v>
      </c>
      <c r="B2798">
        <v>35</v>
      </c>
      <c r="C2798" s="33" t="s">
        <v>345</v>
      </c>
    </row>
    <row r="2799" spans="1:3">
      <c r="A2799" s="120">
        <v>46628</v>
      </c>
      <c r="B2799">
        <v>36</v>
      </c>
      <c r="C2799" s="33" t="s">
        <v>346</v>
      </c>
    </row>
    <row r="2800" spans="1:3">
      <c r="A2800" s="120">
        <v>46629</v>
      </c>
      <c r="B2800">
        <v>36</v>
      </c>
      <c r="C2800" s="33" t="s">
        <v>346</v>
      </c>
    </row>
    <row r="2801" spans="1:3">
      <c r="A2801" s="120">
        <v>46630</v>
      </c>
      <c r="B2801">
        <v>36</v>
      </c>
      <c r="C2801" s="33" t="s">
        <v>346</v>
      </c>
    </row>
    <row r="2802" spans="1:3">
      <c r="A2802" s="120">
        <v>46631</v>
      </c>
      <c r="B2802">
        <v>36</v>
      </c>
      <c r="C2802" s="33" t="s">
        <v>346</v>
      </c>
    </row>
    <row r="2803" spans="1:3">
      <c r="A2803" s="120">
        <v>46632</v>
      </c>
      <c r="B2803">
        <v>36</v>
      </c>
      <c r="C2803" s="33" t="s">
        <v>346</v>
      </c>
    </row>
    <row r="2804" spans="1:3">
      <c r="A2804" s="120">
        <v>46633</v>
      </c>
      <c r="B2804">
        <v>36</v>
      </c>
      <c r="C2804" s="33" t="s">
        <v>346</v>
      </c>
    </row>
    <row r="2805" spans="1:3">
      <c r="A2805" s="120">
        <v>46634</v>
      </c>
      <c r="B2805">
        <v>36</v>
      </c>
      <c r="C2805" s="33" t="s">
        <v>346</v>
      </c>
    </row>
    <row r="2806" spans="1:3">
      <c r="A2806" s="120">
        <v>46635</v>
      </c>
      <c r="B2806">
        <v>37</v>
      </c>
      <c r="C2806" s="33" t="s">
        <v>347</v>
      </c>
    </row>
    <row r="2807" spans="1:3">
      <c r="A2807" s="120">
        <v>46636</v>
      </c>
      <c r="B2807">
        <v>37</v>
      </c>
      <c r="C2807" s="33" t="s">
        <v>347</v>
      </c>
    </row>
    <row r="2808" spans="1:3">
      <c r="A2808" s="120">
        <v>46637</v>
      </c>
      <c r="B2808">
        <v>37</v>
      </c>
      <c r="C2808" s="33" t="s">
        <v>347</v>
      </c>
    </row>
    <row r="2809" spans="1:3">
      <c r="A2809" s="120">
        <v>46638</v>
      </c>
      <c r="B2809">
        <v>37</v>
      </c>
      <c r="C2809" s="33" t="s">
        <v>347</v>
      </c>
    </row>
    <row r="2810" spans="1:3">
      <c r="A2810" s="120">
        <v>46639</v>
      </c>
      <c r="B2810">
        <v>37</v>
      </c>
      <c r="C2810" s="33" t="s">
        <v>347</v>
      </c>
    </row>
    <row r="2811" spans="1:3">
      <c r="A2811" s="120">
        <v>46640</v>
      </c>
      <c r="B2811">
        <v>37</v>
      </c>
      <c r="C2811" s="33" t="s">
        <v>347</v>
      </c>
    </row>
    <row r="2812" spans="1:3">
      <c r="A2812" s="120">
        <v>46641</v>
      </c>
      <c r="B2812">
        <v>37</v>
      </c>
      <c r="C2812" s="33" t="s">
        <v>347</v>
      </c>
    </row>
    <row r="2813" spans="1:3">
      <c r="A2813" s="120">
        <v>46642</v>
      </c>
      <c r="B2813">
        <v>38</v>
      </c>
      <c r="C2813" s="33" t="s">
        <v>348</v>
      </c>
    </row>
    <row r="2814" spans="1:3">
      <c r="A2814" s="120">
        <v>46643</v>
      </c>
      <c r="B2814">
        <v>38</v>
      </c>
      <c r="C2814" s="33" t="s">
        <v>348</v>
      </c>
    </row>
    <row r="2815" spans="1:3">
      <c r="A2815" s="120">
        <v>46644</v>
      </c>
      <c r="B2815">
        <v>38</v>
      </c>
      <c r="C2815" s="33" t="s">
        <v>348</v>
      </c>
    </row>
    <row r="2816" spans="1:3">
      <c r="A2816" s="120">
        <v>46645</v>
      </c>
      <c r="B2816">
        <v>38</v>
      </c>
      <c r="C2816" s="33" t="s">
        <v>348</v>
      </c>
    </row>
    <row r="2817" spans="1:3">
      <c r="A2817" s="120">
        <v>46646</v>
      </c>
      <c r="B2817">
        <v>38</v>
      </c>
      <c r="C2817" s="33" t="s">
        <v>348</v>
      </c>
    </row>
    <row r="2818" spans="1:3">
      <c r="A2818" s="120">
        <v>46647</v>
      </c>
      <c r="B2818">
        <v>38</v>
      </c>
      <c r="C2818" s="33" t="s">
        <v>348</v>
      </c>
    </row>
    <row r="2819" spans="1:3">
      <c r="A2819" s="120">
        <v>46648</v>
      </c>
      <c r="B2819">
        <v>38</v>
      </c>
      <c r="C2819" s="33" t="s">
        <v>348</v>
      </c>
    </row>
    <row r="2820" spans="1:3">
      <c r="A2820" s="120">
        <v>46649</v>
      </c>
      <c r="B2820">
        <v>39</v>
      </c>
      <c r="C2820" s="33" t="s">
        <v>349</v>
      </c>
    </row>
    <row r="2821" spans="1:3">
      <c r="A2821" s="120">
        <v>46650</v>
      </c>
      <c r="B2821">
        <v>39</v>
      </c>
      <c r="C2821" s="33" t="s">
        <v>349</v>
      </c>
    </row>
    <row r="2822" spans="1:3">
      <c r="A2822" s="120">
        <v>46651</v>
      </c>
      <c r="B2822">
        <v>39</v>
      </c>
      <c r="C2822" s="33" t="s">
        <v>349</v>
      </c>
    </row>
    <row r="2823" spans="1:3">
      <c r="A2823" s="120">
        <v>46652</v>
      </c>
      <c r="B2823">
        <v>39</v>
      </c>
      <c r="C2823" s="33" t="s">
        <v>349</v>
      </c>
    </row>
    <row r="2824" spans="1:3">
      <c r="A2824" s="120">
        <v>46653</v>
      </c>
      <c r="B2824">
        <v>39</v>
      </c>
      <c r="C2824" s="33" t="s">
        <v>349</v>
      </c>
    </row>
    <row r="2825" spans="1:3">
      <c r="A2825" s="120">
        <v>46654</v>
      </c>
      <c r="B2825">
        <v>39</v>
      </c>
      <c r="C2825" s="33" t="s">
        <v>349</v>
      </c>
    </row>
    <row r="2826" spans="1:3">
      <c r="A2826" s="120">
        <v>46655</v>
      </c>
      <c r="B2826">
        <v>39</v>
      </c>
      <c r="C2826" s="33" t="s">
        <v>349</v>
      </c>
    </row>
    <row r="2827" spans="1:3">
      <c r="A2827" s="120">
        <v>46656</v>
      </c>
      <c r="B2827">
        <v>40</v>
      </c>
      <c r="C2827" s="33" t="s">
        <v>350</v>
      </c>
    </row>
    <row r="2828" spans="1:3">
      <c r="A2828" s="120">
        <v>46657</v>
      </c>
      <c r="B2828">
        <v>40</v>
      </c>
      <c r="C2828" s="33" t="s">
        <v>350</v>
      </c>
    </row>
    <row r="2829" spans="1:3">
      <c r="A2829" s="120">
        <v>46658</v>
      </c>
      <c r="B2829">
        <v>40</v>
      </c>
      <c r="C2829" s="33" t="s">
        <v>350</v>
      </c>
    </row>
    <row r="2830" spans="1:3">
      <c r="A2830" s="120">
        <v>46659</v>
      </c>
      <c r="B2830">
        <v>40</v>
      </c>
      <c r="C2830" s="33" t="s">
        <v>350</v>
      </c>
    </row>
    <row r="2831" spans="1:3">
      <c r="A2831" s="120">
        <v>46660</v>
      </c>
      <c r="B2831">
        <v>40</v>
      </c>
      <c r="C2831" s="33" t="s">
        <v>350</v>
      </c>
    </row>
    <row r="2832" spans="1:3">
      <c r="A2832" s="120">
        <v>46661</v>
      </c>
      <c r="B2832">
        <v>40</v>
      </c>
      <c r="C2832" s="33" t="s">
        <v>350</v>
      </c>
    </row>
    <row r="2833" spans="1:3">
      <c r="A2833" s="120">
        <v>46662</v>
      </c>
      <c r="B2833">
        <v>40</v>
      </c>
      <c r="C2833" s="33" t="s">
        <v>350</v>
      </c>
    </row>
    <row r="2834" spans="1:3">
      <c r="A2834" s="120">
        <v>46663</v>
      </c>
      <c r="B2834">
        <v>41</v>
      </c>
      <c r="C2834" s="33" t="s">
        <v>351</v>
      </c>
    </row>
    <row r="2835" spans="1:3">
      <c r="A2835" s="120">
        <v>46664</v>
      </c>
      <c r="B2835">
        <v>41</v>
      </c>
      <c r="C2835" s="33" t="s">
        <v>351</v>
      </c>
    </row>
    <row r="2836" spans="1:3">
      <c r="A2836" s="120">
        <v>46665</v>
      </c>
      <c r="B2836">
        <v>41</v>
      </c>
      <c r="C2836" s="33" t="s">
        <v>351</v>
      </c>
    </row>
    <row r="2837" spans="1:3">
      <c r="A2837" s="120">
        <v>46666</v>
      </c>
      <c r="B2837">
        <v>41</v>
      </c>
      <c r="C2837" s="33" t="s">
        <v>351</v>
      </c>
    </row>
    <row r="2838" spans="1:3">
      <c r="A2838" s="120">
        <v>46667</v>
      </c>
      <c r="B2838">
        <v>41</v>
      </c>
      <c r="C2838" s="33" t="s">
        <v>351</v>
      </c>
    </row>
    <row r="2839" spans="1:3">
      <c r="A2839" s="120">
        <v>46668</v>
      </c>
      <c r="B2839">
        <v>41</v>
      </c>
      <c r="C2839" s="33" t="s">
        <v>351</v>
      </c>
    </row>
    <row r="2840" spans="1:3">
      <c r="A2840" s="120">
        <v>46669</v>
      </c>
      <c r="B2840">
        <v>41</v>
      </c>
      <c r="C2840" s="33" t="s">
        <v>351</v>
      </c>
    </row>
    <row r="2841" spans="1:3">
      <c r="A2841" s="120">
        <v>46670</v>
      </c>
      <c r="B2841">
        <v>42</v>
      </c>
      <c r="C2841" s="33" t="s">
        <v>352</v>
      </c>
    </row>
    <row r="2842" spans="1:3">
      <c r="A2842" s="120">
        <v>46671</v>
      </c>
      <c r="B2842">
        <v>42</v>
      </c>
      <c r="C2842" s="33" t="s">
        <v>352</v>
      </c>
    </row>
    <row r="2843" spans="1:3">
      <c r="A2843" s="120">
        <v>46672</v>
      </c>
      <c r="B2843">
        <v>42</v>
      </c>
      <c r="C2843" s="33" t="s">
        <v>352</v>
      </c>
    </row>
    <row r="2844" spans="1:3">
      <c r="A2844" s="120">
        <v>46673</v>
      </c>
      <c r="B2844">
        <v>42</v>
      </c>
      <c r="C2844" s="33" t="s">
        <v>352</v>
      </c>
    </row>
    <row r="2845" spans="1:3">
      <c r="A2845" s="120">
        <v>46674</v>
      </c>
      <c r="B2845">
        <v>42</v>
      </c>
      <c r="C2845" s="33" t="s">
        <v>352</v>
      </c>
    </row>
    <row r="2846" spans="1:3">
      <c r="A2846" s="120">
        <v>46675</v>
      </c>
      <c r="B2846">
        <v>42</v>
      </c>
      <c r="C2846" s="33" t="s">
        <v>352</v>
      </c>
    </row>
    <row r="2847" spans="1:3">
      <c r="A2847" s="120">
        <v>46676</v>
      </c>
      <c r="B2847">
        <v>42</v>
      </c>
      <c r="C2847" s="33" t="s">
        <v>352</v>
      </c>
    </row>
    <row r="2848" spans="1:3">
      <c r="A2848" s="120">
        <v>46677</v>
      </c>
      <c r="B2848">
        <v>43</v>
      </c>
      <c r="C2848" s="33" t="s">
        <v>353</v>
      </c>
    </row>
    <row r="2849" spans="1:3">
      <c r="A2849" s="120">
        <v>46678</v>
      </c>
      <c r="B2849">
        <v>43</v>
      </c>
      <c r="C2849" s="33" t="s">
        <v>353</v>
      </c>
    </row>
    <row r="2850" spans="1:3">
      <c r="A2850" s="120">
        <v>46679</v>
      </c>
      <c r="B2850">
        <v>43</v>
      </c>
      <c r="C2850" s="33" t="s">
        <v>353</v>
      </c>
    </row>
    <row r="2851" spans="1:3">
      <c r="A2851" s="120">
        <v>46680</v>
      </c>
      <c r="B2851">
        <v>43</v>
      </c>
      <c r="C2851" s="33" t="s">
        <v>353</v>
      </c>
    </row>
    <row r="2852" spans="1:3">
      <c r="A2852" s="120">
        <v>46681</v>
      </c>
      <c r="B2852">
        <v>43</v>
      </c>
      <c r="C2852" s="33" t="s">
        <v>353</v>
      </c>
    </row>
    <row r="2853" spans="1:3">
      <c r="A2853" s="120">
        <v>46682</v>
      </c>
      <c r="B2853">
        <v>43</v>
      </c>
      <c r="C2853" s="33" t="s">
        <v>353</v>
      </c>
    </row>
    <row r="2854" spans="1:3">
      <c r="A2854" s="120">
        <v>46683</v>
      </c>
      <c r="B2854">
        <v>43</v>
      </c>
      <c r="C2854" s="33" t="s">
        <v>353</v>
      </c>
    </row>
    <row r="2855" spans="1:3">
      <c r="A2855" s="120">
        <v>46684</v>
      </c>
      <c r="B2855">
        <v>44</v>
      </c>
      <c r="C2855" s="33" t="s">
        <v>354</v>
      </c>
    </row>
    <row r="2856" spans="1:3">
      <c r="A2856" s="120">
        <v>46685</v>
      </c>
      <c r="B2856">
        <v>44</v>
      </c>
      <c r="C2856" s="33" t="s">
        <v>354</v>
      </c>
    </row>
    <row r="2857" spans="1:3">
      <c r="A2857" s="120">
        <v>46686</v>
      </c>
      <c r="B2857">
        <v>44</v>
      </c>
      <c r="C2857" s="33" t="s">
        <v>354</v>
      </c>
    </row>
    <row r="2858" spans="1:3">
      <c r="A2858" s="120">
        <v>46687</v>
      </c>
      <c r="B2858">
        <v>44</v>
      </c>
      <c r="C2858" s="33" t="s">
        <v>354</v>
      </c>
    </row>
    <row r="2859" spans="1:3">
      <c r="A2859" s="120">
        <v>46688</v>
      </c>
      <c r="B2859">
        <v>44</v>
      </c>
      <c r="C2859" s="33" t="s">
        <v>354</v>
      </c>
    </row>
    <row r="2860" spans="1:3">
      <c r="A2860" s="120">
        <v>46689</v>
      </c>
      <c r="B2860">
        <v>44</v>
      </c>
      <c r="C2860" s="33" t="s">
        <v>354</v>
      </c>
    </row>
    <row r="2861" spans="1:3">
      <c r="A2861" s="120">
        <v>46690</v>
      </c>
      <c r="B2861">
        <v>44</v>
      </c>
      <c r="C2861" s="33" t="s">
        <v>354</v>
      </c>
    </row>
    <row r="2862" spans="1:3">
      <c r="A2862" s="120">
        <v>46691</v>
      </c>
      <c r="B2862">
        <v>45</v>
      </c>
      <c r="C2862" s="33" t="s">
        <v>355</v>
      </c>
    </row>
    <row r="2863" spans="1:3">
      <c r="A2863" s="120">
        <v>46692</v>
      </c>
      <c r="B2863">
        <v>45</v>
      </c>
      <c r="C2863" s="33" t="s">
        <v>355</v>
      </c>
    </row>
    <row r="2864" spans="1:3">
      <c r="A2864" s="120">
        <v>46693</v>
      </c>
      <c r="B2864">
        <v>45</v>
      </c>
      <c r="C2864" s="33" t="s">
        <v>355</v>
      </c>
    </row>
    <row r="2865" spans="1:3">
      <c r="A2865" s="120">
        <v>46694</v>
      </c>
      <c r="B2865">
        <v>45</v>
      </c>
      <c r="C2865" s="33" t="s">
        <v>355</v>
      </c>
    </row>
    <row r="2866" spans="1:3">
      <c r="A2866" s="120">
        <v>46695</v>
      </c>
      <c r="B2866">
        <v>45</v>
      </c>
      <c r="C2866" s="33" t="s">
        <v>355</v>
      </c>
    </row>
    <row r="2867" spans="1:3">
      <c r="A2867" s="120">
        <v>46696</v>
      </c>
      <c r="B2867">
        <v>45</v>
      </c>
      <c r="C2867" s="33" t="s">
        <v>355</v>
      </c>
    </row>
    <row r="2868" spans="1:3">
      <c r="A2868" s="120">
        <v>46697</v>
      </c>
      <c r="B2868">
        <v>45</v>
      </c>
      <c r="C2868" s="33" t="s">
        <v>355</v>
      </c>
    </row>
    <row r="2869" spans="1:3">
      <c r="A2869" s="120">
        <v>46698</v>
      </c>
      <c r="B2869">
        <v>46</v>
      </c>
      <c r="C2869" s="33" t="s">
        <v>356</v>
      </c>
    </row>
    <row r="2870" spans="1:3">
      <c r="A2870" s="120">
        <v>46699</v>
      </c>
      <c r="B2870">
        <v>46</v>
      </c>
      <c r="C2870" s="33" t="s">
        <v>356</v>
      </c>
    </row>
    <row r="2871" spans="1:3">
      <c r="A2871" s="120">
        <v>46700</v>
      </c>
      <c r="B2871">
        <v>46</v>
      </c>
      <c r="C2871" s="33" t="s">
        <v>356</v>
      </c>
    </row>
    <row r="2872" spans="1:3">
      <c r="A2872" s="120">
        <v>46701</v>
      </c>
      <c r="B2872">
        <v>46</v>
      </c>
      <c r="C2872" s="33" t="s">
        <v>356</v>
      </c>
    </row>
    <row r="2873" spans="1:3">
      <c r="A2873" s="120">
        <v>46702</v>
      </c>
      <c r="B2873">
        <v>46</v>
      </c>
      <c r="C2873" s="33" t="s">
        <v>356</v>
      </c>
    </row>
    <row r="2874" spans="1:3">
      <c r="A2874" s="120">
        <v>46703</v>
      </c>
      <c r="B2874">
        <v>46</v>
      </c>
      <c r="C2874" s="33" t="s">
        <v>356</v>
      </c>
    </row>
    <row r="2875" spans="1:3">
      <c r="A2875" s="120">
        <v>46704</v>
      </c>
      <c r="B2875">
        <v>46</v>
      </c>
      <c r="C2875" s="33" t="s">
        <v>356</v>
      </c>
    </row>
    <row r="2876" spans="1:3">
      <c r="A2876" s="120">
        <v>46705</v>
      </c>
      <c r="B2876">
        <v>47</v>
      </c>
      <c r="C2876" s="33" t="s">
        <v>357</v>
      </c>
    </row>
    <row r="2877" spans="1:3">
      <c r="A2877" s="120">
        <v>46706</v>
      </c>
      <c r="B2877">
        <v>47</v>
      </c>
      <c r="C2877" s="33" t="s">
        <v>357</v>
      </c>
    </row>
    <row r="2878" spans="1:3">
      <c r="A2878" s="120">
        <v>46707</v>
      </c>
      <c r="B2878">
        <v>47</v>
      </c>
      <c r="C2878" s="33" t="s">
        <v>357</v>
      </c>
    </row>
    <row r="2879" spans="1:3">
      <c r="A2879" s="120">
        <v>46708</v>
      </c>
      <c r="B2879">
        <v>47</v>
      </c>
      <c r="C2879" s="33" t="s">
        <v>357</v>
      </c>
    </row>
    <row r="2880" spans="1:3">
      <c r="A2880" s="120">
        <v>46709</v>
      </c>
      <c r="B2880">
        <v>47</v>
      </c>
      <c r="C2880" s="33" t="s">
        <v>357</v>
      </c>
    </row>
    <row r="2881" spans="1:3">
      <c r="A2881" s="120">
        <v>46710</v>
      </c>
      <c r="B2881">
        <v>47</v>
      </c>
      <c r="C2881" s="33" t="s">
        <v>357</v>
      </c>
    </row>
    <row r="2882" spans="1:3">
      <c r="A2882" s="120">
        <v>46711</v>
      </c>
      <c r="B2882">
        <v>47</v>
      </c>
      <c r="C2882" s="33" t="s">
        <v>357</v>
      </c>
    </row>
    <row r="2883" spans="1:3">
      <c r="A2883" s="120">
        <v>46712</v>
      </c>
      <c r="B2883">
        <v>48</v>
      </c>
      <c r="C2883" s="33" t="s">
        <v>358</v>
      </c>
    </row>
    <row r="2884" spans="1:3">
      <c r="A2884" s="120">
        <v>46713</v>
      </c>
      <c r="B2884">
        <v>48</v>
      </c>
      <c r="C2884" s="33" t="s">
        <v>358</v>
      </c>
    </row>
    <row r="2885" spans="1:3">
      <c r="A2885" s="120">
        <v>46714</v>
      </c>
      <c r="B2885">
        <v>48</v>
      </c>
      <c r="C2885" s="33" t="s">
        <v>358</v>
      </c>
    </row>
    <row r="2886" spans="1:3">
      <c r="A2886" s="120">
        <v>46715</v>
      </c>
      <c r="B2886">
        <v>48</v>
      </c>
      <c r="C2886" s="33" t="s">
        <v>358</v>
      </c>
    </row>
    <row r="2887" spans="1:3">
      <c r="A2887" s="120">
        <v>46716</v>
      </c>
      <c r="B2887">
        <v>48</v>
      </c>
      <c r="C2887" s="33" t="s">
        <v>358</v>
      </c>
    </row>
    <row r="2888" spans="1:3">
      <c r="A2888" s="120">
        <v>46717</v>
      </c>
      <c r="B2888">
        <v>48</v>
      </c>
      <c r="C2888" s="33" t="s">
        <v>358</v>
      </c>
    </row>
    <row r="2889" spans="1:3">
      <c r="A2889" s="120">
        <v>46718</v>
      </c>
      <c r="B2889">
        <v>48</v>
      </c>
      <c r="C2889" s="33" t="s">
        <v>358</v>
      </c>
    </row>
    <row r="2890" spans="1:3">
      <c r="A2890" s="120">
        <v>46719</v>
      </c>
      <c r="B2890">
        <v>49</v>
      </c>
      <c r="C2890" s="33" t="s">
        <v>359</v>
      </c>
    </row>
    <row r="2891" spans="1:3">
      <c r="A2891" s="120">
        <v>46720</v>
      </c>
      <c r="B2891">
        <v>49</v>
      </c>
      <c r="C2891" s="33" t="s">
        <v>359</v>
      </c>
    </row>
    <row r="2892" spans="1:3">
      <c r="A2892" s="120">
        <v>46721</v>
      </c>
      <c r="B2892">
        <v>49</v>
      </c>
      <c r="C2892" s="33" t="s">
        <v>359</v>
      </c>
    </row>
    <row r="2893" spans="1:3">
      <c r="A2893" s="120">
        <v>46722</v>
      </c>
      <c r="B2893">
        <v>49</v>
      </c>
      <c r="C2893" s="33" t="s">
        <v>359</v>
      </c>
    </row>
    <row r="2894" spans="1:3">
      <c r="A2894" s="120">
        <v>46723</v>
      </c>
      <c r="B2894">
        <v>49</v>
      </c>
      <c r="C2894" s="33" t="s">
        <v>359</v>
      </c>
    </row>
    <row r="2895" spans="1:3">
      <c r="A2895" s="120">
        <v>46724</v>
      </c>
      <c r="B2895">
        <v>49</v>
      </c>
      <c r="C2895" s="33" t="s">
        <v>359</v>
      </c>
    </row>
    <row r="2896" spans="1:3">
      <c r="A2896" s="120">
        <v>46725</v>
      </c>
      <c r="B2896">
        <v>49</v>
      </c>
      <c r="C2896" s="33" t="s">
        <v>359</v>
      </c>
    </row>
    <row r="2897" spans="1:3">
      <c r="A2897" s="120">
        <v>46726</v>
      </c>
      <c r="B2897">
        <v>50</v>
      </c>
      <c r="C2897" s="33" t="s">
        <v>360</v>
      </c>
    </row>
    <row r="2898" spans="1:3">
      <c r="A2898" s="120">
        <v>46727</v>
      </c>
      <c r="B2898">
        <v>50</v>
      </c>
      <c r="C2898" s="33" t="s">
        <v>360</v>
      </c>
    </row>
    <row r="2899" spans="1:3">
      <c r="A2899" s="120">
        <v>46728</v>
      </c>
      <c r="B2899">
        <v>50</v>
      </c>
      <c r="C2899" s="33" t="s">
        <v>360</v>
      </c>
    </row>
    <row r="2900" spans="1:3">
      <c r="A2900" s="120">
        <v>46729</v>
      </c>
      <c r="B2900">
        <v>50</v>
      </c>
      <c r="C2900" s="33" t="s">
        <v>360</v>
      </c>
    </row>
    <row r="2901" spans="1:3">
      <c r="A2901" s="120">
        <v>46730</v>
      </c>
      <c r="B2901">
        <v>50</v>
      </c>
      <c r="C2901" s="33" t="s">
        <v>360</v>
      </c>
    </row>
    <row r="2902" spans="1:3">
      <c r="A2902" s="120">
        <v>46731</v>
      </c>
      <c r="B2902">
        <v>50</v>
      </c>
      <c r="C2902" s="33" t="s">
        <v>360</v>
      </c>
    </row>
    <row r="2903" spans="1:3">
      <c r="A2903" s="120">
        <v>46732</v>
      </c>
      <c r="B2903">
        <v>50</v>
      </c>
      <c r="C2903" s="33" t="s">
        <v>360</v>
      </c>
    </row>
    <row r="2904" spans="1:3">
      <c r="A2904" s="120">
        <v>46733</v>
      </c>
      <c r="B2904">
        <v>51</v>
      </c>
      <c r="C2904" s="33" t="s">
        <v>361</v>
      </c>
    </row>
    <row r="2905" spans="1:3">
      <c r="A2905" s="120">
        <v>46734</v>
      </c>
      <c r="B2905">
        <v>51</v>
      </c>
      <c r="C2905" s="33" t="s">
        <v>361</v>
      </c>
    </row>
    <row r="2906" spans="1:3">
      <c r="A2906" s="120">
        <v>46735</v>
      </c>
      <c r="B2906">
        <v>51</v>
      </c>
      <c r="C2906" s="33" t="s">
        <v>361</v>
      </c>
    </row>
    <row r="2907" spans="1:3">
      <c r="A2907" s="120">
        <v>46736</v>
      </c>
      <c r="B2907">
        <v>51</v>
      </c>
      <c r="C2907" s="33" t="s">
        <v>361</v>
      </c>
    </row>
    <row r="2908" spans="1:3">
      <c r="A2908" s="120">
        <v>46737</v>
      </c>
      <c r="B2908">
        <v>51</v>
      </c>
      <c r="C2908" s="33" t="s">
        <v>361</v>
      </c>
    </row>
    <row r="2909" spans="1:3">
      <c r="A2909" s="120">
        <v>46738</v>
      </c>
      <c r="B2909">
        <v>51</v>
      </c>
      <c r="C2909" s="33" t="s">
        <v>361</v>
      </c>
    </row>
    <row r="2910" spans="1:3">
      <c r="A2910" s="120">
        <v>46739</v>
      </c>
      <c r="B2910">
        <v>51</v>
      </c>
      <c r="C2910" s="33" t="s">
        <v>361</v>
      </c>
    </row>
    <row r="2911" spans="1:3">
      <c r="A2911" s="120">
        <v>46740</v>
      </c>
      <c r="B2911">
        <v>52</v>
      </c>
      <c r="C2911" s="33" t="s">
        <v>362</v>
      </c>
    </row>
    <row r="2912" spans="1:3">
      <c r="A2912" s="120">
        <v>46741</v>
      </c>
      <c r="B2912">
        <v>52</v>
      </c>
      <c r="C2912" s="33" t="s">
        <v>362</v>
      </c>
    </row>
    <row r="2913" spans="1:3">
      <c r="A2913" s="120">
        <v>46742</v>
      </c>
      <c r="B2913">
        <v>52</v>
      </c>
      <c r="C2913" s="33" t="s">
        <v>362</v>
      </c>
    </row>
    <row r="2914" spans="1:3">
      <c r="A2914" s="120">
        <v>46743</v>
      </c>
      <c r="B2914">
        <v>52</v>
      </c>
      <c r="C2914" s="33" t="s">
        <v>362</v>
      </c>
    </row>
    <row r="2915" spans="1:3">
      <c r="A2915" s="120">
        <v>46744</v>
      </c>
      <c r="B2915">
        <v>52</v>
      </c>
      <c r="C2915" s="33" t="s">
        <v>362</v>
      </c>
    </row>
    <row r="2916" spans="1:3">
      <c r="A2916" s="120">
        <v>46745</v>
      </c>
      <c r="B2916">
        <v>52</v>
      </c>
      <c r="C2916" s="33" t="s">
        <v>362</v>
      </c>
    </row>
    <row r="2917" spans="1:3">
      <c r="A2917" s="120">
        <v>46746</v>
      </c>
      <c r="B2917">
        <v>52</v>
      </c>
      <c r="C2917" s="33" t="s">
        <v>362</v>
      </c>
    </row>
    <row r="2918" spans="1:3">
      <c r="A2918" s="120">
        <v>46747</v>
      </c>
      <c r="B2918">
        <v>53</v>
      </c>
      <c r="C2918" s="33" t="s">
        <v>363</v>
      </c>
    </row>
    <row r="2919" spans="1:3">
      <c r="A2919" s="120">
        <v>46748</v>
      </c>
      <c r="B2919">
        <v>53</v>
      </c>
      <c r="C2919" s="33" t="s">
        <v>363</v>
      </c>
    </row>
    <row r="2920" spans="1:3">
      <c r="A2920" s="120">
        <v>46749</v>
      </c>
      <c r="B2920">
        <v>53</v>
      </c>
      <c r="C2920" s="33" t="s">
        <v>363</v>
      </c>
    </row>
    <row r="2921" spans="1:3">
      <c r="A2921" s="120">
        <v>46750</v>
      </c>
      <c r="B2921">
        <v>53</v>
      </c>
      <c r="C2921" s="33" t="s">
        <v>363</v>
      </c>
    </row>
    <row r="2922" spans="1:3">
      <c r="A2922" s="120">
        <v>46751</v>
      </c>
      <c r="B2922">
        <v>53</v>
      </c>
      <c r="C2922" s="33" t="s">
        <v>363</v>
      </c>
    </row>
    <row r="2923" spans="1:3">
      <c r="A2923" s="120">
        <v>46752</v>
      </c>
      <c r="B2923">
        <v>53</v>
      </c>
      <c r="C2923" s="33" t="s">
        <v>363</v>
      </c>
    </row>
    <row r="2924" spans="1:3">
      <c r="A2924" s="120">
        <v>46753</v>
      </c>
      <c r="B2924">
        <v>53</v>
      </c>
      <c r="C2924" s="33" t="s">
        <v>363</v>
      </c>
    </row>
    <row r="2925" spans="1:3">
      <c r="A2925" s="120">
        <v>46754</v>
      </c>
      <c r="B2925">
        <v>1</v>
      </c>
      <c r="C2925" s="33" t="s">
        <v>364</v>
      </c>
    </row>
    <row r="2926" spans="1:3">
      <c r="A2926" s="120">
        <v>46755</v>
      </c>
      <c r="B2926">
        <v>1</v>
      </c>
      <c r="C2926" s="33" t="s">
        <v>364</v>
      </c>
    </row>
    <row r="2927" spans="1:3">
      <c r="A2927" s="120">
        <v>46756</v>
      </c>
      <c r="B2927">
        <v>1</v>
      </c>
      <c r="C2927" s="33" t="s">
        <v>364</v>
      </c>
    </row>
    <row r="2928" spans="1:3">
      <c r="A2928" s="120">
        <v>46757</v>
      </c>
      <c r="B2928">
        <v>1</v>
      </c>
      <c r="C2928" s="33" t="s">
        <v>364</v>
      </c>
    </row>
    <row r="2929" spans="1:3">
      <c r="A2929" s="120">
        <v>46758</v>
      </c>
      <c r="B2929">
        <v>1</v>
      </c>
      <c r="C2929" s="33" t="s">
        <v>364</v>
      </c>
    </row>
    <row r="2930" spans="1:3">
      <c r="A2930" s="120">
        <v>46759</v>
      </c>
      <c r="B2930">
        <v>1</v>
      </c>
      <c r="C2930" s="33" t="s">
        <v>364</v>
      </c>
    </row>
    <row r="2931" spans="1:3">
      <c r="A2931" s="120">
        <v>46760</v>
      </c>
      <c r="B2931">
        <v>1</v>
      </c>
      <c r="C2931" s="33" t="s">
        <v>364</v>
      </c>
    </row>
    <row r="2932" spans="1:3">
      <c r="A2932" s="120">
        <v>46761</v>
      </c>
      <c r="B2932">
        <v>2</v>
      </c>
      <c r="C2932" s="33" t="s">
        <v>365</v>
      </c>
    </row>
    <row r="2933" spans="1:3">
      <c r="A2933" s="120">
        <v>46762</v>
      </c>
      <c r="B2933">
        <v>2</v>
      </c>
      <c r="C2933" s="33" t="s">
        <v>365</v>
      </c>
    </row>
    <row r="2934" spans="1:3">
      <c r="A2934" s="120">
        <v>46763</v>
      </c>
      <c r="B2934">
        <v>2</v>
      </c>
      <c r="C2934" s="33" t="s">
        <v>365</v>
      </c>
    </row>
    <row r="2935" spans="1:3">
      <c r="A2935" s="120">
        <v>46764</v>
      </c>
      <c r="B2935">
        <v>2</v>
      </c>
      <c r="C2935" s="33" t="s">
        <v>365</v>
      </c>
    </row>
    <row r="2936" spans="1:3">
      <c r="A2936" s="120">
        <v>46765</v>
      </c>
      <c r="B2936">
        <v>2</v>
      </c>
      <c r="C2936" s="33" t="s">
        <v>365</v>
      </c>
    </row>
    <row r="2937" spans="1:3">
      <c r="A2937" s="120">
        <v>46766</v>
      </c>
      <c r="B2937">
        <v>2</v>
      </c>
      <c r="C2937" s="33" t="s">
        <v>365</v>
      </c>
    </row>
    <row r="2938" spans="1:3">
      <c r="A2938" s="120">
        <v>46767</v>
      </c>
      <c r="B2938">
        <v>2</v>
      </c>
      <c r="C2938" s="33" t="s">
        <v>365</v>
      </c>
    </row>
    <row r="2939" spans="1:3">
      <c r="A2939" s="120">
        <v>46768</v>
      </c>
      <c r="B2939">
        <v>3</v>
      </c>
      <c r="C2939" s="33" t="s">
        <v>366</v>
      </c>
    </row>
    <row r="2940" spans="1:3">
      <c r="A2940" s="120">
        <v>46769</v>
      </c>
      <c r="B2940">
        <v>3</v>
      </c>
      <c r="C2940" s="33" t="s">
        <v>366</v>
      </c>
    </row>
    <row r="2941" spans="1:3">
      <c r="A2941" s="120">
        <v>46770</v>
      </c>
      <c r="B2941">
        <v>3</v>
      </c>
      <c r="C2941" s="33" t="s">
        <v>366</v>
      </c>
    </row>
    <row r="2942" spans="1:3">
      <c r="A2942" s="120">
        <v>46771</v>
      </c>
      <c r="B2942">
        <v>3</v>
      </c>
      <c r="C2942" s="33" t="s">
        <v>366</v>
      </c>
    </row>
    <row r="2943" spans="1:3">
      <c r="A2943" s="120">
        <v>46772</v>
      </c>
      <c r="B2943">
        <v>3</v>
      </c>
      <c r="C2943" s="33" t="s">
        <v>366</v>
      </c>
    </row>
    <row r="2944" spans="1:3">
      <c r="A2944" s="120">
        <v>46773</v>
      </c>
      <c r="B2944">
        <v>3</v>
      </c>
      <c r="C2944" s="33" t="s">
        <v>366</v>
      </c>
    </row>
    <row r="2945" spans="1:3">
      <c r="A2945" s="120">
        <v>46774</v>
      </c>
      <c r="B2945">
        <v>3</v>
      </c>
      <c r="C2945" s="33" t="s">
        <v>366</v>
      </c>
    </row>
    <row r="2946" spans="1:3">
      <c r="A2946" s="120">
        <v>46775</v>
      </c>
      <c r="B2946">
        <v>4</v>
      </c>
      <c r="C2946" s="33" t="s">
        <v>367</v>
      </c>
    </row>
    <row r="2947" spans="1:3">
      <c r="A2947" s="120">
        <v>46776</v>
      </c>
      <c r="B2947">
        <v>4</v>
      </c>
      <c r="C2947" s="33" t="s">
        <v>367</v>
      </c>
    </row>
    <row r="2948" spans="1:3">
      <c r="A2948" s="120">
        <v>46777</v>
      </c>
      <c r="B2948">
        <v>4</v>
      </c>
      <c r="C2948" s="33" t="s">
        <v>367</v>
      </c>
    </row>
    <row r="2949" spans="1:3">
      <c r="A2949" s="120">
        <v>46778</v>
      </c>
      <c r="B2949">
        <v>4</v>
      </c>
      <c r="C2949" s="33" t="s">
        <v>367</v>
      </c>
    </row>
    <row r="2950" spans="1:3">
      <c r="A2950" s="120">
        <v>46779</v>
      </c>
      <c r="B2950">
        <v>4</v>
      </c>
      <c r="C2950" s="33" t="s">
        <v>367</v>
      </c>
    </row>
    <row r="2951" spans="1:3">
      <c r="A2951" s="120">
        <v>46780</v>
      </c>
      <c r="B2951">
        <v>4</v>
      </c>
      <c r="C2951" s="33" t="s">
        <v>367</v>
      </c>
    </row>
    <row r="2952" spans="1:3">
      <c r="A2952" s="120">
        <v>46781</v>
      </c>
      <c r="B2952">
        <v>4</v>
      </c>
      <c r="C2952" s="33" t="s">
        <v>367</v>
      </c>
    </row>
    <row r="2953" spans="1:3">
      <c r="A2953" s="120">
        <v>46782</v>
      </c>
      <c r="B2953">
        <v>5</v>
      </c>
      <c r="C2953" s="33" t="s">
        <v>368</v>
      </c>
    </row>
    <row r="2954" spans="1:3">
      <c r="A2954" s="120">
        <v>46783</v>
      </c>
      <c r="B2954">
        <v>5</v>
      </c>
      <c r="C2954" s="33" t="s">
        <v>368</v>
      </c>
    </row>
    <row r="2955" spans="1:3">
      <c r="A2955" s="120">
        <v>46784</v>
      </c>
      <c r="B2955">
        <v>5</v>
      </c>
      <c r="C2955" s="33" t="s">
        <v>368</v>
      </c>
    </row>
    <row r="2956" spans="1:3">
      <c r="A2956" s="120">
        <v>46785</v>
      </c>
      <c r="B2956">
        <v>5</v>
      </c>
      <c r="C2956" s="33" t="s">
        <v>368</v>
      </c>
    </row>
    <row r="2957" spans="1:3">
      <c r="A2957" s="120">
        <v>46786</v>
      </c>
      <c r="B2957">
        <v>5</v>
      </c>
      <c r="C2957" s="33" t="s">
        <v>368</v>
      </c>
    </row>
    <row r="2958" spans="1:3">
      <c r="A2958" s="120">
        <v>46787</v>
      </c>
      <c r="B2958">
        <v>5</v>
      </c>
      <c r="C2958" s="33" t="s">
        <v>368</v>
      </c>
    </row>
    <row r="2959" spans="1:3">
      <c r="A2959" s="120">
        <v>46788</v>
      </c>
      <c r="B2959">
        <v>5</v>
      </c>
      <c r="C2959" s="33" t="s">
        <v>368</v>
      </c>
    </row>
    <row r="2960" spans="1:3">
      <c r="A2960" s="120">
        <v>46789</v>
      </c>
      <c r="B2960">
        <v>6</v>
      </c>
      <c r="C2960" s="33" t="s">
        <v>369</v>
      </c>
    </row>
    <row r="2961" spans="1:3">
      <c r="A2961" s="120">
        <v>46790</v>
      </c>
      <c r="B2961">
        <v>6</v>
      </c>
      <c r="C2961" s="33" t="s">
        <v>369</v>
      </c>
    </row>
    <row r="2962" spans="1:3">
      <c r="A2962" s="120">
        <v>46791</v>
      </c>
      <c r="B2962">
        <v>6</v>
      </c>
      <c r="C2962" s="33" t="s">
        <v>369</v>
      </c>
    </row>
    <row r="2963" spans="1:3">
      <c r="A2963" s="120">
        <v>46792</v>
      </c>
      <c r="B2963">
        <v>6</v>
      </c>
      <c r="C2963" s="33" t="s">
        <v>369</v>
      </c>
    </row>
    <row r="2964" spans="1:3">
      <c r="A2964" s="120">
        <v>46793</v>
      </c>
      <c r="B2964">
        <v>6</v>
      </c>
      <c r="C2964" s="33" t="s">
        <v>369</v>
      </c>
    </row>
    <row r="2965" spans="1:3">
      <c r="A2965" s="120">
        <v>46794</v>
      </c>
      <c r="B2965">
        <v>6</v>
      </c>
      <c r="C2965" s="33" t="s">
        <v>369</v>
      </c>
    </row>
    <row r="2966" spans="1:3">
      <c r="A2966" s="120">
        <v>46795</v>
      </c>
      <c r="B2966">
        <v>6</v>
      </c>
      <c r="C2966" s="33" t="s">
        <v>369</v>
      </c>
    </row>
    <row r="2967" spans="1:3">
      <c r="A2967" s="120">
        <v>46796</v>
      </c>
      <c r="B2967">
        <v>7</v>
      </c>
      <c r="C2967" s="33" t="s">
        <v>370</v>
      </c>
    </row>
    <row r="2968" spans="1:3">
      <c r="A2968" s="120">
        <v>46797</v>
      </c>
      <c r="B2968">
        <v>7</v>
      </c>
      <c r="C2968" s="33" t="s">
        <v>370</v>
      </c>
    </row>
    <row r="2969" spans="1:3">
      <c r="A2969" s="120">
        <v>46798</v>
      </c>
      <c r="B2969">
        <v>7</v>
      </c>
      <c r="C2969" s="33" t="s">
        <v>370</v>
      </c>
    </row>
    <row r="2970" spans="1:3">
      <c r="A2970" s="120">
        <v>46799</v>
      </c>
      <c r="B2970">
        <v>7</v>
      </c>
      <c r="C2970" s="33" t="s">
        <v>370</v>
      </c>
    </row>
    <row r="2971" spans="1:3">
      <c r="A2971" s="120">
        <v>46800</v>
      </c>
      <c r="B2971">
        <v>7</v>
      </c>
      <c r="C2971" s="33" t="s">
        <v>370</v>
      </c>
    </row>
    <row r="2972" spans="1:3">
      <c r="A2972" s="120">
        <v>46801</v>
      </c>
      <c r="B2972">
        <v>7</v>
      </c>
      <c r="C2972" s="33" t="s">
        <v>370</v>
      </c>
    </row>
    <row r="2973" spans="1:3">
      <c r="A2973" s="120">
        <v>46802</v>
      </c>
      <c r="B2973">
        <v>7</v>
      </c>
      <c r="C2973" s="33" t="s">
        <v>370</v>
      </c>
    </row>
    <row r="2974" spans="1:3">
      <c r="A2974" s="120">
        <v>46803</v>
      </c>
      <c r="B2974">
        <v>8</v>
      </c>
      <c r="C2974" s="33" t="s">
        <v>371</v>
      </c>
    </row>
    <row r="2975" spans="1:3">
      <c r="A2975" s="120">
        <v>46804</v>
      </c>
      <c r="B2975">
        <v>8</v>
      </c>
      <c r="C2975" s="33" t="s">
        <v>371</v>
      </c>
    </row>
    <row r="2976" spans="1:3">
      <c r="A2976" s="120">
        <v>46805</v>
      </c>
      <c r="B2976">
        <v>8</v>
      </c>
      <c r="C2976" s="33" t="s">
        <v>371</v>
      </c>
    </row>
    <row r="2977" spans="1:3">
      <c r="A2977" s="120">
        <v>46806</v>
      </c>
      <c r="B2977">
        <v>8</v>
      </c>
      <c r="C2977" s="33" t="s">
        <v>371</v>
      </c>
    </row>
    <row r="2978" spans="1:3">
      <c r="A2978" s="120">
        <v>46807</v>
      </c>
      <c r="B2978">
        <v>8</v>
      </c>
      <c r="C2978" s="33" t="s">
        <v>371</v>
      </c>
    </row>
    <row r="2979" spans="1:3">
      <c r="A2979" s="120">
        <v>46808</v>
      </c>
      <c r="B2979">
        <v>8</v>
      </c>
      <c r="C2979" s="33" t="s">
        <v>371</v>
      </c>
    </row>
    <row r="2980" spans="1:3">
      <c r="A2980" s="120">
        <v>46809</v>
      </c>
      <c r="B2980">
        <v>8</v>
      </c>
      <c r="C2980" s="33" t="s">
        <v>371</v>
      </c>
    </row>
    <row r="2981" spans="1:3">
      <c r="A2981" s="120">
        <v>46810</v>
      </c>
      <c r="B2981">
        <v>9</v>
      </c>
      <c r="C2981" s="33" t="s">
        <v>372</v>
      </c>
    </row>
    <row r="2982" spans="1:3">
      <c r="A2982" s="120">
        <v>46811</v>
      </c>
      <c r="B2982">
        <v>9</v>
      </c>
      <c r="C2982" s="33" t="s">
        <v>372</v>
      </c>
    </row>
    <row r="2983" spans="1:3">
      <c r="A2983" s="120">
        <v>46812</v>
      </c>
      <c r="B2983">
        <v>9</v>
      </c>
      <c r="C2983" s="33" t="s">
        <v>372</v>
      </c>
    </row>
    <row r="2984" spans="1:3">
      <c r="A2984" s="120">
        <v>46813</v>
      </c>
      <c r="B2984">
        <v>9</v>
      </c>
      <c r="C2984" s="33" t="s">
        <v>372</v>
      </c>
    </row>
    <row r="2985" spans="1:3">
      <c r="A2985" s="120">
        <v>46814</v>
      </c>
      <c r="B2985">
        <v>9</v>
      </c>
      <c r="C2985" s="33" t="s">
        <v>372</v>
      </c>
    </row>
    <row r="2986" spans="1:3">
      <c r="A2986" s="120">
        <v>46815</v>
      </c>
      <c r="B2986">
        <v>9</v>
      </c>
      <c r="C2986" s="33" t="s">
        <v>372</v>
      </c>
    </row>
    <row r="2987" spans="1:3">
      <c r="A2987" s="120">
        <v>46816</v>
      </c>
      <c r="B2987">
        <v>9</v>
      </c>
      <c r="C2987" s="33" t="s">
        <v>372</v>
      </c>
    </row>
    <row r="2988" spans="1:3">
      <c r="A2988" s="120">
        <v>46817</v>
      </c>
      <c r="B2988">
        <v>10</v>
      </c>
      <c r="C2988" s="33" t="s">
        <v>373</v>
      </c>
    </row>
    <row r="2989" spans="1:3">
      <c r="A2989" s="120">
        <v>46818</v>
      </c>
      <c r="B2989">
        <v>10</v>
      </c>
      <c r="C2989" s="33" t="s">
        <v>373</v>
      </c>
    </row>
    <row r="2990" spans="1:3">
      <c r="A2990" s="120">
        <v>46819</v>
      </c>
      <c r="B2990">
        <v>10</v>
      </c>
      <c r="C2990" s="33" t="s">
        <v>373</v>
      </c>
    </row>
    <row r="2991" spans="1:3">
      <c r="A2991" s="120">
        <v>46820</v>
      </c>
      <c r="B2991">
        <v>10</v>
      </c>
      <c r="C2991" s="33" t="s">
        <v>373</v>
      </c>
    </row>
    <row r="2992" spans="1:3">
      <c r="A2992" s="120">
        <v>46821</v>
      </c>
      <c r="B2992">
        <v>10</v>
      </c>
      <c r="C2992" s="33" t="s">
        <v>373</v>
      </c>
    </row>
    <row r="2993" spans="1:3">
      <c r="A2993" s="120">
        <v>46822</v>
      </c>
      <c r="B2993">
        <v>10</v>
      </c>
      <c r="C2993" s="33" t="s">
        <v>373</v>
      </c>
    </row>
    <row r="2994" spans="1:3">
      <c r="A2994" s="120">
        <v>46823</v>
      </c>
      <c r="B2994">
        <v>10</v>
      </c>
      <c r="C2994" s="33" t="s">
        <v>373</v>
      </c>
    </row>
    <row r="2995" spans="1:3">
      <c r="A2995" s="120">
        <v>46824</v>
      </c>
      <c r="B2995">
        <v>11</v>
      </c>
      <c r="C2995" s="33" t="s">
        <v>374</v>
      </c>
    </row>
    <row r="2996" spans="1:3">
      <c r="A2996" s="120">
        <v>46825</v>
      </c>
      <c r="B2996">
        <v>11</v>
      </c>
      <c r="C2996" s="33" t="s">
        <v>374</v>
      </c>
    </row>
    <row r="2997" spans="1:3">
      <c r="A2997" s="120">
        <v>46826</v>
      </c>
      <c r="B2997">
        <v>11</v>
      </c>
      <c r="C2997" s="33" t="s">
        <v>374</v>
      </c>
    </row>
    <row r="2998" spans="1:3">
      <c r="A2998" s="120">
        <v>46827</v>
      </c>
      <c r="B2998">
        <v>11</v>
      </c>
      <c r="C2998" s="33" t="s">
        <v>374</v>
      </c>
    </row>
    <row r="2999" spans="1:3">
      <c r="A2999" s="120">
        <v>46828</v>
      </c>
      <c r="B2999">
        <v>11</v>
      </c>
      <c r="C2999" s="33" t="s">
        <v>374</v>
      </c>
    </row>
    <row r="3000" spans="1:3">
      <c r="A3000" s="120">
        <v>46829</v>
      </c>
      <c r="B3000">
        <v>11</v>
      </c>
      <c r="C3000" s="33" t="s">
        <v>374</v>
      </c>
    </row>
    <row r="3001" spans="1:3">
      <c r="A3001" s="120">
        <v>46830</v>
      </c>
      <c r="B3001">
        <v>11</v>
      </c>
      <c r="C3001" s="33" t="s">
        <v>374</v>
      </c>
    </row>
    <row r="3002" spans="1:3">
      <c r="A3002" s="120">
        <v>46831</v>
      </c>
      <c r="B3002">
        <v>12</v>
      </c>
      <c r="C3002" s="33" t="s">
        <v>375</v>
      </c>
    </row>
    <row r="3003" spans="1:3">
      <c r="A3003" s="120">
        <v>46832</v>
      </c>
      <c r="B3003">
        <v>12</v>
      </c>
      <c r="C3003" s="33" t="s">
        <v>375</v>
      </c>
    </row>
    <row r="3004" spans="1:3">
      <c r="A3004" s="120">
        <v>46833</v>
      </c>
      <c r="B3004">
        <v>12</v>
      </c>
      <c r="C3004" s="33" t="s">
        <v>375</v>
      </c>
    </row>
    <row r="3005" spans="1:3">
      <c r="A3005" s="120">
        <v>46834</v>
      </c>
      <c r="B3005">
        <v>12</v>
      </c>
      <c r="C3005" s="33" t="s">
        <v>375</v>
      </c>
    </row>
    <row r="3006" spans="1:3">
      <c r="A3006" s="120">
        <v>46835</v>
      </c>
      <c r="B3006">
        <v>12</v>
      </c>
      <c r="C3006" s="33" t="s">
        <v>375</v>
      </c>
    </row>
    <row r="3007" spans="1:3">
      <c r="A3007" s="120">
        <v>46836</v>
      </c>
      <c r="B3007">
        <v>12</v>
      </c>
      <c r="C3007" s="33" t="s">
        <v>375</v>
      </c>
    </row>
    <row r="3008" spans="1:3">
      <c r="A3008" s="120">
        <v>46837</v>
      </c>
      <c r="B3008">
        <v>12</v>
      </c>
      <c r="C3008" s="33" t="s">
        <v>375</v>
      </c>
    </row>
    <row r="3009" spans="1:3">
      <c r="A3009" s="120">
        <v>46838</v>
      </c>
      <c r="B3009">
        <v>13</v>
      </c>
      <c r="C3009" s="33" t="s">
        <v>376</v>
      </c>
    </row>
    <row r="3010" spans="1:3">
      <c r="A3010" s="120">
        <v>46839</v>
      </c>
      <c r="B3010">
        <v>13</v>
      </c>
      <c r="C3010" s="33" t="s">
        <v>376</v>
      </c>
    </row>
    <row r="3011" spans="1:3">
      <c r="A3011" s="120">
        <v>46840</v>
      </c>
      <c r="B3011">
        <v>13</v>
      </c>
      <c r="C3011" s="33" t="s">
        <v>376</v>
      </c>
    </row>
    <row r="3012" spans="1:3">
      <c r="A3012" s="120">
        <v>46841</v>
      </c>
      <c r="B3012">
        <v>13</v>
      </c>
      <c r="C3012" s="33" t="s">
        <v>376</v>
      </c>
    </row>
    <row r="3013" spans="1:3">
      <c r="A3013" s="120">
        <v>46842</v>
      </c>
      <c r="B3013">
        <v>13</v>
      </c>
      <c r="C3013" s="33" t="s">
        <v>376</v>
      </c>
    </row>
    <row r="3014" spans="1:3">
      <c r="A3014" s="120">
        <v>46843</v>
      </c>
      <c r="B3014">
        <v>13</v>
      </c>
      <c r="C3014" s="33" t="s">
        <v>376</v>
      </c>
    </row>
    <row r="3015" spans="1:3">
      <c r="A3015" s="120">
        <v>46844</v>
      </c>
      <c r="B3015">
        <v>13</v>
      </c>
      <c r="C3015" s="33" t="s">
        <v>376</v>
      </c>
    </row>
    <row r="3016" spans="1:3">
      <c r="A3016" s="120">
        <v>46845</v>
      </c>
      <c r="B3016">
        <v>14</v>
      </c>
      <c r="C3016" s="33" t="s">
        <v>377</v>
      </c>
    </row>
    <row r="3017" spans="1:3">
      <c r="A3017" s="120">
        <v>46846</v>
      </c>
      <c r="B3017">
        <v>14</v>
      </c>
      <c r="C3017" s="33" t="s">
        <v>377</v>
      </c>
    </row>
    <row r="3018" spans="1:3">
      <c r="A3018" s="120">
        <v>46847</v>
      </c>
      <c r="B3018">
        <v>14</v>
      </c>
      <c r="C3018" s="33" t="s">
        <v>377</v>
      </c>
    </row>
    <row r="3019" spans="1:3">
      <c r="A3019" s="120">
        <v>46848</v>
      </c>
      <c r="B3019">
        <v>14</v>
      </c>
      <c r="C3019" s="33" t="s">
        <v>377</v>
      </c>
    </row>
    <row r="3020" spans="1:3">
      <c r="A3020" s="120">
        <v>46849</v>
      </c>
      <c r="B3020">
        <v>14</v>
      </c>
      <c r="C3020" s="33" t="s">
        <v>377</v>
      </c>
    </row>
    <row r="3021" spans="1:3">
      <c r="A3021" s="120">
        <v>46850</v>
      </c>
      <c r="B3021">
        <v>14</v>
      </c>
      <c r="C3021" s="33" t="s">
        <v>377</v>
      </c>
    </row>
    <row r="3022" spans="1:3">
      <c r="A3022" s="120">
        <v>46851</v>
      </c>
      <c r="B3022">
        <v>14</v>
      </c>
      <c r="C3022" s="33" t="s">
        <v>377</v>
      </c>
    </row>
    <row r="3023" spans="1:3">
      <c r="A3023" s="120">
        <v>46852</v>
      </c>
      <c r="B3023">
        <v>15</v>
      </c>
      <c r="C3023" s="33" t="s">
        <v>378</v>
      </c>
    </row>
    <row r="3024" spans="1:3">
      <c r="A3024" s="120">
        <v>46853</v>
      </c>
      <c r="B3024">
        <v>15</v>
      </c>
      <c r="C3024" s="33" t="s">
        <v>378</v>
      </c>
    </row>
    <row r="3025" spans="1:3">
      <c r="A3025" s="120">
        <v>46854</v>
      </c>
      <c r="B3025">
        <v>15</v>
      </c>
      <c r="C3025" s="33" t="s">
        <v>378</v>
      </c>
    </row>
    <row r="3026" spans="1:3">
      <c r="A3026" s="120">
        <v>46855</v>
      </c>
      <c r="B3026">
        <v>15</v>
      </c>
      <c r="C3026" s="33" t="s">
        <v>378</v>
      </c>
    </row>
    <row r="3027" spans="1:3">
      <c r="A3027" s="120">
        <v>46856</v>
      </c>
      <c r="B3027">
        <v>15</v>
      </c>
      <c r="C3027" s="33" t="s">
        <v>378</v>
      </c>
    </row>
    <row r="3028" spans="1:3">
      <c r="A3028" s="120">
        <v>46857</v>
      </c>
      <c r="B3028">
        <v>15</v>
      </c>
      <c r="C3028" s="33" t="s">
        <v>378</v>
      </c>
    </row>
    <row r="3029" spans="1:3">
      <c r="A3029" s="120">
        <v>46858</v>
      </c>
      <c r="B3029">
        <v>15</v>
      </c>
      <c r="C3029" s="33" t="s">
        <v>378</v>
      </c>
    </row>
    <row r="3030" spans="1:3">
      <c r="A3030" s="120">
        <v>46859</v>
      </c>
      <c r="B3030">
        <v>16</v>
      </c>
      <c r="C3030" s="33" t="s">
        <v>379</v>
      </c>
    </row>
    <row r="3031" spans="1:3">
      <c r="A3031" s="120">
        <v>46860</v>
      </c>
      <c r="B3031">
        <v>16</v>
      </c>
      <c r="C3031" s="33" t="s">
        <v>379</v>
      </c>
    </row>
    <row r="3032" spans="1:3">
      <c r="A3032" s="120">
        <v>46861</v>
      </c>
      <c r="B3032">
        <v>16</v>
      </c>
      <c r="C3032" s="33" t="s">
        <v>379</v>
      </c>
    </row>
    <row r="3033" spans="1:3">
      <c r="A3033" s="120">
        <v>46862</v>
      </c>
      <c r="B3033">
        <v>16</v>
      </c>
      <c r="C3033" s="33" t="s">
        <v>379</v>
      </c>
    </row>
    <row r="3034" spans="1:3">
      <c r="A3034" s="120">
        <v>46863</v>
      </c>
      <c r="B3034">
        <v>16</v>
      </c>
      <c r="C3034" s="33" t="s">
        <v>379</v>
      </c>
    </row>
    <row r="3035" spans="1:3">
      <c r="A3035" s="120">
        <v>46864</v>
      </c>
      <c r="B3035">
        <v>16</v>
      </c>
      <c r="C3035" s="33" t="s">
        <v>379</v>
      </c>
    </row>
    <row r="3036" spans="1:3">
      <c r="A3036" s="120">
        <v>46865</v>
      </c>
      <c r="B3036">
        <v>16</v>
      </c>
      <c r="C3036" s="33" t="s">
        <v>379</v>
      </c>
    </row>
    <row r="3037" spans="1:3">
      <c r="A3037" s="120">
        <v>46866</v>
      </c>
      <c r="B3037">
        <v>17</v>
      </c>
      <c r="C3037" s="33" t="s">
        <v>380</v>
      </c>
    </row>
    <row r="3038" spans="1:3">
      <c r="A3038" s="120">
        <v>46867</v>
      </c>
      <c r="B3038">
        <v>17</v>
      </c>
      <c r="C3038" s="33" t="s">
        <v>380</v>
      </c>
    </row>
    <row r="3039" spans="1:3">
      <c r="A3039" s="120">
        <v>46868</v>
      </c>
      <c r="B3039">
        <v>17</v>
      </c>
      <c r="C3039" s="33" t="s">
        <v>380</v>
      </c>
    </row>
    <row r="3040" spans="1:3">
      <c r="A3040" s="120">
        <v>46869</v>
      </c>
      <c r="B3040">
        <v>17</v>
      </c>
      <c r="C3040" s="33" t="s">
        <v>380</v>
      </c>
    </row>
    <row r="3041" spans="1:3">
      <c r="A3041" s="120">
        <v>46870</v>
      </c>
      <c r="B3041">
        <v>17</v>
      </c>
      <c r="C3041" s="33" t="s">
        <v>380</v>
      </c>
    </row>
    <row r="3042" spans="1:3">
      <c r="A3042" s="120">
        <v>46871</v>
      </c>
      <c r="B3042">
        <v>17</v>
      </c>
      <c r="C3042" s="33" t="s">
        <v>380</v>
      </c>
    </row>
    <row r="3043" spans="1:3">
      <c r="A3043" s="120">
        <v>46872</v>
      </c>
      <c r="B3043">
        <v>17</v>
      </c>
      <c r="C3043" s="33" t="s">
        <v>380</v>
      </c>
    </row>
    <row r="3044" spans="1:3">
      <c r="A3044" s="120">
        <v>46873</v>
      </c>
      <c r="B3044">
        <v>18</v>
      </c>
      <c r="C3044" s="33" t="s">
        <v>381</v>
      </c>
    </row>
    <row r="3045" spans="1:3">
      <c r="A3045" s="120">
        <v>46874</v>
      </c>
      <c r="B3045">
        <v>18</v>
      </c>
      <c r="C3045" s="33" t="s">
        <v>381</v>
      </c>
    </row>
    <row r="3046" spans="1:3">
      <c r="A3046" s="120">
        <v>46875</v>
      </c>
      <c r="B3046">
        <v>18</v>
      </c>
      <c r="C3046" s="33" t="s">
        <v>381</v>
      </c>
    </row>
    <row r="3047" spans="1:3">
      <c r="A3047" s="120">
        <v>46876</v>
      </c>
      <c r="B3047">
        <v>18</v>
      </c>
      <c r="C3047" s="33" t="s">
        <v>381</v>
      </c>
    </row>
    <row r="3048" spans="1:3">
      <c r="A3048" s="120">
        <v>46877</v>
      </c>
      <c r="B3048">
        <v>18</v>
      </c>
      <c r="C3048" s="33" t="s">
        <v>381</v>
      </c>
    </row>
    <row r="3049" spans="1:3">
      <c r="A3049" s="120">
        <v>46878</v>
      </c>
      <c r="B3049">
        <v>18</v>
      </c>
      <c r="C3049" s="33" t="s">
        <v>381</v>
      </c>
    </row>
    <row r="3050" spans="1:3">
      <c r="A3050" s="120">
        <v>46879</v>
      </c>
      <c r="B3050">
        <v>18</v>
      </c>
      <c r="C3050" s="33" t="s">
        <v>381</v>
      </c>
    </row>
    <row r="3051" spans="1:3">
      <c r="A3051" s="120">
        <v>46880</v>
      </c>
      <c r="B3051">
        <v>19</v>
      </c>
      <c r="C3051" s="33" t="s">
        <v>382</v>
      </c>
    </row>
    <row r="3052" spans="1:3">
      <c r="A3052" s="120">
        <v>46881</v>
      </c>
      <c r="B3052">
        <v>19</v>
      </c>
      <c r="C3052" s="33" t="s">
        <v>382</v>
      </c>
    </row>
    <row r="3053" spans="1:3">
      <c r="A3053" s="120">
        <v>46882</v>
      </c>
      <c r="B3053">
        <v>19</v>
      </c>
      <c r="C3053" s="33" t="s">
        <v>382</v>
      </c>
    </row>
    <row r="3054" spans="1:3">
      <c r="A3054" s="120">
        <v>46883</v>
      </c>
      <c r="B3054">
        <v>19</v>
      </c>
      <c r="C3054" s="33" t="s">
        <v>382</v>
      </c>
    </row>
    <row r="3055" spans="1:3">
      <c r="A3055" s="120">
        <v>46884</v>
      </c>
      <c r="B3055">
        <v>19</v>
      </c>
      <c r="C3055" s="33" t="s">
        <v>382</v>
      </c>
    </row>
    <row r="3056" spans="1:3">
      <c r="A3056" s="120">
        <v>46885</v>
      </c>
      <c r="B3056">
        <v>19</v>
      </c>
      <c r="C3056" s="33" t="s">
        <v>382</v>
      </c>
    </row>
    <row r="3057" spans="1:3">
      <c r="A3057" s="120">
        <v>46886</v>
      </c>
      <c r="B3057">
        <v>19</v>
      </c>
      <c r="C3057" s="33" t="s">
        <v>382</v>
      </c>
    </row>
    <row r="3058" spans="1:3">
      <c r="A3058" s="120">
        <v>46887</v>
      </c>
      <c r="B3058">
        <v>20</v>
      </c>
      <c r="C3058" s="33" t="s">
        <v>383</v>
      </c>
    </row>
    <row r="3059" spans="1:3">
      <c r="A3059" s="120">
        <v>46888</v>
      </c>
      <c r="B3059">
        <v>20</v>
      </c>
      <c r="C3059" s="33" t="s">
        <v>383</v>
      </c>
    </row>
    <row r="3060" spans="1:3">
      <c r="A3060" s="120">
        <v>46889</v>
      </c>
      <c r="B3060">
        <v>20</v>
      </c>
      <c r="C3060" s="33" t="s">
        <v>383</v>
      </c>
    </row>
    <row r="3061" spans="1:3">
      <c r="A3061" s="120">
        <v>46890</v>
      </c>
      <c r="B3061">
        <v>20</v>
      </c>
      <c r="C3061" s="33" t="s">
        <v>383</v>
      </c>
    </row>
    <row r="3062" spans="1:3">
      <c r="A3062" s="120">
        <v>46891</v>
      </c>
      <c r="B3062">
        <v>20</v>
      </c>
      <c r="C3062" s="33" t="s">
        <v>383</v>
      </c>
    </row>
    <row r="3063" spans="1:3">
      <c r="A3063" s="120">
        <v>46892</v>
      </c>
      <c r="B3063">
        <v>20</v>
      </c>
      <c r="C3063" s="33" t="s">
        <v>383</v>
      </c>
    </row>
    <row r="3064" spans="1:3">
      <c r="A3064" s="120">
        <v>46893</v>
      </c>
      <c r="B3064">
        <v>20</v>
      </c>
      <c r="C3064" s="33" t="s">
        <v>383</v>
      </c>
    </row>
    <row r="3065" spans="1:3">
      <c r="A3065" s="120">
        <v>46894</v>
      </c>
      <c r="B3065">
        <v>21</v>
      </c>
      <c r="C3065" s="33" t="s">
        <v>384</v>
      </c>
    </row>
    <row r="3066" spans="1:3">
      <c r="A3066" s="120">
        <v>46895</v>
      </c>
      <c r="B3066">
        <v>21</v>
      </c>
      <c r="C3066" s="33" t="s">
        <v>384</v>
      </c>
    </row>
    <row r="3067" spans="1:3">
      <c r="A3067" s="120">
        <v>46896</v>
      </c>
      <c r="B3067">
        <v>21</v>
      </c>
      <c r="C3067" s="33" t="s">
        <v>384</v>
      </c>
    </row>
    <row r="3068" spans="1:3">
      <c r="A3068" s="120">
        <v>46897</v>
      </c>
      <c r="B3068">
        <v>21</v>
      </c>
      <c r="C3068" s="33" t="s">
        <v>384</v>
      </c>
    </row>
    <row r="3069" spans="1:3">
      <c r="A3069" s="120">
        <v>46898</v>
      </c>
      <c r="B3069">
        <v>21</v>
      </c>
      <c r="C3069" s="33" t="s">
        <v>384</v>
      </c>
    </row>
    <row r="3070" spans="1:3">
      <c r="A3070" s="120">
        <v>46899</v>
      </c>
      <c r="B3070">
        <v>21</v>
      </c>
      <c r="C3070" s="33" t="s">
        <v>384</v>
      </c>
    </row>
    <row r="3071" spans="1:3">
      <c r="A3071" s="120">
        <v>46900</v>
      </c>
      <c r="B3071">
        <v>21</v>
      </c>
      <c r="C3071" s="33" t="s">
        <v>384</v>
      </c>
    </row>
    <row r="3072" spans="1:3">
      <c r="A3072" s="120">
        <v>46901</v>
      </c>
      <c r="B3072">
        <v>22</v>
      </c>
      <c r="C3072" s="33" t="s">
        <v>385</v>
      </c>
    </row>
    <row r="3073" spans="1:3">
      <c r="A3073" s="120">
        <v>46902</v>
      </c>
      <c r="B3073">
        <v>22</v>
      </c>
      <c r="C3073" s="33" t="s">
        <v>385</v>
      </c>
    </row>
    <row r="3074" spans="1:3">
      <c r="A3074" s="120">
        <v>46903</v>
      </c>
      <c r="B3074">
        <v>22</v>
      </c>
      <c r="C3074" s="33" t="s">
        <v>385</v>
      </c>
    </row>
    <row r="3075" spans="1:3">
      <c r="A3075" s="120">
        <v>46904</v>
      </c>
      <c r="B3075">
        <v>22</v>
      </c>
      <c r="C3075" s="33" t="s">
        <v>385</v>
      </c>
    </row>
    <row r="3076" spans="1:3">
      <c r="A3076" s="120">
        <v>46905</v>
      </c>
      <c r="B3076">
        <v>22</v>
      </c>
      <c r="C3076" s="33" t="s">
        <v>385</v>
      </c>
    </row>
    <row r="3077" spans="1:3">
      <c r="A3077" s="120">
        <v>46906</v>
      </c>
      <c r="B3077">
        <v>22</v>
      </c>
      <c r="C3077" s="33" t="s">
        <v>385</v>
      </c>
    </row>
    <row r="3078" spans="1:3">
      <c r="A3078" s="120">
        <v>46907</v>
      </c>
      <c r="B3078">
        <v>22</v>
      </c>
      <c r="C3078" s="33" t="s">
        <v>385</v>
      </c>
    </row>
    <row r="3079" spans="1:3">
      <c r="A3079" s="120">
        <v>46908</v>
      </c>
      <c r="B3079">
        <v>23</v>
      </c>
      <c r="C3079" s="33" t="s">
        <v>386</v>
      </c>
    </row>
    <row r="3080" spans="1:3">
      <c r="A3080" s="120">
        <v>46909</v>
      </c>
      <c r="B3080">
        <v>23</v>
      </c>
      <c r="C3080" s="33" t="s">
        <v>386</v>
      </c>
    </row>
    <row r="3081" spans="1:3">
      <c r="A3081" s="120">
        <v>46910</v>
      </c>
      <c r="B3081">
        <v>23</v>
      </c>
      <c r="C3081" s="33" t="s">
        <v>386</v>
      </c>
    </row>
    <row r="3082" spans="1:3">
      <c r="A3082" s="120">
        <v>46911</v>
      </c>
      <c r="B3082">
        <v>23</v>
      </c>
      <c r="C3082" s="33" t="s">
        <v>386</v>
      </c>
    </row>
    <row r="3083" spans="1:3">
      <c r="A3083" s="120">
        <v>46912</v>
      </c>
      <c r="B3083">
        <v>23</v>
      </c>
      <c r="C3083" s="33" t="s">
        <v>386</v>
      </c>
    </row>
    <row r="3084" spans="1:3">
      <c r="A3084" s="120">
        <v>46913</v>
      </c>
      <c r="B3084">
        <v>23</v>
      </c>
      <c r="C3084" s="33" t="s">
        <v>386</v>
      </c>
    </row>
    <row r="3085" spans="1:3">
      <c r="A3085" s="120">
        <v>46914</v>
      </c>
      <c r="B3085">
        <v>23</v>
      </c>
      <c r="C3085" s="33" t="s">
        <v>386</v>
      </c>
    </row>
    <row r="3086" spans="1:3">
      <c r="A3086" s="120">
        <v>46915</v>
      </c>
      <c r="B3086">
        <v>24</v>
      </c>
      <c r="C3086" s="33" t="s">
        <v>387</v>
      </c>
    </row>
    <row r="3087" spans="1:3">
      <c r="A3087" s="120">
        <v>46916</v>
      </c>
      <c r="B3087">
        <v>24</v>
      </c>
      <c r="C3087" s="33" t="s">
        <v>387</v>
      </c>
    </row>
    <row r="3088" spans="1:3">
      <c r="A3088" s="120">
        <v>46917</v>
      </c>
      <c r="B3088">
        <v>24</v>
      </c>
      <c r="C3088" s="33" t="s">
        <v>387</v>
      </c>
    </row>
    <row r="3089" spans="1:3">
      <c r="A3089" s="120">
        <v>46918</v>
      </c>
      <c r="B3089">
        <v>24</v>
      </c>
      <c r="C3089" s="33" t="s">
        <v>387</v>
      </c>
    </row>
    <row r="3090" spans="1:3">
      <c r="A3090" s="120">
        <v>46919</v>
      </c>
      <c r="B3090">
        <v>24</v>
      </c>
      <c r="C3090" s="33" t="s">
        <v>387</v>
      </c>
    </row>
    <row r="3091" spans="1:3">
      <c r="A3091" s="120">
        <v>46920</v>
      </c>
      <c r="B3091">
        <v>24</v>
      </c>
      <c r="C3091" s="33" t="s">
        <v>387</v>
      </c>
    </row>
    <row r="3092" spans="1:3">
      <c r="A3092" s="120">
        <v>46921</v>
      </c>
      <c r="B3092">
        <v>24</v>
      </c>
      <c r="C3092" s="33" t="s">
        <v>387</v>
      </c>
    </row>
    <row r="3093" spans="1:3">
      <c r="A3093" s="120">
        <v>46922</v>
      </c>
      <c r="B3093">
        <v>25</v>
      </c>
      <c r="C3093" s="33" t="s">
        <v>388</v>
      </c>
    </row>
    <row r="3094" spans="1:3">
      <c r="A3094" s="120">
        <v>46923</v>
      </c>
      <c r="B3094">
        <v>25</v>
      </c>
      <c r="C3094" s="33" t="s">
        <v>388</v>
      </c>
    </row>
    <row r="3095" spans="1:3">
      <c r="A3095" s="120">
        <v>46924</v>
      </c>
      <c r="B3095">
        <v>25</v>
      </c>
      <c r="C3095" s="33" t="s">
        <v>388</v>
      </c>
    </row>
    <row r="3096" spans="1:3">
      <c r="A3096" s="120">
        <v>46925</v>
      </c>
      <c r="B3096">
        <v>25</v>
      </c>
      <c r="C3096" s="33" t="s">
        <v>388</v>
      </c>
    </row>
    <row r="3097" spans="1:3">
      <c r="A3097" s="120">
        <v>46926</v>
      </c>
      <c r="B3097">
        <v>25</v>
      </c>
      <c r="C3097" s="33" t="s">
        <v>388</v>
      </c>
    </row>
    <row r="3098" spans="1:3">
      <c r="A3098" s="120">
        <v>46927</v>
      </c>
      <c r="B3098">
        <v>25</v>
      </c>
      <c r="C3098" s="33" t="s">
        <v>388</v>
      </c>
    </row>
    <row r="3099" spans="1:3">
      <c r="A3099" s="120">
        <v>46928</v>
      </c>
      <c r="B3099">
        <v>25</v>
      </c>
      <c r="C3099" s="33" t="s">
        <v>388</v>
      </c>
    </row>
    <row r="3100" spans="1:3">
      <c r="A3100" s="120">
        <v>46929</v>
      </c>
      <c r="B3100">
        <v>26</v>
      </c>
      <c r="C3100" s="33" t="s">
        <v>389</v>
      </c>
    </row>
    <row r="3101" spans="1:3">
      <c r="A3101" s="120">
        <v>46930</v>
      </c>
      <c r="B3101">
        <v>26</v>
      </c>
      <c r="C3101" s="33" t="s">
        <v>389</v>
      </c>
    </row>
    <row r="3102" spans="1:3">
      <c r="A3102" s="120">
        <v>46931</v>
      </c>
      <c r="B3102">
        <v>26</v>
      </c>
      <c r="C3102" s="33" t="s">
        <v>389</v>
      </c>
    </row>
    <row r="3103" spans="1:3">
      <c r="A3103" s="120">
        <v>46932</v>
      </c>
      <c r="B3103">
        <v>26</v>
      </c>
      <c r="C3103" s="33" t="s">
        <v>389</v>
      </c>
    </row>
    <row r="3104" spans="1:3">
      <c r="A3104" s="120">
        <v>46933</v>
      </c>
      <c r="B3104">
        <v>26</v>
      </c>
      <c r="C3104" s="33" t="s">
        <v>389</v>
      </c>
    </row>
    <row r="3105" spans="1:3">
      <c r="A3105" s="120">
        <v>46934</v>
      </c>
      <c r="B3105">
        <v>26</v>
      </c>
      <c r="C3105" s="33" t="s">
        <v>389</v>
      </c>
    </row>
    <row r="3106" spans="1:3">
      <c r="A3106" s="120">
        <v>46935</v>
      </c>
      <c r="B3106">
        <v>26</v>
      </c>
      <c r="C3106" s="33" t="s">
        <v>389</v>
      </c>
    </row>
    <row r="3107" spans="1:3">
      <c r="A3107" s="120">
        <v>46936</v>
      </c>
      <c r="B3107">
        <v>27</v>
      </c>
      <c r="C3107" s="33" t="s">
        <v>390</v>
      </c>
    </row>
    <row r="3108" spans="1:3">
      <c r="A3108" s="120">
        <v>46937</v>
      </c>
      <c r="B3108">
        <v>27</v>
      </c>
      <c r="C3108" s="33" t="s">
        <v>390</v>
      </c>
    </row>
    <row r="3109" spans="1:3">
      <c r="A3109" s="120">
        <v>46938</v>
      </c>
      <c r="B3109">
        <v>27</v>
      </c>
      <c r="C3109" s="33" t="s">
        <v>390</v>
      </c>
    </row>
    <row r="3110" spans="1:3">
      <c r="A3110" s="120">
        <v>46939</v>
      </c>
      <c r="B3110">
        <v>27</v>
      </c>
      <c r="C3110" s="33" t="s">
        <v>390</v>
      </c>
    </row>
    <row r="3111" spans="1:3">
      <c r="A3111" s="120">
        <v>46940</v>
      </c>
      <c r="B3111">
        <v>27</v>
      </c>
      <c r="C3111" s="33" t="s">
        <v>390</v>
      </c>
    </row>
    <row r="3112" spans="1:3">
      <c r="A3112" s="120">
        <v>46941</v>
      </c>
      <c r="B3112">
        <v>27</v>
      </c>
      <c r="C3112" s="33" t="s">
        <v>390</v>
      </c>
    </row>
    <row r="3113" spans="1:3">
      <c r="A3113" s="120">
        <v>46942</v>
      </c>
      <c r="B3113">
        <v>27</v>
      </c>
      <c r="C3113" s="33" t="s">
        <v>390</v>
      </c>
    </row>
    <row r="3114" spans="1:3">
      <c r="A3114" s="120">
        <v>46943</v>
      </c>
      <c r="B3114">
        <v>28</v>
      </c>
      <c r="C3114" s="33" t="s">
        <v>391</v>
      </c>
    </row>
    <row r="3115" spans="1:3">
      <c r="A3115" s="120">
        <v>46944</v>
      </c>
      <c r="B3115">
        <v>28</v>
      </c>
      <c r="C3115" s="33" t="s">
        <v>391</v>
      </c>
    </row>
    <row r="3116" spans="1:3">
      <c r="A3116" s="120">
        <v>46945</v>
      </c>
      <c r="B3116">
        <v>28</v>
      </c>
      <c r="C3116" s="33" t="s">
        <v>391</v>
      </c>
    </row>
    <row r="3117" spans="1:3">
      <c r="A3117" s="120">
        <v>46946</v>
      </c>
      <c r="B3117">
        <v>28</v>
      </c>
      <c r="C3117" s="33" t="s">
        <v>391</v>
      </c>
    </row>
    <row r="3118" spans="1:3">
      <c r="A3118" s="120">
        <v>46947</v>
      </c>
      <c r="B3118">
        <v>28</v>
      </c>
      <c r="C3118" s="33" t="s">
        <v>391</v>
      </c>
    </row>
    <row r="3119" spans="1:3">
      <c r="A3119" s="120">
        <v>46948</v>
      </c>
      <c r="B3119">
        <v>28</v>
      </c>
      <c r="C3119" s="33" t="s">
        <v>391</v>
      </c>
    </row>
    <row r="3120" spans="1:3">
      <c r="A3120" s="120">
        <v>46949</v>
      </c>
      <c r="B3120">
        <v>28</v>
      </c>
      <c r="C3120" s="33" t="s">
        <v>391</v>
      </c>
    </row>
    <row r="3121" spans="1:3">
      <c r="A3121" s="120">
        <v>46950</v>
      </c>
      <c r="B3121">
        <v>29</v>
      </c>
      <c r="C3121" s="33" t="s">
        <v>392</v>
      </c>
    </row>
    <row r="3122" spans="1:3">
      <c r="A3122" s="120">
        <v>46951</v>
      </c>
      <c r="B3122">
        <v>29</v>
      </c>
      <c r="C3122" s="33" t="s">
        <v>392</v>
      </c>
    </row>
    <row r="3123" spans="1:3">
      <c r="A3123" s="120">
        <v>46952</v>
      </c>
      <c r="B3123">
        <v>29</v>
      </c>
      <c r="C3123" s="33" t="s">
        <v>392</v>
      </c>
    </row>
    <row r="3124" spans="1:3">
      <c r="A3124" s="120">
        <v>46953</v>
      </c>
      <c r="B3124">
        <v>29</v>
      </c>
      <c r="C3124" s="33" t="s">
        <v>392</v>
      </c>
    </row>
    <row r="3125" spans="1:3">
      <c r="A3125" s="120">
        <v>46954</v>
      </c>
      <c r="B3125">
        <v>29</v>
      </c>
      <c r="C3125" s="33" t="s">
        <v>392</v>
      </c>
    </row>
    <row r="3126" spans="1:3">
      <c r="A3126" s="120">
        <v>46955</v>
      </c>
      <c r="B3126">
        <v>29</v>
      </c>
      <c r="C3126" s="33" t="s">
        <v>392</v>
      </c>
    </row>
    <row r="3127" spans="1:3">
      <c r="A3127" s="120">
        <v>46956</v>
      </c>
      <c r="B3127">
        <v>29</v>
      </c>
      <c r="C3127" s="33" t="s">
        <v>392</v>
      </c>
    </row>
    <row r="3128" spans="1:3">
      <c r="A3128" s="120">
        <v>46957</v>
      </c>
      <c r="B3128">
        <v>30</v>
      </c>
      <c r="C3128" s="33" t="s">
        <v>393</v>
      </c>
    </row>
    <row r="3129" spans="1:3">
      <c r="A3129" s="120">
        <v>46958</v>
      </c>
      <c r="B3129">
        <v>30</v>
      </c>
      <c r="C3129" s="33" t="s">
        <v>393</v>
      </c>
    </row>
    <row r="3130" spans="1:3">
      <c r="A3130" s="120">
        <v>46959</v>
      </c>
      <c r="B3130">
        <v>30</v>
      </c>
      <c r="C3130" s="33" t="s">
        <v>393</v>
      </c>
    </row>
    <row r="3131" spans="1:3">
      <c r="A3131" s="120">
        <v>46960</v>
      </c>
      <c r="B3131">
        <v>30</v>
      </c>
      <c r="C3131" s="33" t="s">
        <v>393</v>
      </c>
    </row>
    <row r="3132" spans="1:3">
      <c r="A3132" s="120">
        <v>46961</v>
      </c>
      <c r="B3132">
        <v>30</v>
      </c>
      <c r="C3132" s="33" t="s">
        <v>393</v>
      </c>
    </row>
    <row r="3133" spans="1:3">
      <c r="A3133" s="120">
        <v>46962</v>
      </c>
      <c r="B3133">
        <v>30</v>
      </c>
      <c r="C3133" s="33" t="s">
        <v>393</v>
      </c>
    </row>
    <row r="3134" spans="1:3">
      <c r="A3134" s="120">
        <v>46963</v>
      </c>
      <c r="B3134">
        <v>30</v>
      </c>
      <c r="C3134" s="33" t="s">
        <v>393</v>
      </c>
    </row>
    <row r="3135" spans="1:3">
      <c r="A3135" s="120">
        <v>46964</v>
      </c>
      <c r="B3135">
        <v>31</v>
      </c>
      <c r="C3135" s="33" t="s">
        <v>394</v>
      </c>
    </row>
    <row r="3136" spans="1:3">
      <c r="A3136" s="120">
        <v>46965</v>
      </c>
      <c r="B3136">
        <v>31</v>
      </c>
      <c r="C3136" s="33" t="s">
        <v>394</v>
      </c>
    </row>
    <row r="3137" spans="1:3">
      <c r="A3137" s="120">
        <v>46966</v>
      </c>
      <c r="B3137">
        <v>31</v>
      </c>
      <c r="C3137" s="33" t="s">
        <v>394</v>
      </c>
    </row>
    <row r="3138" spans="1:3">
      <c r="A3138" s="120">
        <v>46967</v>
      </c>
      <c r="B3138">
        <v>31</v>
      </c>
      <c r="C3138" s="33" t="s">
        <v>394</v>
      </c>
    </row>
    <row r="3139" spans="1:3">
      <c r="A3139" s="120">
        <v>46968</v>
      </c>
      <c r="B3139">
        <v>31</v>
      </c>
      <c r="C3139" s="33" t="s">
        <v>394</v>
      </c>
    </row>
    <row r="3140" spans="1:3">
      <c r="A3140" s="120">
        <v>46969</v>
      </c>
      <c r="B3140">
        <v>31</v>
      </c>
      <c r="C3140" s="33" t="s">
        <v>394</v>
      </c>
    </row>
    <row r="3141" spans="1:3">
      <c r="A3141" s="120">
        <v>46970</v>
      </c>
      <c r="B3141">
        <v>31</v>
      </c>
      <c r="C3141" s="33" t="s">
        <v>394</v>
      </c>
    </row>
    <row r="3142" spans="1:3">
      <c r="A3142" s="120">
        <v>46971</v>
      </c>
      <c r="B3142">
        <v>32</v>
      </c>
      <c r="C3142" s="33" t="s">
        <v>395</v>
      </c>
    </row>
    <row r="3143" spans="1:3">
      <c r="A3143" s="120">
        <v>46972</v>
      </c>
      <c r="B3143">
        <v>32</v>
      </c>
      <c r="C3143" s="33" t="s">
        <v>395</v>
      </c>
    </row>
    <row r="3144" spans="1:3">
      <c r="A3144" s="120">
        <v>46973</v>
      </c>
      <c r="B3144">
        <v>32</v>
      </c>
      <c r="C3144" s="33" t="s">
        <v>395</v>
      </c>
    </row>
    <row r="3145" spans="1:3">
      <c r="A3145" s="120">
        <v>46974</v>
      </c>
      <c r="B3145">
        <v>32</v>
      </c>
      <c r="C3145" s="33" t="s">
        <v>395</v>
      </c>
    </row>
    <row r="3146" spans="1:3">
      <c r="A3146" s="120">
        <v>46975</v>
      </c>
      <c r="B3146">
        <v>32</v>
      </c>
      <c r="C3146" s="33" t="s">
        <v>395</v>
      </c>
    </row>
    <row r="3147" spans="1:3">
      <c r="A3147" s="120">
        <v>46976</v>
      </c>
      <c r="B3147">
        <v>32</v>
      </c>
      <c r="C3147" s="33" t="s">
        <v>395</v>
      </c>
    </row>
    <row r="3148" spans="1:3">
      <c r="A3148" s="120">
        <v>46977</v>
      </c>
      <c r="B3148">
        <v>32</v>
      </c>
      <c r="C3148" s="33" t="s">
        <v>395</v>
      </c>
    </row>
    <row r="3149" spans="1:3">
      <c r="A3149" s="120">
        <v>46978</v>
      </c>
      <c r="B3149">
        <v>33</v>
      </c>
      <c r="C3149" s="33" t="s">
        <v>396</v>
      </c>
    </row>
    <row r="3150" spans="1:3">
      <c r="A3150" s="120">
        <v>46979</v>
      </c>
      <c r="B3150">
        <v>33</v>
      </c>
      <c r="C3150" s="33" t="s">
        <v>396</v>
      </c>
    </row>
    <row r="3151" spans="1:3">
      <c r="A3151" s="120">
        <v>46980</v>
      </c>
      <c r="B3151">
        <v>33</v>
      </c>
      <c r="C3151" s="33" t="s">
        <v>396</v>
      </c>
    </row>
    <row r="3152" spans="1:3">
      <c r="A3152" s="120">
        <v>46981</v>
      </c>
      <c r="B3152">
        <v>33</v>
      </c>
      <c r="C3152" s="33" t="s">
        <v>396</v>
      </c>
    </row>
    <row r="3153" spans="1:3">
      <c r="A3153" s="120">
        <v>46982</v>
      </c>
      <c r="B3153">
        <v>33</v>
      </c>
      <c r="C3153" s="33" t="s">
        <v>396</v>
      </c>
    </row>
    <row r="3154" spans="1:3">
      <c r="A3154" s="120">
        <v>46983</v>
      </c>
      <c r="B3154">
        <v>33</v>
      </c>
      <c r="C3154" s="33" t="s">
        <v>396</v>
      </c>
    </row>
    <row r="3155" spans="1:3">
      <c r="A3155" s="120">
        <v>46984</v>
      </c>
      <c r="B3155">
        <v>33</v>
      </c>
      <c r="C3155" s="33" t="s">
        <v>396</v>
      </c>
    </row>
    <row r="3156" spans="1:3">
      <c r="A3156" s="120">
        <v>46985</v>
      </c>
      <c r="B3156">
        <v>34</v>
      </c>
      <c r="C3156" s="33" t="s">
        <v>397</v>
      </c>
    </row>
    <row r="3157" spans="1:3">
      <c r="A3157" s="120">
        <v>46986</v>
      </c>
      <c r="B3157">
        <v>34</v>
      </c>
      <c r="C3157" s="33" t="s">
        <v>397</v>
      </c>
    </row>
    <row r="3158" spans="1:3">
      <c r="A3158" s="120">
        <v>46987</v>
      </c>
      <c r="B3158">
        <v>34</v>
      </c>
      <c r="C3158" s="33" t="s">
        <v>397</v>
      </c>
    </row>
    <row r="3159" spans="1:3">
      <c r="A3159" s="120">
        <v>46988</v>
      </c>
      <c r="B3159">
        <v>34</v>
      </c>
      <c r="C3159" s="33" t="s">
        <v>397</v>
      </c>
    </row>
    <row r="3160" spans="1:3">
      <c r="A3160" s="120">
        <v>46989</v>
      </c>
      <c r="B3160">
        <v>34</v>
      </c>
      <c r="C3160" s="33" t="s">
        <v>397</v>
      </c>
    </row>
    <row r="3161" spans="1:3">
      <c r="A3161" s="120">
        <v>46990</v>
      </c>
      <c r="B3161">
        <v>34</v>
      </c>
      <c r="C3161" s="33" t="s">
        <v>397</v>
      </c>
    </row>
    <row r="3162" spans="1:3">
      <c r="A3162" s="120">
        <v>46991</v>
      </c>
      <c r="B3162">
        <v>34</v>
      </c>
      <c r="C3162" s="33" t="s">
        <v>397</v>
      </c>
    </row>
    <row r="3163" spans="1:3">
      <c r="A3163" s="120">
        <v>46992</v>
      </c>
      <c r="B3163">
        <v>35</v>
      </c>
      <c r="C3163" s="33" t="s">
        <v>398</v>
      </c>
    </row>
    <row r="3164" spans="1:3">
      <c r="A3164" s="120">
        <v>46993</v>
      </c>
      <c r="B3164">
        <v>35</v>
      </c>
      <c r="C3164" s="33" t="s">
        <v>398</v>
      </c>
    </row>
    <row r="3165" spans="1:3">
      <c r="A3165" s="120">
        <v>46994</v>
      </c>
      <c r="B3165">
        <v>35</v>
      </c>
      <c r="C3165" s="33" t="s">
        <v>398</v>
      </c>
    </row>
    <row r="3166" spans="1:3">
      <c r="A3166" s="120">
        <v>46995</v>
      </c>
      <c r="B3166">
        <v>35</v>
      </c>
      <c r="C3166" s="33" t="s">
        <v>398</v>
      </c>
    </row>
    <row r="3167" spans="1:3">
      <c r="A3167" s="120">
        <v>46996</v>
      </c>
      <c r="B3167">
        <v>35</v>
      </c>
      <c r="C3167" s="33" t="s">
        <v>398</v>
      </c>
    </row>
    <row r="3168" spans="1:3">
      <c r="A3168" s="120">
        <v>46997</v>
      </c>
      <c r="B3168">
        <v>35</v>
      </c>
      <c r="C3168" s="33" t="s">
        <v>398</v>
      </c>
    </row>
    <row r="3169" spans="1:3">
      <c r="A3169" s="120">
        <v>46998</v>
      </c>
      <c r="B3169">
        <v>35</v>
      </c>
      <c r="C3169" s="33" t="s">
        <v>398</v>
      </c>
    </row>
    <row r="3170" spans="1:3">
      <c r="A3170" s="120">
        <v>46999</v>
      </c>
      <c r="B3170">
        <v>36</v>
      </c>
      <c r="C3170" s="33" t="s">
        <v>399</v>
      </c>
    </row>
    <row r="3171" spans="1:3">
      <c r="A3171" s="120">
        <v>47000</v>
      </c>
      <c r="B3171">
        <v>36</v>
      </c>
      <c r="C3171" s="33" t="s">
        <v>399</v>
      </c>
    </row>
    <row r="3172" spans="1:3">
      <c r="A3172" s="120">
        <v>47001</v>
      </c>
      <c r="B3172">
        <v>36</v>
      </c>
      <c r="C3172" s="33" t="s">
        <v>399</v>
      </c>
    </row>
    <row r="3173" spans="1:3">
      <c r="A3173" s="120">
        <v>47002</v>
      </c>
      <c r="B3173">
        <v>36</v>
      </c>
      <c r="C3173" s="33" t="s">
        <v>399</v>
      </c>
    </row>
    <row r="3174" spans="1:3">
      <c r="A3174" s="120">
        <v>47003</v>
      </c>
      <c r="B3174">
        <v>36</v>
      </c>
      <c r="C3174" s="33" t="s">
        <v>399</v>
      </c>
    </row>
    <row r="3175" spans="1:3">
      <c r="A3175" s="120">
        <v>47004</v>
      </c>
      <c r="B3175">
        <v>36</v>
      </c>
      <c r="C3175" s="33" t="s">
        <v>399</v>
      </c>
    </row>
    <row r="3176" spans="1:3">
      <c r="A3176" s="120">
        <v>47005</v>
      </c>
      <c r="B3176">
        <v>36</v>
      </c>
      <c r="C3176" s="33" t="s">
        <v>399</v>
      </c>
    </row>
    <row r="3177" spans="1:3">
      <c r="A3177" s="120">
        <v>47006</v>
      </c>
      <c r="B3177">
        <v>37</v>
      </c>
      <c r="C3177" s="33" t="s">
        <v>400</v>
      </c>
    </row>
    <row r="3178" spans="1:3">
      <c r="A3178" s="120">
        <v>47007</v>
      </c>
      <c r="B3178">
        <v>37</v>
      </c>
      <c r="C3178" s="33" t="s">
        <v>400</v>
      </c>
    </row>
    <row r="3179" spans="1:3">
      <c r="A3179" s="120">
        <v>47008</v>
      </c>
      <c r="B3179">
        <v>37</v>
      </c>
      <c r="C3179" s="33" t="s">
        <v>400</v>
      </c>
    </row>
    <row r="3180" spans="1:3">
      <c r="A3180" s="120">
        <v>47009</v>
      </c>
      <c r="B3180">
        <v>37</v>
      </c>
      <c r="C3180" s="33" t="s">
        <v>400</v>
      </c>
    </row>
    <row r="3181" spans="1:3">
      <c r="A3181" s="120">
        <v>47010</v>
      </c>
      <c r="B3181">
        <v>37</v>
      </c>
      <c r="C3181" s="33" t="s">
        <v>400</v>
      </c>
    </row>
    <row r="3182" spans="1:3">
      <c r="A3182" s="120">
        <v>47011</v>
      </c>
      <c r="B3182">
        <v>37</v>
      </c>
      <c r="C3182" s="33" t="s">
        <v>400</v>
      </c>
    </row>
    <row r="3183" spans="1:3">
      <c r="A3183" s="120">
        <v>47012</v>
      </c>
      <c r="B3183">
        <v>37</v>
      </c>
      <c r="C3183" s="33" t="s">
        <v>400</v>
      </c>
    </row>
    <row r="3184" spans="1:3">
      <c r="A3184" s="120">
        <v>47013</v>
      </c>
      <c r="B3184">
        <v>38</v>
      </c>
      <c r="C3184" s="33" t="s">
        <v>401</v>
      </c>
    </row>
    <row r="3185" spans="1:3">
      <c r="A3185" s="120">
        <v>47014</v>
      </c>
      <c r="B3185">
        <v>38</v>
      </c>
      <c r="C3185" s="33" t="s">
        <v>401</v>
      </c>
    </row>
    <row r="3186" spans="1:3">
      <c r="A3186" s="120">
        <v>47015</v>
      </c>
      <c r="B3186">
        <v>38</v>
      </c>
      <c r="C3186" s="33" t="s">
        <v>401</v>
      </c>
    </row>
    <row r="3187" spans="1:3">
      <c r="A3187" s="120">
        <v>47016</v>
      </c>
      <c r="B3187">
        <v>38</v>
      </c>
      <c r="C3187" s="33" t="s">
        <v>401</v>
      </c>
    </row>
    <row r="3188" spans="1:3">
      <c r="A3188" s="120">
        <v>47017</v>
      </c>
      <c r="B3188">
        <v>38</v>
      </c>
      <c r="C3188" s="33" t="s">
        <v>401</v>
      </c>
    </row>
    <row r="3189" spans="1:3">
      <c r="A3189" s="120">
        <v>47018</v>
      </c>
      <c r="B3189">
        <v>38</v>
      </c>
      <c r="C3189" s="33" t="s">
        <v>401</v>
      </c>
    </row>
    <row r="3190" spans="1:3">
      <c r="A3190" s="120">
        <v>47019</v>
      </c>
      <c r="B3190">
        <v>38</v>
      </c>
      <c r="C3190" s="33" t="s">
        <v>401</v>
      </c>
    </row>
    <row r="3191" spans="1:3">
      <c r="A3191" s="120">
        <v>47020</v>
      </c>
      <c r="B3191">
        <v>39</v>
      </c>
      <c r="C3191" s="33" t="s">
        <v>402</v>
      </c>
    </row>
    <row r="3192" spans="1:3">
      <c r="A3192" s="120">
        <v>47021</v>
      </c>
      <c r="B3192">
        <v>39</v>
      </c>
      <c r="C3192" s="33" t="s">
        <v>402</v>
      </c>
    </row>
    <row r="3193" spans="1:3">
      <c r="A3193" s="120">
        <v>47022</v>
      </c>
      <c r="B3193">
        <v>39</v>
      </c>
      <c r="C3193" s="33" t="s">
        <v>402</v>
      </c>
    </row>
    <row r="3194" spans="1:3">
      <c r="A3194" s="120">
        <v>47023</v>
      </c>
      <c r="B3194">
        <v>39</v>
      </c>
      <c r="C3194" s="33" t="s">
        <v>402</v>
      </c>
    </row>
    <row r="3195" spans="1:3">
      <c r="A3195" s="120">
        <v>47024</v>
      </c>
      <c r="B3195">
        <v>39</v>
      </c>
      <c r="C3195" s="33" t="s">
        <v>402</v>
      </c>
    </row>
    <row r="3196" spans="1:3">
      <c r="A3196" s="120">
        <v>47025</v>
      </c>
      <c r="B3196">
        <v>39</v>
      </c>
      <c r="C3196" s="33" t="s">
        <v>402</v>
      </c>
    </row>
    <row r="3197" spans="1:3">
      <c r="A3197" s="120">
        <v>47026</v>
      </c>
      <c r="B3197">
        <v>39</v>
      </c>
      <c r="C3197" s="33" t="s">
        <v>402</v>
      </c>
    </row>
    <row r="3198" spans="1:3">
      <c r="A3198" s="120">
        <v>47027</v>
      </c>
      <c r="B3198">
        <v>40</v>
      </c>
      <c r="C3198" s="33" t="s">
        <v>403</v>
      </c>
    </row>
    <row r="3199" spans="1:3">
      <c r="A3199" s="120">
        <v>47028</v>
      </c>
      <c r="B3199">
        <v>40</v>
      </c>
      <c r="C3199" s="33" t="s">
        <v>403</v>
      </c>
    </row>
    <row r="3200" spans="1:3">
      <c r="A3200" s="120">
        <v>47029</v>
      </c>
      <c r="B3200">
        <v>40</v>
      </c>
      <c r="C3200" s="33" t="s">
        <v>403</v>
      </c>
    </row>
    <row r="3201" spans="1:3">
      <c r="A3201" s="120">
        <v>47030</v>
      </c>
      <c r="B3201">
        <v>40</v>
      </c>
      <c r="C3201" s="33" t="s">
        <v>403</v>
      </c>
    </row>
    <row r="3202" spans="1:3">
      <c r="A3202" s="120">
        <v>47031</v>
      </c>
      <c r="B3202">
        <v>40</v>
      </c>
      <c r="C3202" s="33" t="s">
        <v>403</v>
      </c>
    </row>
    <row r="3203" spans="1:3">
      <c r="A3203" s="120">
        <v>47032</v>
      </c>
      <c r="B3203">
        <v>40</v>
      </c>
      <c r="C3203" s="33" t="s">
        <v>403</v>
      </c>
    </row>
    <row r="3204" spans="1:3">
      <c r="A3204" s="120">
        <v>47033</v>
      </c>
      <c r="B3204">
        <v>40</v>
      </c>
      <c r="C3204" s="33" t="s">
        <v>403</v>
      </c>
    </row>
    <row r="3205" spans="1:3">
      <c r="A3205" s="120">
        <v>47034</v>
      </c>
      <c r="B3205">
        <v>41</v>
      </c>
      <c r="C3205" s="33" t="s">
        <v>404</v>
      </c>
    </row>
    <row r="3206" spans="1:3">
      <c r="A3206" s="120">
        <v>47035</v>
      </c>
      <c r="B3206">
        <v>41</v>
      </c>
      <c r="C3206" s="33" t="s">
        <v>404</v>
      </c>
    </row>
    <row r="3207" spans="1:3">
      <c r="A3207" s="120">
        <v>47036</v>
      </c>
      <c r="B3207">
        <v>41</v>
      </c>
      <c r="C3207" s="33" t="s">
        <v>404</v>
      </c>
    </row>
    <row r="3208" spans="1:3">
      <c r="A3208" s="120">
        <v>47037</v>
      </c>
      <c r="B3208">
        <v>41</v>
      </c>
      <c r="C3208" s="33" t="s">
        <v>404</v>
      </c>
    </row>
    <row r="3209" spans="1:3">
      <c r="A3209" s="120">
        <v>47038</v>
      </c>
      <c r="B3209">
        <v>41</v>
      </c>
      <c r="C3209" s="33" t="s">
        <v>404</v>
      </c>
    </row>
    <row r="3210" spans="1:3">
      <c r="A3210" s="120">
        <v>47039</v>
      </c>
      <c r="B3210">
        <v>41</v>
      </c>
      <c r="C3210" s="33" t="s">
        <v>404</v>
      </c>
    </row>
    <row r="3211" spans="1:3">
      <c r="A3211" s="120">
        <v>47040</v>
      </c>
      <c r="B3211">
        <v>41</v>
      </c>
      <c r="C3211" s="33" t="s">
        <v>404</v>
      </c>
    </row>
    <row r="3212" spans="1:3">
      <c r="A3212" s="120">
        <v>47041</v>
      </c>
      <c r="B3212">
        <v>42</v>
      </c>
      <c r="C3212" s="33" t="s">
        <v>405</v>
      </c>
    </row>
    <row r="3213" spans="1:3">
      <c r="A3213" s="120">
        <v>47042</v>
      </c>
      <c r="B3213">
        <v>42</v>
      </c>
      <c r="C3213" s="33" t="s">
        <v>405</v>
      </c>
    </row>
    <row r="3214" spans="1:3">
      <c r="A3214" s="120">
        <v>47043</v>
      </c>
      <c r="B3214">
        <v>42</v>
      </c>
      <c r="C3214" s="33" t="s">
        <v>405</v>
      </c>
    </row>
    <row r="3215" spans="1:3">
      <c r="A3215" s="120">
        <v>47044</v>
      </c>
      <c r="B3215">
        <v>42</v>
      </c>
      <c r="C3215" s="33" t="s">
        <v>405</v>
      </c>
    </row>
    <row r="3216" spans="1:3">
      <c r="A3216" s="120">
        <v>47045</v>
      </c>
      <c r="B3216">
        <v>42</v>
      </c>
      <c r="C3216" s="33" t="s">
        <v>405</v>
      </c>
    </row>
    <row r="3217" spans="1:3">
      <c r="A3217" s="120">
        <v>47046</v>
      </c>
      <c r="B3217">
        <v>42</v>
      </c>
      <c r="C3217" s="33" t="s">
        <v>405</v>
      </c>
    </row>
    <row r="3218" spans="1:3">
      <c r="A3218" s="120">
        <v>47047</v>
      </c>
      <c r="B3218">
        <v>42</v>
      </c>
      <c r="C3218" s="33" t="s">
        <v>405</v>
      </c>
    </row>
    <row r="3219" spans="1:3">
      <c r="A3219" s="120">
        <v>47048</v>
      </c>
      <c r="B3219">
        <v>43</v>
      </c>
      <c r="C3219" s="33" t="s">
        <v>406</v>
      </c>
    </row>
    <row r="3220" spans="1:3">
      <c r="A3220" s="120">
        <v>47049</v>
      </c>
      <c r="B3220">
        <v>43</v>
      </c>
      <c r="C3220" s="33" t="s">
        <v>406</v>
      </c>
    </row>
    <row r="3221" spans="1:3">
      <c r="A3221" s="120">
        <v>47050</v>
      </c>
      <c r="B3221">
        <v>43</v>
      </c>
      <c r="C3221" s="33" t="s">
        <v>406</v>
      </c>
    </row>
    <row r="3222" spans="1:3">
      <c r="A3222" s="120">
        <v>47051</v>
      </c>
      <c r="B3222">
        <v>43</v>
      </c>
      <c r="C3222" s="33" t="s">
        <v>406</v>
      </c>
    </row>
    <row r="3223" spans="1:3">
      <c r="A3223" s="120">
        <v>47052</v>
      </c>
      <c r="B3223">
        <v>43</v>
      </c>
      <c r="C3223" s="33" t="s">
        <v>406</v>
      </c>
    </row>
    <row r="3224" spans="1:3">
      <c r="A3224" s="120">
        <v>47053</v>
      </c>
      <c r="B3224">
        <v>43</v>
      </c>
      <c r="C3224" s="33" t="s">
        <v>406</v>
      </c>
    </row>
    <row r="3225" spans="1:3">
      <c r="A3225" s="120">
        <v>47054</v>
      </c>
      <c r="B3225">
        <v>43</v>
      </c>
      <c r="C3225" s="33" t="s">
        <v>406</v>
      </c>
    </row>
    <row r="3226" spans="1:3">
      <c r="A3226" s="120">
        <v>47055</v>
      </c>
      <c r="B3226">
        <v>44</v>
      </c>
      <c r="C3226" s="33" t="s">
        <v>407</v>
      </c>
    </row>
    <row r="3227" spans="1:3">
      <c r="A3227" s="120">
        <v>47056</v>
      </c>
      <c r="B3227">
        <v>44</v>
      </c>
      <c r="C3227" s="33" t="s">
        <v>407</v>
      </c>
    </row>
    <row r="3228" spans="1:3">
      <c r="A3228" s="120">
        <v>47057</v>
      </c>
      <c r="B3228">
        <v>44</v>
      </c>
      <c r="C3228" s="33" t="s">
        <v>407</v>
      </c>
    </row>
    <row r="3229" spans="1:3">
      <c r="A3229" s="120">
        <v>47058</v>
      </c>
      <c r="B3229">
        <v>44</v>
      </c>
      <c r="C3229" s="33" t="s">
        <v>407</v>
      </c>
    </row>
    <row r="3230" spans="1:3">
      <c r="A3230" s="120">
        <v>47059</v>
      </c>
      <c r="B3230">
        <v>44</v>
      </c>
      <c r="C3230" s="33" t="s">
        <v>407</v>
      </c>
    </row>
    <row r="3231" spans="1:3">
      <c r="A3231" s="120">
        <v>47060</v>
      </c>
      <c r="B3231">
        <v>44</v>
      </c>
      <c r="C3231" s="33" t="s">
        <v>407</v>
      </c>
    </row>
    <row r="3232" spans="1:3">
      <c r="A3232" s="120">
        <v>47061</v>
      </c>
      <c r="B3232">
        <v>44</v>
      </c>
      <c r="C3232" s="33" t="s">
        <v>407</v>
      </c>
    </row>
    <row r="3233" spans="1:3">
      <c r="A3233" s="120">
        <v>47062</v>
      </c>
      <c r="B3233">
        <v>45</v>
      </c>
      <c r="C3233" s="33" t="s">
        <v>408</v>
      </c>
    </row>
    <row r="3234" spans="1:3">
      <c r="A3234" s="120">
        <v>47063</v>
      </c>
      <c r="B3234">
        <v>45</v>
      </c>
      <c r="C3234" s="33" t="s">
        <v>408</v>
      </c>
    </row>
    <row r="3235" spans="1:3">
      <c r="A3235" s="120">
        <v>47064</v>
      </c>
      <c r="B3235">
        <v>45</v>
      </c>
      <c r="C3235" s="33" t="s">
        <v>408</v>
      </c>
    </row>
    <row r="3236" spans="1:3">
      <c r="A3236" s="120">
        <v>47065</v>
      </c>
      <c r="B3236">
        <v>45</v>
      </c>
      <c r="C3236" s="33" t="s">
        <v>408</v>
      </c>
    </row>
    <row r="3237" spans="1:3">
      <c r="A3237" s="120">
        <v>47066</v>
      </c>
      <c r="B3237">
        <v>45</v>
      </c>
      <c r="C3237" s="33" t="s">
        <v>408</v>
      </c>
    </row>
    <row r="3238" spans="1:3">
      <c r="A3238" s="120">
        <v>47067</v>
      </c>
      <c r="B3238">
        <v>45</v>
      </c>
      <c r="C3238" s="33" t="s">
        <v>408</v>
      </c>
    </row>
    <row r="3239" spans="1:3">
      <c r="A3239" s="120">
        <v>47068</v>
      </c>
      <c r="B3239">
        <v>45</v>
      </c>
      <c r="C3239" s="33" t="s">
        <v>408</v>
      </c>
    </row>
    <row r="3240" spans="1:3">
      <c r="A3240" s="120">
        <v>47069</v>
      </c>
      <c r="B3240">
        <v>46</v>
      </c>
      <c r="C3240" s="33" t="s">
        <v>409</v>
      </c>
    </row>
    <row r="3241" spans="1:3">
      <c r="A3241" s="120">
        <v>47070</v>
      </c>
      <c r="B3241">
        <v>46</v>
      </c>
      <c r="C3241" s="33" t="s">
        <v>409</v>
      </c>
    </row>
    <row r="3242" spans="1:3">
      <c r="A3242" s="120">
        <v>47071</v>
      </c>
      <c r="B3242">
        <v>46</v>
      </c>
      <c r="C3242" s="33" t="s">
        <v>409</v>
      </c>
    </row>
    <row r="3243" spans="1:3">
      <c r="A3243" s="120">
        <v>47072</v>
      </c>
      <c r="B3243">
        <v>46</v>
      </c>
      <c r="C3243" s="33" t="s">
        <v>409</v>
      </c>
    </row>
    <row r="3244" spans="1:3">
      <c r="A3244" s="120">
        <v>47073</v>
      </c>
      <c r="B3244">
        <v>46</v>
      </c>
      <c r="C3244" s="33" t="s">
        <v>409</v>
      </c>
    </row>
    <row r="3245" spans="1:3">
      <c r="A3245" s="120">
        <v>47074</v>
      </c>
      <c r="B3245">
        <v>46</v>
      </c>
      <c r="C3245" s="33" t="s">
        <v>409</v>
      </c>
    </row>
    <row r="3246" spans="1:3">
      <c r="A3246" s="120">
        <v>47075</v>
      </c>
      <c r="B3246">
        <v>46</v>
      </c>
      <c r="C3246" s="33" t="s">
        <v>409</v>
      </c>
    </row>
    <row r="3247" spans="1:3">
      <c r="A3247" s="120">
        <v>47076</v>
      </c>
      <c r="B3247">
        <v>47</v>
      </c>
      <c r="C3247" s="33" t="s">
        <v>410</v>
      </c>
    </row>
    <row r="3248" spans="1:3">
      <c r="A3248" s="120">
        <v>47077</v>
      </c>
      <c r="B3248">
        <v>47</v>
      </c>
      <c r="C3248" s="33" t="s">
        <v>410</v>
      </c>
    </row>
    <row r="3249" spans="1:3">
      <c r="A3249" s="120">
        <v>47078</v>
      </c>
      <c r="B3249">
        <v>47</v>
      </c>
      <c r="C3249" s="33" t="s">
        <v>410</v>
      </c>
    </row>
    <row r="3250" spans="1:3">
      <c r="A3250" s="120">
        <v>47079</v>
      </c>
      <c r="B3250">
        <v>47</v>
      </c>
      <c r="C3250" s="33" t="s">
        <v>410</v>
      </c>
    </row>
    <row r="3251" spans="1:3">
      <c r="A3251" s="120">
        <v>47080</v>
      </c>
      <c r="B3251">
        <v>47</v>
      </c>
      <c r="C3251" s="33" t="s">
        <v>410</v>
      </c>
    </row>
    <row r="3252" spans="1:3">
      <c r="A3252" s="120">
        <v>47081</v>
      </c>
      <c r="B3252">
        <v>47</v>
      </c>
      <c r="C3252" s="33" t="s">
        <v>410</v>
      </c>
    </row>
    <row r="3253" spans="1:3">
      <c r="A3253" s="120">
        <v>47082</v>
      </c>
      <c r="B3253">
        <v>47</v>
      </c>
      <c r="C3253" s="33" t="s">
        <v>410</v>
      </c>
    </row>
    <row r="3254" spans="1:3">
      <c r="A3254" s="120">
        <v>47083</v>
      </c>
      <c r="B3254">
        <v>48</v>
      </c>
      <c r="C3254" s="33" t="s">
        <v>411</v>
      </c>
    </row>
    <row r="3255" spans="1:3">
      <c r="A3255" s="120">
        <v>47084</v>
      </c>
      <c r="B3255">
        <v>48</v>
      </c>
      <c r="C3255" s="33" t="s">
        <v>411</v>
      </c>
    </row>
    <row r="3256" spans="1:3">
      <c r="A3256" s="120">
        <v>47085</v>
      </c>
      <c r="B3256">
        <v>48</v>
      </c>
      <c r="C3256" s="33" t="s">
        <v>411</v>
      </c>
    </row>
    <row r="3257" spans="1:3">
      <c r="A3257" s="120">
        <v>47086</v>
      </c>
      <c r="B3257">
        <v>48</v>
      </c>
      <c r="C3257" s="33" t="s">
        <v>411</v>
      </c>
    </row>
    <row r="3258" spans="1:3">
      <c r="A3258" s="120">
        <v>47087</v>
      </c>
      <c r="B3258">
        <v>48</v>
      </c>
      <c r="C3258" s="33" t="s">
        <v>411</v>
      </c>
    </row>
    <row r="3259" spans="1:3">
      <c r="A3259" s="120">
        <v>47088</v>
      </c>
      <c r="B3259">
        <v>48</v>
      </c>
      <c r="C3259" s="33" t="s">
        <v>411</v>
      </c>
    </row>
    <row r="3260" spans="1:3">
      <c r="A3260" s="120">
        <v>47089</v>
      </c>
      <c r="B3260">
        <v>48</v>
      </c>
      <c r="C3260" s="33" t="s">
        <v>411</v>
      </c>
    </row>
    <row r="3261" spans="1:3">
      <c r="A3261" s="120">
        <v>47090</v>
      </c>
      <c r="B3261">
        <v>49</v>
      </c>
      <c r="C3261" s="33" t="s">
        <v>412</v>
      </c>
    </row>
    <row r="3262" spans="1:3">
      <c r="A3262" s="120">
        <v>47091</v>
      </c>
      <c r="B3262">
        <v>49</v>
      </c>
      <c r="C3262" s="33" t="s">
        <v>412</v>
      </c>
    </row>
    <row r="3263" spans="1:3">
      <c r="A3263" s="120">
        <v>47092</v>
      </c>
      <c r="B3263">
        <v>49</v>
      </c>
      <c r="C3263" s="33" t="s">
        <v>412</v>
      </c>
    </row>
    <row r="3264" spans="1:3">
      <c r="A3264" s="120">
        <v>47093</v>
      </c>
      <c r="B3264">
        <v>49</v>
      </c>
      <c r="C3264" s="33" t="s">
        <v>412</v>
      </c>
    </row>
    <row r="3265" spans="1:3">
      <c r="A3265" s="120">
        <v>47094</v>
      </c>
      <c r="B3265">
        <v>49</v>
      </c>
      <c r="C3265" s="33" t="s">
        <v>412</v>
      </c>
    </row>
    <row r="3266" spans="1:3">
      <c r="A3266" s="120">
        <v>47095</v>
      </c>
      <c r="B3266">
        <v>49</v>
      </c>
      <c r="C3266" s="33" t="s">
        <v>412</v>
      </c>
    </row>
    <row r="3267" spans="1:3">
      <c r="A3267" s="120">
        <v>47096</v>
      </c>
      <c r="B3267">
        <v>49</v>
      </c>
      <c r="C3267" s="33" t="s">
        <v>412</v>
      </c>
    </row>
    <row r="3268" spans="1:3">
      <c r="A3268" s="120">
        <v>47097</v>
      </c>
      <c r="B3268">
        <v>50</v>
      </c>
      <c r="C3268" s="33" t="s">
        <v>413</v>
      </c>
    </row>
    <row r="3269" spans="1:3">
      <c r="A3269" s="120">
        <v>47098</v>
      </c>
      <c r="B3269">
        <v>50</v>
      </c>
      <c r="C3269" s="33" t="s">
        <v>413</v>
      </c>
    </row>
    <row r="3270" spans="1:3">
      <c r="A3270" s="120">
        <v>47099</v>
      </c>
      <c r="B3270">
        <v>50</v>
      </c>
      <c r="C3270" s="33" t="s">
        <v>413</v>
      </c>
    </row>
    <row r="3271" spans="1:3">
      <c r="A3271" s="120">
        <v>47100</v>
      </c>
      <c r="B3271">
        <v>50</v>
      </c>
      <c r="C3271" s="33" t="s">
        <v>413</v>
      </c>
    </row>
    <row r="3272" spans="1:3">
      <c r="A3272" s="120">
        <v>47101</v>
      </c>
      <c r="B3272">
        <v>50</v>
      </c>
      <c r="C3272" s="33" t="s">
        <v>413</v>
      </c>
    </row>
    <row r="3273" spans="1:3">
      <c r="A3273" s="120">
        <v>47102</v>
      </c>
      <c r="B3273">
        <v>50</v>
      </c>
      <c r="C3273" s="33" t="s">
        <v>413</v>
      </c>
    </row>
    <row r="3274" spans="1:3">
      <c r="A3274" s="120">
        <v>47103</v>
      </c>
      <c r="B3274">
        <v>50</v>
      </c>
      <c r="C3274" s="33" t="s">
        <v>413</v>
      </c>
    </row>
    <row r="3275" spans="1:3">
      <c r="A3275" s="120">
        <v>47104</v>
      </c>
      <c r="B3275">
        <v>51</v>
      </c>
      <c r="C3275" s="33" t="s">
        <v>414</v>
      </c>
    </row>
    <row r="3276" spans="1:3">
      <c r="A3276" s="120">
        <v>47105</v>
      </c>
      <c r="B3276">
        <v>51</v>
      </c>
      <c r="C3276" s="33" t="s">
        <v>414</v>
      </c>
    </row>
    <row r="3277" spans="1:3">
      <c r="A3277" s="120">
        <v>47106</v>
      </c>
      <c r="B3277">
        <v>51</v>
      </c>
      <c r="C3277" s="33" t="s">
        <v>414</v>
      </c>
    </row>
    <row r="3278" spans="1:3">
      <c r="A3278" s="120">
        <v>47107</v>
      </c>
      <c r="B3278">
        <v>51</v>
      </c>
      <c r="C3278" s="33" t="s">
        <v>414</v>
      </c>
    </row>
    <row r="3279" spans="1:3">
      <c r="A3279" s="120">
        <v>47108</v>
      </c>
      <c r="B3279">
        <v>51</v>
      </c>
      <c r="C3279" s="33" t="s">
        <v>414</v>
      </c>
    </row>
    <row r="3280" spans="1:3">
      <c r="A3280" s="120">
        <v>47109</v>
      </c>
      <c r="B3280">
        <v>51</v>
      </c>
      <c r="C3280" s="33" t="s">
        <v>414</v>
      </c>
    </row>
    <row r="3281" spans="1:3">
      <c r="A3281" s="120">
        <v>47110</v>
      </c>
      <c r="B3281">
        <v>51</v>
      </c>
      <c r="C3281" s="33" t="s">
        <v>414</v>
      </c>
    </row>
    <row r="3282" spans="1:3">
      <c r="A3282" s="120">
        <v>47111</v>
      </c>
      <c r="B3282">
        <v>52</v>
      </c>
      <c r="C3282" s="33" t="s">
        <v>415</v>
      </c>
    </row>
    <row r="3283" spans="1:3">
      <c r="A3283" s="120">
        <v>47112</v>
      </c>
      <c r="B3283">
        <v>52</v>
      </c>
      <c r="C3283" s="33" t="s">
        <v>415</v>
      </c>
    </row>
    <row r="3284" spans="1:3">
      <c r="A3284" s="120">
        <v>47113</v>
      </c>
      <c r="B3284">
        <v>52</v>
      </c>
      <c r="C3284" s="33" t="s">
        <v>415</v>
      </c>
    </row>
    <row r="3285" spans="1:3">
      <c r="A3285" s="120">
        <v>47114</v>
      </c>
      <c r="B3285">
        <v>52</v>
      </c>
      <c r="C3285" s="33" t="s">
        <v>415</v>
      </c>
    </row>
    <row r="3286" spans="1:3">
      <c r="A3286" s="120">
        <v>47115</v>
      </c>
      <c r="B3286">
        <v>52</v>
      </c>
      <c r="C3286" s="33" t="s">
        <v>415</v>
      </c>
    </row>
    <row r="3287" spans="1:3">
      <c r="A3287" s="120">
        <v>47116</v>
      </c>
      <c r="B3287">
        <v>52</v>
      </c>
      <c r="C3287" s="33" t="s">
        <v>415</v>
      </c>
    </row>
    <row r="3288" spans="1:3">
      <c r="A3288" s="120">
        <v>47117</v>
      </c>
      <c r="B3288">
        <v>52</v>
      </c>
      <c r="C3288" s="33" t="s">
        <v>415</v>
      </c>
    </row>
    <row r="3289" spans="1:3">
      <c r="A3289" s="120">
        <v>47118</v>
      </c>
      <c r="B3289">
        <v>53</v>
      </c>
      <c r="C3289" s="33" t="s">
        <v>416</v>
      </c>
    </row>
    <row r="3290" spans="1:3">
      <c r="A3290" s="120">
        <v>47119</v>
      </c>
      <c r="B3290">
        <v>1</v>
      </c>
      <c r="C3290" s="33" t="s">
        <v>417</v>
      </c>
    </row>
    <row r="3291" spans="1:3">
      <c r="A3291" s="120">
        <v>47120</v>
      </c>
      <c r="B3291">
        <v>1</v>
      </c>
      <c r="C3291" s="33" t="s">
        <v>417</v>
      </c>
    </row>
    <row r="3292" spans="1:3">
      <c r="A3292" s="120">
        <v>47121</v>
      </c>
      <c r="B3292">
        <v>1</v>
      </c>
      <c r="C3292" s="33" t="s">
        <v>417</v>
      </c>
    </row>
    <row r="3293" spans="1:3">
      <c r="A3293" s="120">
        <v>47122</v>
      </c>
      <c r="B3293">
        <v>1</v>
      </c>
      <c r="C3293" s="33" t="s">
        <v>417</v>
      </c>
    </row>
    <row r="3294" spans="1:3">
      <c r="A3294" s="120">
        <v>47123</v>
      </c>
      <c r="B3294">
        <v>1</v>
      </c>
      <c r="C3294" s="33" t="s">
        <v>417</v>
      </c>
    </row>
    <row r="3295" spans="1:3">
      <c r="A3295" s="120">
        <v>47124</v>
      </c>
      <c r="B3295">
        <v>1</v>
      </c>
      <c r="C3295" s="33" t="s">
        <v>417</v>
      </c>
    </row>
    <row r="3296" spans="1:3">
      <c r="A3296" s="120">
        <v>47125</v>
      </c>
      <c r="B3296">
        <v>2</v>
      </c>
      <c r="C3296" s="33" t="s">
        <v>418</v>
      </c>
    </row>
    <row r="3297" spans="1:3">
      <c r="A3297" s="120">
        <v>47126</v>
      </c>
      <c r="B3297">
        <v>2</v>
      </c>
      <c r="C3297" s="33" t="s">
        <v>418</v>
      </c>
    </row>
    <row r="3298" spans="1:3">
      <c r="A3298" s="120">
        <v>47127</v>
      </c>
      <c r="B3298">
        <v>2</v>
      </c>
      <c r="C3298" s="33" t="s">
        <v>418</v>
      </c>
    </row>
    <row r="3299" spans="1:3">
      <c r="A3299" s="120">
        <v>47128</v>
      </c>
      <c r="B3299">
        <v>2</v>
      </c>
      <c r="C3299" s="33" t="s">
        <v>418</v>
      </c>
    </row>
    <row r="3300" spans="1:3">
      <c r="A3300" s="120">
        <v>47129</v>
      </c>
      <c r="B3300">
        <v>2</v>
      </c>
      <c r="C3300" s="33" t="s">
        <v>418</v>
      </c>
    </row>
    <row r="3301" spans="1:3">
      <c r="A3301" s="120">
        <v>47130</v>
      </c>
      <c r="B3301">
        <v>2</v>
      </c>
      <c r="C3301" s="33" t="s">
        <v>418</v>
      </c>
    </row>
    <row r="3302" spans="1:3">
      <c r="A3302" s="120">
        <v>47131</v>
      </c>
      <c r="B3302">
        <v>2</v>
      </c>
      <c r="C3302" s="33" t="s">
        <v>418</v>
      </c>
    </row>
    <row r="3303" spans="1:3">
      <c r="A3303" s="120">
        <v>47132</v>
      </c>
      <c r="B3303">
        <v>3</v>
      </c>
      <c r="C3303" s="33" t="s">
        <v>419</v>
      </c>
    </row>
    <row r="3304" spans="1:3">
      <c r="A3304" s="120">
        <v>47133</v>
      </c>
      <c r="B3304">
        <v>3</v>
      </c>
      <c r="C3304" s="33" t="s">
        <v>419</v>
      </c>
    </row>
    <row r="3305" spans="1:3">
      <c r="A3305" s="120">
        <v>47134</v>
      </c>
      <c r="B3305">
        <v>3</v>
      </c>
      <c r="C3305" s="33" t="s">
        <v>419</v>
      </c>
    </row>
    <row r="3306" spans="1:3">
      <c r="A3306" s="120">
        <v>47135</v>
      </c>
      <c r="B3306">
        <v>3</v>
      </c>
      <c r="C3306" s="33" t="s">
        <v>419</v>
      </c>
    </row>
    <row r="3307" spans="1:3">
      <c r="A3307" s="120">
        <v>47136</v>
      </c>
      <c r="B3307">
        <v>3</v>
      </c>
      <c r="C3307" s="33" t="s">
        <v>419</v>
      </c>
    </row>
    <row r="3308" spans="1:3">
      <c r="A3308" s="120">
        <v>47137</v>
      </c>
      <c r="B3308">
        <v>3</v>
      </c>
      <c r="C3308" s="33" t="s">
        <v>419</v>
      </c>
    </row>
    <row r="3309" spans="1:3">
      <c r="A3309" s="120">
        <v>47138</v>
      </c>
      <c r="B3309">
        <v>3</v>
      </c>
      <c r="C3309" s="33" t="s">
        <v>419</v>
      </c>
    </row>
    <row r="3310" spans="1:3">
      <c r="A3310" s="120">
        <v>47139</v>
      </c>
      <c r="B3310">
        <v>4</v>
      </c>
      <c r="C3310" s="33" t="s">
        <v>420</v>
      </c>
    </row>
    <row r="3311" spans="1:3">
      <c r="A3311" s="120">
        <v>47140</v>
      </c>
      <c r="B3311">
        <v>4</v>
      </c>
      <c r="C3311" s="33" t="s">
        <v>420</v>
      </c>
    </row>
    <row r="3312" spans="1:3">
      <c r="A3312" s="120">
        <v>47141</v>
      </c>
      <c r="B3312">
        <v>4</v>
      </c>
      <c r="C3312" s="33" t="s">
        <v>420</v>
      </c>
    </row>
    <row r="3313" spans="1:3">
      <c r="A3313" s="120">
        <v>47142</v>
      </c>
      <c r="B3313">
        <v>4</v>
      </c>
      <c r="C3313" s="33" t="s">
        <v>420</v>
      </c>
    </row>
    <row r="3314" spans="1:3">
      <c r="A3314" s="120">
        <v>47143</v>
      </c>
      <c r="B3314">
        <v>4</v>
      </c>
      <c r="C3314" s="33" t="s">
        <v>420</v>
      </c>
    </row>
    <row r="3315" spans="1:3">
      <c r="A3315" s="120">
        <v>47144</v>
      </c>
      <c r="B3315">
        <v>4</v>
      </c>
      <c r="C3315" s="33" t="s">
        <v>420</v>
      </c>
    </row>
    <row r="3316" spans="1:3">
      <c r="A3316" s="120">
        <v>47145</v>
      </c>
      <c r="B3316">
        <v>4</v>
      </c>
      <c r="C3316" s="33" t="s">
        <v>420</v>
      </c>
    </row>
    <row r="3317" spans="1:3">
      <c r="A3317" s="120">
        <v>47146</v>
      </c>
      <c r="B3317">
        <v>5</v>
      </c>
      <c r="C3317" s="33" t="s">
        <v>421</v>
      </c>
    </row>
    <row r="3318" spans="1:3">
      <c r="A3318" s="120">
        <v>47147</v>
      </c>
      <c r="B3318">
        <v>5</v>
      </c>
      <c r="C3318" s="33" t="s">
        <v>421</v>
      </c>
    </row>
    <row r="3319" spans="1:3">
      <c r="A3319" s="120">
        <v>47148</v>
      </c>
      <c r="B3319">
        <v>5</v>
      </c>
      <c r="C3319" s="33" t="s">
        <v>421</v>
      </c>
    </row>
    <row r="3320" spans="1:3">
      <c r="A3320" s="120">
        <v>47149</v>
      </c>
      <c r="B3320">
        <v>5</v>
      </c>
      <c r="C3320" s="33" t="s">
        <v>421</v>
      </c>
    </row>
    <row r="3321" spans="1:3">
      <c r="A3321" s="120">
        <v>47150</v>
      </c>
      <c r="B3321">
        <v>5</v>
      </c>
      <c r="C3321" s="33" t="s">
        <v>421</v>
      </c>
    </row>
    <row r="3322" spans="1:3">
      <c r="A3322" s="120">
        <v>47151</v>
      </c>
      <c r="B3322">
        <v>5</v>
      </c>
      <c r="C3322" s="33" t="s">
        <v>421</v>
      </c>
    </row>
    <row r="3323" spans="1:3">
      <c r="A3323" s="120">
        <v>47152</v>
      </c>
      <c r="B3323">
        <v>5</v>
      </c>
      <c r="C3323" s="33" t="s">
        <v>421</v>
      </c>
    </row>
    <row r="3324" spans="1:3">
      <c r="A3324" s="120">
        <v>47153</v>
      </c>
      <c r="B3324">
        <v>6</v>
      </c>
      <c r="C3324" s="33" t="s">
        <v>422</v>
      </c>
    </row>
    <row r="3325" spans="1:3">
      <c r="A3325" s="120">
        <v>47154</v>
      </c>
      <c r="B3325">
        <v>6</v>
      </c>
      <c r="C3325" s="33" t="s">
        <v>422</v>
      </c>
    </row>
    <row r="3326" spans="1:3">
      <c r="A3326" s="120">
        <v>47155</v>
      </c>
      <c r="B3326">
        <v>6</v>
      </c>
      <c r="C3326" s="33" t="s">
        <v>422</v>
      </c>
    </row>
    <row r="3327" spans="1:3">
      <c r="A3327" s="120">
        <v>47156</v>
      </c>
      <c r="B3327">
        <v>6</v>
      </c>
      <c r="C3327" s="33" t="s">
        <v>422</v>
      </c>
    </row>
    <row r="3328" spans="1:3">
      <c r="A3328" s="120">
        <v>47157</v>
      </c>
      <c r="B3328">
        <v>6</v>
      </c>
      <c r="C3328" s="33" t="s">
        <v>422</v>
      </c>
    </row>
    <row r="3329" spans="1:3">
      <c r="A3329" s="120">
        <v>47158</v>
      </c>
      <c r="B3329">
        <v>6</v>
      </c>
      <c r="C3329" s="33" t="s">
        <v>422</v>
      </c>
    </row>
    <row r="3330" spans="1:3">
      <c r="A3330" s="120">
        <v>47159</v>
      </c>
      <c r="B3330">
        <v>6</v>
      </c>
      <c r="C3330" s="33" t="s">
        <v>422</v>
      </c>
    </row>
    <row r="3331" spans="1:3">
      <c r="A3331" s="120">
        <v>47160</v>
      </c>
      <c r="B3331">
        <v>7</v>
      </c>
      <c r="C3331" s="33" t="s">
        <v>423</v>
      </c>
    </row>
    <row r="3332" spans="1:3">
      <c r="A3332" s="120">
        <v>47161</v>
      </c>
      <c r="B3332">
        <v>7</v>
      </c>
      <c r="C3332" s="33" t="s">
        <v>423</v>
      </c>
    </row>
    <row r="3333" spans="1:3">
      <c r="A3333" s="120">
        <v>47162</v>
      </c>
      <c r="B3333">
        <v>7</v>
      </c>
      <c r="C3333" s="33" t="s">
        <v>423</v>
      </c>
    </row>
    <row r="3334" spans="1:3">
      <c r="A3334" s="120">
        <v>47163</v>
      </c>
      <c r="B3334">
        <v>7</v>
      </c>
      <c r="C3334" s="33" t="s">
        <v>423</v>
      </c>
    </row>
    <row r="3335" spans="1:3">
      <c r="A3335" s="120">
        <v>47164</v>
      </c>
      <c r="B3335">
        <v>7</v>
      </c>
      <c r="C3335" s="33" t="s">
        <v>423</v>
      </c>
    </row>
    <row r="3336" spans="1:3">
      <c r="A3336" s="120">
        <v>47165</v>
      </c>
      <c r="B3336">
        <v>7</v>
      </c>
      <c r="C3336" s="33" t="s">
        <v>423</v>
      </c>
    </row>
    <row r="3337" spans="1:3">
      <c r="A3337" s="120">
        <v>47166</v>
      </c>
      <c r="B3337">
        <v>7</v>
      </c>
      <c r="C3337" s="33" t="s">
        <v>423</v>
      </c>
    </row>
    <row r="3338" spans="1:3">
      <c r="A3338" s="120">
        <v>47167</v>
      </c>
      <c r="B3338">
        <v>8</v>
      </c>
      <c r="C3338" s="33" t="s">
        <v>424</v>
      </c>
    </row>
    <row r="3339" spans="1:3">
      <c r="A3339" s="120">
        <v>47168</v>
      </c>
      <c r="B3339">
        <v>8</v>
      </c>
      <c r="C3339" s="33" t="s">
        <v>424</v>
      </c>
    </row>
    <row r="3340" spans="1:3">
      <c r="A3340" s="120">
        <v>47169</v>
      </c>
      <c r="B3340">
        <v>8</v>
      </c>
      <c r="C3340" s="33" t="s">
        <v>424</v>
      </c>
    </row>
    <row r="3341" spans="1:3">
      <c r="A3341" s="120">
        <v>47170</v>
      </c>
      <c r="B3341">
        <v>8</v>
      </c>
      <c r="C3341" s="33" t="s">
        <v>424</v>
      </c>
    </row>
    <row r="3342" spans="1:3">
      <c r="A3342" s="120">
        <v>47171</v>
      </c>
      <c r="B3342">
        <v>8</v>
      </c>
      <c r="C3342" s="33" t="s">
        <v>424</v>
      </c>
    </row>
    <row r="3343" spans="1:3">
      <c r="A3343" s="120">
        <v>47172</v>
      </c>
      <c r="B3343">
        <v>8</v>
      </c>
      <c r="C3343" s="33" t="s">
        <v>424</v>
      </c>
    </row>
    <row r="3344" spans="1:3">
      <c r="A3344" s="120">
        <v>47173</v>
      </c>
      <c r="B3344">
        <v>8</v>
      </c>
      <c r="C3344" s="33" t="s">
        <v>424</v>
      </c>
    </row>
    <row r="3345" spans="1:3">
      <c r="A3345" s="120">
        <v>47174</v>
      </c>
      <c r="B3345">
        <v>9</v>
      </c>
      <c r="C3345" s="33" t="s">
        <v>425</v>
      </c>
    </row>
    <row r="3346" spans="1:3">
      <c r="A3346" s="120">
        <v>47175</v>
      </c>
      <c r="B3346">
        <v>9</v>
      </c>
      <c r="C3346" s="33" t="s">
        <v>425</v>
      </c>
    </row>
    <row r="3347" spans="1:3">
      <c r="A3347" s="120">
        <v>47176</v>
      </c>
      <c r="B3347">
        <v>9</v>
      </c>
      <c r="C3347" s="33" t="s">
        <v>425</v>
      </c>
    </row>
    <row r="3348" spans="1:3">
      <c r="A3348" s="120">
        <v>47177</v>
      </c>
      <c r="B3348">
        <v>9</v>
      </c>
      <c r="C3348" s="33" t="s">
        <v>425</v>
      </c>
    </row>
    <row r="3349" spans="1:3">
      <c r="A3349" s="120">
        <v>47178</v>
      </c>
      <c r="B3349">
        <v>9</v>
      </c>
      <c r="C3349" s="33" t="s">
        <v>425</v>
      </c>
    </row>
    <row r="3350" spans="1:3">
      <c r="A3350" s="120">
        <v>47179</v>
      </c>
      <c r="B3350">
        <v>9</v>
      </c>
      <c r="C3350" s="33" t="s">
        <v>425</v>
      </c>
    </row>
    <row r="3351" spans="1:3">
      <c r="A3351" s="120">
        <v>47180</v>
      </c>
      <c r="B3351">
        <v>9</v>
      </c>
      <c r="C3351" s="33" t="s">
        <v>425</v>
      </c>
    </row>
    <row r="3352" spans="1:3">
      <c r="A3352" s="120">
        <v>47181</v>
      </c>
      <c r="B3352">
        <v>10</v>
      </c>
      <c r="C3352" s="33" t="s">
        <v>426</v>
      </c>
    </row>
    <row r="3353" spans="1:3">
      <c r="A3353" s="120">
        <v>47182</v>
      </c>
      <c r="B3353">
        <v>10</v>
      </c>
      <c r="C3353" s="33" t="s">
        <v>426</v>
      </c>
    </row>
    <row r="3354" spans="1:3">
      <c r="A3354" s="120">
        <v>47183</v>
      </c>
      <c r="B3354">
        <v>10</v>
      </c>
      <c r="C3354" s="33" t="s">
        <v>426</v>
      </c>
    </row>
    <row r="3355" spans="1:3">
      <c r="A3355" s="120">
        <v>47184</v>
      </c>
      <c r="B3355">
        <v>10</v>
      </c>
      <c r="C3355" s="33" t="s">
        <v>426</v>
      </c>
    </row>
    <row r="3356" spans="1:3">
      <c r="A3356" s="120">
        <v>47185</v>
      </c>
      <c r="B3356">
        <v>10</v>
      </c>
      <c r="C3356" s="33" t="s">
        <v>426</v>
      </c>
    </row>
    <row r="3357" spans="1:3">
      <c r="A3357" s="120">
        <v>47186</v>
      </c>
      <c r="B3357">
        <v>10</v>
      </c>
      <c r="C3357" s="33" t="s">
        <v>426</v>
      </c>
    </row>
    <row r="3358" spans="1:3">
      <c r="A3358" s="120">
        <v>47187</v>
      </c>
      <c r="B3358">
        <v>10</v>
      </c>
      <c r="C3358" s="33" t="s">
        <v>426</v>
      </c>
    </row>
    <row r="3359" spans="1:3">
      <c r="A3359" s="120">
        <v>47188</v>
      </c>
      <c r="B3359">
        <v>11</v>
      </c>
      <c r="C3359" s="33" t="s">
        <v>427</v>
      </c>
    </row>
    <row r="3360" spans="1:3">
      <c r="A3360" s="120">
        <v>47189</v>
      </c>
      <c r="B3360">
        <v>11</v>
      </c>
      <c r="C3360" s="33" t="s">
        <v>427</v>
      </c>
    </row>
    <row r="3361" spans="1:3">
      <c r="A3361" s="120">
        <v>47190</v>
      </c>
      <c r="B3361">
        <v>11</v>
      </c>
      <c r="C3361" s="33" t="s">
        <v>427</v>
      </c>
    </row>
    <row r="3362" spans="1:3">
      <c r="A3362" s="120">
        <v>47191</v>
      </c>
      <c r="B3362">
        <v>11</v>
      </c>
      <c r="C3362" s="33" t="s">
        <v>427</v>
      </c>
    </row>
    <row r="3363" spans="1:3">
      <c r="A3363" s="120">
        <v>47192</v>
      </c>
      <c r="B3363">
        <v>11</v>
      </c>
      <c r="C3363" s="33" t="s">
        <v>427</v>
      </c>
    </row>
    <row r="3364" spans="1:3">
      <c r="A3364" s="120">
        <v>47193</v>
      </c>
      <c r="B3364">
        <v>11</v>
      </c>
      <c r="C3364" s="33" t="s">
        <v>427</v>
      </c>
    </row>
    <row r="3365" spans="1:3">
      <c r="A3365" s="120">
        <v>47194</v>
      </c>
      <c r="B3365">
        <v>11</v>
      </c>
      <c r="C3365" s="33" t="s">
        <v>427</v>
      </c>
    </row>
    <row r="3366" spans="1:3">
      <c r="A3366" s="120">
        <v>47195</v>
      </c>
      <c r="B3366">
        <v>12</v>
      </c>
      <c r="C3366" s="33" t="s">
        <v>428</v>
      </c>
    </row>
    <row r="3367" spans="1:3">
      <c r="A3367" s="120">
        <v>47196</v>
      </c>
      <c r="B3367">
        <v>12</v>
      </c>
      <c r="C3367" s="33" t="s">
        <v>428</v>
      </c>
    </row>
    <row r="3368" spans="1:3">
      <c r="A3368" s="120">
        <v>47197</v>
      </c>
      <c r="B3368">
        <v>12</v>
      </c>
      <c r="C3368" s="33" t="s">
        <v>428</v>
      </c>
    </row>
    <row r="3369" spans="1:3">
      <c r="A3369" s="120">
        <v>47198</v>
      </c>
      <c r="B3369">
        <v>12</v>
      </c>
      <c r="C3369" s="33" t="s">
        <v>428</v>
      </c>
    </row>
    <row r="3370" spans="1:3">
      <c r="A3370" s="120">
        <v>47199</v>
      </c>
      <c r="B3370">
        <v>12</v>
      </c>
      <c r="C3370" s="33" t="s">
        <v>428</v>
      </c>
    </row>
    <row r="3371" spans="1:3">
      <c r="A3371" s="120">
        <v>47200</v>
      </c>
      <c r="B3371">
        <v>12</v>
      </c>
      <c r="C3371" s="33" t="s">
        <v>428</v>
      </c>
    </row>
    <row r="3372" spans="1:3">
      <c r="A3372" s="120">
        <v>47201</v>
      </c>
      <c r="B3372">
        <v>12</v>
      </c>
      <c r="C3372" s="33" t="s">
        <v>428</v>
      </c>
    </row>
    <row r="3373" spans="1:3">
      <c r="A3373" s="120">
        <v>47202</v>
      </c>
      <c r="B3373">
        <v>13</v>
      </c>
      <c r="C3373" s="33" t="s">
        <v>429</v>
      </c>
    </row>
    <row r="3374" spans="1:3">
      <c r="A3374" s="120">
        <v>47203</v>
      </c>
      <c r="B3374">
        <v>13</v>
      </c>
      <c r="C3374" s="33" t="s">
        <v>429</v>
      </c>
    </row>
    <row r="3375" spans="1:3">
      <c r="A3375" s="120">
        <v>47204</v>
      </c>
      <c r="B3375">
        <v>13</v>
      </c>
      <c r="C3375" s="33" t="s">
        <v>429</v>
      </c>
    </row>
    <row r="3376" spans="1:3">
      <c r="A3376" s="120">
        <v>47205</v>
      </c>
      <c r="B3376">
        <v>13</v>
      </c>
      <c r="C3376" s="33" t="s">
        <v>429</v>
      </c>
    </row>
    <row r="3377" spans="1:3">
      <c r="A3377" s="120">
        <v>47206</v>
      </c>
      <c r="B3377">
        <v>13</v>
      </c>
      <c r="C3377" s="33" t="s">
        <v>429</v>
      </c>
    </row>
    <row r="3378" spans="1:3">
      <c r="A3378" s="120">
        <v>47207</v>
      </c>
      <c r="B3378">
        <v>13</v>
      </c>
      <c r="C3378" s="33" t="s">
        <v>429</v>
      </c>
    </row>
    <row r="3379" spans="1:3">
      <c r="A3379" s="120">
        <v>47208</v>
      </c>
      <c r="B3379">
        <v>13</v>
      </c>
      <c r="C3379" s="33" t="s">
        <v>429</v>
      </c>
    </row>
    <row r="3380" spans="1:3">
      <c r="A3380" s="120">
        <v>47209</v>
      </c>
      <c r="B3380">
        <v>14</v>
      </c>
      <c r="C3380" s="33" t="s">
        <v>430</v>
      </c>
    </row>
    <row r="3381" spans="1:3">
      <c r="A3381" s="120">
        <v>47210</v>
      </c>
      <c r="B3381">
        <v>14</v>
      </c>
      <c r="C3381" s="33" t="s">
        <v>430</v>
      </c>
    </row>
    <row r="3382" spans="1:3">
      <c r="A3382" s="120">
        <v>47211</v>
      </c>
      <c r="B3382">
        <v>14</v>
      </c>
      <c r="C3382" s="33" t="s">
        <v>430</v>
      </c>
    </row>
    <row r="3383" spans="1:3">
      <c r="A3383" s="120">
        <v>47212</v>
      </c>
      <c r="B3383">
        <v>14</v>
      </c>
      <c r="C3383" s="33" t="s">
        <v>430</v>
      </c>
    </row>
    <row r="3384" spans="1:3">
      <c r="A3384" s="120">
        <v>47213</v>
      </c>
      <c r="B3384">
        <v>14</v>
      </c>
      <c r="C3384" s="33" t="s">
        <v>430</v>
      </c>
    </row>
    <row r="3385" spans="1:3">
      <c r="A3385" s="120">
        <v>47214</v>
      </c>
      <c r="B3385">
        <v>14</v>
      </c>
      <c r="C3385" s="33" t="s">
        <v>430</v>
      </c>
    </row>
    <row r="3386" spans="1:3">
      <c r="A3386" s="120">
        <v>47215</v>
      </c>
      <c r="B3386">
        <v>14</v>
      </c>
      <c r="C3386" s="33" t="s">
        <v>430</v>
      </c>
    </row>
    <row r="3387" spans="1:3">
      <c r="A3387" s="120">
        <v>47216</v>
      </c>
      <c r="B3387">
        <v>15</v>
      </c>
      <c r="C3387" s="33" t="s">
        <v>431</v>
      </c>
    </row>
    <row r="3388" spans="1:3">
      <c r="A3388" s="120">
        <v>47217</v>
      </c>
      <c r="B3388">
        <v>15</v>
      </c>
      <c r="C3388" s="33" t="s">
        <v>431</v>
      </c>
    </row>
    <row r="3389" spans="1:3">
      <c r="A3389" s="120">
        <v>47218</v>
      </c>
      <c r="B3389">
        <v>15</v>
      </c>
      <c r="C3389" s="33" t="s">
        <v>431</v>
      </c>
    </row>
    <row r="3390" spans="1:3">
      <c r="A3390" s="120">
        <v>47219</v>
      </c>
      <c r="B3390">
        <v>15</v>
      </c>
      <c r="C3390" s="33" t="s">
        <v>431</v>
      </c>
    </row>
    <row r="3391" spans="1:3">
      <c r="A3391" s="120">
        <v>47220</v>
      </c>
      <c r="B3391">
        <v>15</v>
      </c>
      <c r="C3391" s="33" t="s">
        <v>431</v>
      </c>
    </row>
    <row r="3392" spans="1:3">
      <c r="A3392" s="120">
        <v>47221</v>
      </c>
      <c r="B3392">
        <v>15</v>
      </c>
      <c r="C3392" s="33" t="s">
        <v>431</v>
      </c>
    </row>
    <row r="3393" spans="1:3">
      <c r="A3393" s="120">
        <v>47222</v>
      </c>
      <c r="B3393">
        <v>15</v>
      </c>
      <c r="C3393" s="33" t="s">
        <v>431</v>
      </c>
    </row>
    <row r="3394" spans="1:3">
      <c r="A3394" s="120">
        <v>47223</v>
      </c>
      <c r="B3394">
        <v>16</v>
      </c>
      <c r="C3394" s="33" t="s">
        <v>432</v>
      </c>
    </row>
    <row r="3395" spans="1:3">
      <c r="A3395" s="120">
        <v>47224</v>
      </c>
      <c r="B3395">
        <v>16</v>
      </c>
      <c r="C3395" s="33" t="s">
        <v>432</v>
      </c>
    </row>
    <row r="3396" spans="1:3">
      <c r="A3396" s="120">
        <v>47225</v>
      </c>
      <c r="B3396">
        <v>16</v>
      </c>
      <c r="C3396" s="33" t="s">
        <v>432</v>
      </c>
    </row>
    <row r="3397" spans="1:3">
      <c r="A3397" s="120">
        <v>47226</v>
      </c>
      <c r="B3397">
        <v>16</v>
      </c>
      <c r="C3397" s="33" t="s">
        <v>432</v>
      </c>
    </row>
    <row r="3398" spans="1:3">
      <c r="A3398" s="120">
        <v>47227</v>
      </c>
      <c r="B3398">
        <v>16</v>
      </c>
      <c r="C3398" s="33" t="s">
        <v>432</v>
      </c>
    </row>
    <row r="3399" spans="1:3">
      <c r="A3399" s="120">
        <v>47228</v>
      </c>
      <c r="B3399">
        <v>16</v>
      </c>
      <c r="C3399" s="33" t="s">
        <v>432</v>
      </c>
    </row>
    <row r="3400" spans="1:3">
      <c r="A3400" s="120">
        <v>47229</v>
      </c>
      <c r="B3400">
        <v>16</v>
      </c>
      <c r="C3400" s="33" t="s">
        <v>432</v>
      </c>
    </row>
    <row r="3401" spans="1:3">
      <c r="A3401" s="120">
        <v>47230</v>
      </c>
      <c r="B3401">
        <v>17</v>
      </c>
      <c r="C3401" s="33" t="s">
        <v>433</v>
      </c>
    </row>
    <row r="3402" spans="1:3">
      <c r="A3402" s="120">
        <v>47231</v>
      </c>
      <c r="B3402">
        <v>17</v>
      </c>
      <c r="C3402" s="33" t="s">
        <v>433</v>
      </c>
    </row>
    <row r="3403" spans="1:3">
      <c r="A3403" s="120">
        <v>47232</v>
      </c>
      <c r="B3403">
        <v>17</v>
      </c>
      <c r="C3403" s="33" t="s">
        <v>433</v>
      </c>
    </row>
    <row r="3404" spans="1:3">
      <c r="A3404" s="120">
        <v>47233</v>
      </c>
      <c r="B3404">
        <v>17</v>
      </c>
      <c r="C3404" s="33" t="s">
        <v>433</v>
      </c>
    </row>
    <row r="3405" spans="1:3">
      <c r="A3405" s="120">
        <v>47234</v>
      </c>
      <c r="B3405">
        <v>17</v>
      </c>
      <c r="C3405" s="33" t="s">
        <v>433</v>
      </c>
    </row>
    <row r="3406" spans="1:3">
      <c r="A3406" s="120">
        <v>47235</v>
      </c>
      <c r="B3406">
        <v>17</v>
      </c>
      <c r="C3406" s="33" t="s">
        <v>433</v>
      </c>
    </row>
    <row r="3407" spans="1:3">
      <c r="A3407" s="120">
        <v>47236</v>
      </c>
      <c r="B3407">
        <v>17</v>
      </c>
      <c r="C3407" s="33" t="s">
        <v>433</v>
      </c>
    </row>
    <row r="3408" spans="1:3">
      <c r="A3408" s="120">
        <v>47237</v>
      </c>
      <c r="B3408">
        <v>18</v>
      </c>
      <c r="C3408" s="33" t="s">
        <v>434</v>
      </c>
    </row>
    <row r="3409" spans="1:3">
      <c r="A3409" s="120">
        <v>47238</v>
      </c>
      <c r="B3409">
        <v>18</v>
      </c>
      <c r="C3409" s="33" t="s">
        <v>434</v>
      </c>
    </row>
    <row r="3410" spans="1:3">
      <c r="A3410" s="120">
        <v>47239</v>
      </c>
      <c r="B3410">
        <v>18</v>
      </c>
      <c r="C3410" s="33" t="s">
        <v>434</v>
      </c>
    </row>
    <row r="3411" spans="1:3">
      <c r="A3411" s="120">
        <v>47240</v>
      </c>
      <c r="B3411">
        <v>18</v>
      </c>
      <c r="C3411" s="33" t="s">
        <v>434</v>
      </c>
    </row>
    <row r="3412" spans="1:3">
      <c r="A3412" s="120">
        <v>47241</v>
      </c>
      <c r="B3412">
        <v>18</v>
      </c>
      <c r="C3412" s="33" t="s">
        <v>434</v>
      </c>
    </row>
    <row r="3413" spans="1:3">
      <c r="A3413" s="120">
        <v>47242</v>
      </c>
      <c r="B3413">
        <v>18</v>
      </c>
      <c r="C3413" s="33" t="s">
        <v>434</v>
      </c>
    </row>
    <row r="3414" spans="1:3">
      <c r="A3414" s="120">
        <v>47243</v>
      </c>
      <c r="B3414">
        <v>18</v>
      </c>
      <c r="C3414" s="33" t="s">
        <v>434</v>
      </c>
    </row>
    <row r="3415" spans="1:3">
      <c r="A3415" s="120">
        <v>47244</v>
      </c>
      <c r="B3415">
        <v>19</v>
      </c>
      <c r="C3415" s="33" t="s">
        <v>435</v>
      </c>
    </row>
    <row r="3416" spans="1:3">
      <c r="A3416" s="120">
        <v>47245</v>
      </c>
      <c r="B3416">
        <v>19</v>
      </c>
      <c r="C3416" s="33" t="s">
        <v>435</v>
      </c>
    </row>
    <row r="3417" spans="1:3">
      <c r="A3417" s="120">
        <v>47246</v>
      </c>
      <c r="B3417">
        <v>19</v>
      </c>
      <c r="C3417" s="33" t="s">
        <v>435</v>
      </c>
    </row>
    <row r="3418" spans="1:3">
      <c r="A3418" s="120">
        <v>47247</v>
      </c>
      <c r="B3418">
        <v>19</v>
      </c>
      <c r="C3418" s="33" t="s">
        <v>435</v>
      </c>
    </row>
    <row r="3419" spans="1:3">
      <c r="A3419" s="120">
        <v>47248</v>
      </c>
      <c r="B3419">
        <v>19</v>
      </c>
      <c r="C3419" s="33" t="s">
        <v>435</v>
      </c>
    </row>
    <row r="3420" spans="1:3">
      <c r="A3420" s="120">
        <v>47249</v>
      </c>
      <c r="B3420">
        <v>19</v>
      </c>
      <c r="C3420" s="33" t="s">
        <v>435</v>
      </c>
    </row>
    <row r="3421" spans="1:3">
      <c r="A3421" s="120">
        <v>47250</v>
      </c>
      <c r="B3421">
        <v>19</v>
      </c>
      <c r="C3421" s="33" t="s">
        <v>435</v>
      </c>
    </row>
    <row r="3422" spans="1:3">
      <c r="A3422" s="120">
        <v>47251</v>
      </c>
      <c r="B3422">
        <v>20</v>
      </c>
      <c r="C3422" s="33" t="s">
        <v>436</v>
      </c>
    </row>
    <row r="3423" spans="1:3">
      <c r="A3423" s="120">
        <v>47252</v>
      </c>
      <c r="B3423">
        <v>20</v>
      </c>
      <c r="C3423" s="33" t="s">
        <v>436</v>
      </c>
    </row>
    <row r="3424" spans="1:3">
      <c r="A3424" s="120">
        <v>47253</v>
      </c>
      <c r="B3424">
        <v>20</v>
      </c>
      <c r="C3424" s="33" t="s">
        <v>436</v>
      </c>
    </row>
    <row r="3425" spans="1:3">
      <c r="A3425" s="120">
        <v>47254</v>
      </c>
      <c r="B3425">
        <v>20</v>
      </c>
      <c r="C3425" s="33" t="s">
        <v>436</v>
      </c>
    </row>
    <row r="3426" spans="1:3">
      <c r="A3426" s="120">
        <v>47255</v>
      </c>
      <c r="B3426">
        <v>20</v>
      </c>
      <c r="C3426" s="33" t="s">
        <v>436</v>
      </c>
    </row>
    <row r="3427" spans="1:3">
      <c r="A3427" s="120">
        <v>47256</v>
      </c>
      <c r="B3427">
        <v>20</v>
      </c>
      <c r="C3427" s="33" t="s">
        <v>436</v>
      </c>
    </row>
    <row r="3428" spans="1:3">
      <c r="A3428" s="120">
        <v>47257</v>
      </c>
      <c r="B3428">
        <v>20</v>
      </c>
      <c r="C3428" s="33" t="s">
        <v>436</v>
      </c>
    </row>
    <row r="3429" spans="1:3">
      <c r="A3429" s="120">
        <v>47258</v>
      </c>
      <c r="B3429">
        <v>21</v>
      </c>
      <c r="C3429" s="33" t="s">
        <v>437</v>
      </c>
    </row>
    <row r="3430" spans="1:3">
      <c r="A3430" s="120">
        <v>47259</v>
      </c>
      <c r="B3430">
        <v>21</v>
      </c>
      <c r="C3430" s="33" t="s">
        <v>437</v>
      </c>
    </row>
    <row r="3431" spans="1:3">
      <c r="A3431" s="120">
        <v>47260</v>
      </c>
      <c r="B3431">
        <v>21</v>
      </c>
      <c r="C3431" s="33" t="s">
        <v>437</v>
      </c>
    </row>
    <row r="3432" spans="1:3">
      <c r="A3432" s="120">
        <v>47261</v>
      </c>
      <c r="B3432">
        <v>21</v>
      </c>
      <c r="C3432" s="33" t="s">
        <v>437</v>
      </c>
    </row>
    <row r="3433" spans="1:3">
      <c r="A3433" s="120">
        <v>47262</v>
      </c>
      <c r="B3433">
        <v>21</v>
      </c>
      <c r="C3433" s="33" t="s">
        <v>437</v>
      </c>
    </row>
    <row r="3434" spans="1:3">
      <c r="A3434" s="120">
        <v>47263</v>
      </c>
      <c r="B3434">
        <v>21</v>
      </c>
      <c r="C3434" s="33" t="s">
        <v>437</v>
      </c>
    </row>
    <row r="3435" spans="1:3">
      <c r="A3435" s="120">
        <v>47264</v>
      </c>
      <c r="B3435">
        <v>21</v>
      </c>
      <c r="C3435" s="33" t="s">
        <v>437</v>
      </c>
    </row>
    <row r="3436" spans="1:3">
      <c r="A3436" s="120">
        <v>47265</v>
      </c>
      <c r="B3436">
        <v>22</v>
      </c>
      <c r="C3436" s="33" t="s">
        <v>438</v>
      </c>
    </row>
    <row r="3437" spans="1:3">
      <c r="A3437" s="120">
        <v>47266</v>
      </c>
      <c r="B3437">
        <v>22</v>
      </c>
      <c r="C3437" s="33" t="s">
        <v>438</v>
      </c>
    </row>
    <row r="3438" spans="1:3">
      <c r="A3438" s="120">
        <v>47267</v>
      </c>
      <c r="B3438">
        <v>22</v>
      </c>
      <c r="C3438" s="33" t="s">
        <v>438</v>
      </c>
    </row>
    <row r="3439" spans="1:3">
      <c r="A3439" s="120">
        <v>47268</v>
      </c>
      <c r="B3439">
        <v>22</v>
      </c>
      <c r="C3439" s="33" t="s">
        <v>438</v>
      </c>
    </row>
    <row r="3440" spans="1:3">
      <c r="A3440" s="120">
        <v>47269</v>
      </c>
      <c r="B3440">
        <v>22</v>
      </c>
      <c r="C3440" s="33" t="s">
        <v>438</v>
      </c>
    </row>
    <row r="3441" spans="1:3">
      <c r="A3441" s="120">
        <v>47270</v>
      </c>
      <c r="B3441">
        <v>22</v>
      </c>
      <c r="C3441" s="33" t="s">
        <v>438</v>
      </c>
    </row>
    <row r="3442" spans="1:3">
      <c r="A3442" s="120">
        <v>47271</v>
      </c>
      <c r="B3442">
        <v>22</v>
      </c>
      <c r="C3442" s="33" t="s">
        <v>438</v>
      </c>
    </row>
    <row r="3443" spans="1:3">
      <c r="A3443" s="120">
        <v>47272</v>
      </c>
      <c r="B3443">
        <v>23</v>
      </c>
      <c r="C3443" s="33" t="s">
        <v>439</v>
      </c>
    </row>
    <row r="3444" spans="1:3">
      <c r="A3444" s="120">
        <v>47273</v>
      </c>
      <c r="B3444">
        <v>23</v>
      </c>
      <c r="C3444" s="33" t="s">
        <v>439</v>
      </c>
    </row>
    <row r="3445" spans="1:3">
      <c r="A3445" s="120">
        <v>47274</v>
      </c>
      <c r="B3445">
        <v>23</v>
      </c>
      <c r="C3445" s="33" t="s">
        <v>439</v>
      </c>
    </row>
    <row r="3446" spans="1:3">
      <c r="A3446" s="120">
        <v>47275</v>
      </c>
      <c r="B3446">
        <v>23</v>
      </c>
      <c r="C3446" s="33" t="s">
        <v>439</v>
      </c>
    </row>
    <row r="3447" spans="1:3">
      <c r="A3447" s="120">
        <v>47276</v>
      </c>
      <c r="B3447">
        <v>23</v>
      </c>
      <c r="C3447" s="33" t="s">
        <v>439</v>
      </c>
    </row>
    <row r="3448" spans="1:3">
      <c r="A3448" s="120">
        <v>47277</v>
      </c>
      <c r="B3448">
        <v>23</v>
      </c>
      <c r="C3448" s="33" t="s">
        <v>439</v>
      </c>
    </row>
    <row r="3449" spans="1:3">
      <c r="A3449" s="120">
        <v>47278</v>
      </c>
      <c r="B3449">
        <v>23</v>
      </c>
      <c r="C3449" s="33" t="s">
        <v>439</v>
      </c>
    </row>
    <row r="3450" spans="1:3">
      <c r="A3450" s="120">
        <v>47279</v>
      </c>
      <c r="B3450">
        <v>24</v>
      </c>
      <c r="C3450" s="33" t="s">
        <v>440</v>
      </c>
    </row>
    <row r="3451" spans="1:3">
      <c r="A3451" s="120">
        <v>47280</v>
      </c>
      <c r="B3451">
        <v>24</v>
      </c>
      <c r="C3451" s="33" t="s">
        <v>440</v>
      </c>
    </row>
    <row r="3452" spans="1:3">
      <c r="A3452" s="120">
        <v>47281</v>
      </c>
      <c r="B3452">
        <v>24</v>
      </c>
      <c r="C3452" s="33" t="s">
        <v>440</v>
      </c>
    </row>
    <row r="3453" spans="1:3">
      <c r="A3453" s="120">
        <v>47282</v>
      </c>
      <c r="B3453">
        <v>24</v>
      </c>
      <c r="C3453" s="33" t="s">
        <v>440</v>
      </c>
    </row>
    <row r="3454" spans="1:3">
      <c r="A3454" s="120">
        <v>47283</v>
      </c>
      <c r="B3454">
        <v>24</v>
      </c>
      <c r="C3454" s="33" t="s">
        <v>440</v>
      </c>
    </row>
    <row r="3455" spans="1:3">
      <c r="A3455" s="120">
        <v>47284</v>
      </c>
      <c r="B3455">
        <v>24</v>
      </c>
      <c r="C3455" s="33" t="s">
        <v>440</v>
      </c>
    </row>
    <row r="3456" spans="1:3">
      <c r="A3456" s="120">
        <v>47285</v>
      </c>
      <c r="B3456">
        <v>24</v>
      </c>
      <c r="C3456" s="33" t="s">
        <v>440</v>
      </c>
    </row>
    <row r="3457" spans="1:3">
      <c r="A3457" s="120">
        <v>47286</v>
      </c>
      <c r="B3457">
        <v>25</v>
      </c>
      <c r="C3457" s="33" t="s">
        <v>441</v>
      </c>
    </row>
    <row r="3458" spans="1:3">
      <c r="A3458" s="120">
        <v>47287</v>
      </c>
      <c r="B3458">
        <v>25</v>
      </c>
      <c r="C3458" s="33" t="s">
        <v>441</v>
      </c>
    </row>
    <row r="3459" spans="1:3">
      <c r="A3459" s="120">
        <v>47288</v>
      </c>
      <c r="B3459">
        <v>25</v>
      </c>
      <c r="C3459" s="33" t="s">
        <v>441</v>
      </c>
    </row>
    <row r="3460" spans="1:3">
      <c r="A3460" s="120">
        <v>47289</v>
      </c>
      <c r="B3460">
        <v>25</v>
      </c>
      <c r="C3460" s="33" t="s">
        <v>441</v>
      </c>
    </row>
    <row r="3461" spans="1:3">
      <c r="A3461" s="120">
        <v>47290</v>
      </c>
      <c r="B3461">
        <v>25</v>
      </c>
      <c r="C3461" s="33" t="s">
        <v>441</v>
      </c>
    </row>
    <row r="3462" spans="1:3">
      <c r="A3462" s="120">
        <v>47291</v>
      </c>
      <c r="B3462">
        <v>25</v>
      </c>
      <c r="C3462" s="33" t="s">
        <v>441</v>
      </c>
    </row>
    <row r="3463" spans="1:3">
      <c r="A3463" s="120">
        <v>47292</v>
      </c>
      <c r="B3463">
        <v>25</v>
      </c>
      <c r="C3463" s="33" t="s">
        <v>441</v>
      </c>
    </row>
    <row r="3464" spans="1:3">
      <c r="A3464" s="120">
        <v>47293</v>
      </c>
      <c r="B3464">
        <v>26</v>
      </c>
      <c r="C3464" s="33" t="s">
        <v>442</v>
      </c>
    </row>
    <row r="3465" spans="1:3">
      <c r="A3465" s="120">
        <v>47294</v>
      </c>
      <c r="B3465">
        <v>26</v>
      </c>
      <c r="C3465" s="33" t="s">
        <v>442</v>
      </c>
    </row>
    <row r="3466" spans="1:3">
      <c r="A3466" s="120">
        <v>47295</v>
      </c>
      <c r="B3466">
        <v>26</v>
      </c>
      <c r="C3466" s="33" t="s">
        <v>442</v>
      </c>
    </row>
    <row r="3467" spans="1:3">
      <c r="A3467" s="120">
        <v>47296</v>
      </c>
      <c r="B3467">
        <v>26</v>
      </c>
      <c r="C3467" s="33" t="s">
        <v>442</v>
      </c>
    </row>
    <row r="3468" spans="1:3">
      <c r="A3468" s="120">
        <v>47297</v>
      </c>
      <c r="B3468">
        <v>26</v>
      </c>
      <c r="C3468" s="33" t="s">
        <v>442</v>
      </c>
    </row>
    <row r="3469" spans="1:3">
      <c r="A3469" s="120">
        <v>47298</v>
      </c>
      <c r="B3469">
        <v>26</v>
      </c>
      <c r="C3469" s="33" t="s">
        <v>442</v>
      </c>
    </row>
    <row r="3470" spans="1:3">
      <c r="A3470" s="120">
        <v>47299</v>
      </c>
      <c r="B3470">
        <v>26</v>
      </c>
      <c r="C3470" s="33" t="s">
        <v>442</v>
      </c>
    </row>
    <row r="3471" spans="1:3">
      <c r="A3471" s="120">
        <v>47300</v>
      </c>
      <c r="B3471">
        <v>27</v>
      </c>
      <c r="C3471" s="33" t="s">
        <v>443</v>
      </c>
    </row>
    <row r="3472" spans="1:3">
      <c r="A3472" s="120">
        <v>47301</v>
      </c>
      <c r="B3472">
        <v>27</v>
      </c>
      <c r="C3472" s="33" t="s">
        <v>443</v>
      </c>
    </row>
    <row r="3473" spans="1:3">
      <c r="A3473" s="120">
        <v>47302</v>
      </c>
      <c r="B3473">
        <v>27</v>
      </c>
      <c r="C3473" s="33" t="s">
        <v>443</v>
      </c>
    </row>
    <row r="3474" spans="1:3">
      <c r="A3474" s="120">
        <v>47303</v>
      </c>
      <c r="B3474">
        <v>27</v>
      </c>
      <c r="C3474" s="33" t="s">
        <v>443</v>
      </c>
    </row>
    <row r="3475" spans="1:3">
      <c r="A3475" s="120">
        <v>47304</v>
      </c>
      <c r="B3475">
        <v>27</v>
      </c>
      <c r="C3475" s="33" t="s">
        <v>443</v>
      </c>
    </row>
    <row r="3476" spans="1:3">
      <c r="A3476" s="120">
        <v>47305</v>
      </c>
      <c r="B3476">
        <v>27</v>
      </c>
      <c r="C3476" s="33" t="s">
        <v>443</v>
      </c>
    </row>
    <row r="3477" spans="1:3">
      <c r="A3477" s="120">
        <v>47306</v>
      </c>
      <c r="B3477">
        <v>27</v>
      </c>
      <c r="C3477" s="33" t="s">
        <v>443</v>
      </c>
    </row>
    <row r="3478" spans="1:3">
      <c r="A3478" s="120">
        <v>47307</v>
      </c>
      <c r="B3478">
        <v>28</v>
      </c>
      <c r="C3478" s="33" t="s">
        <v>444</v>
      </c>
    </row>
    <row r="3479" spans="1:3">
      <c r="A3479" s="120">
        <v>47308</v>
      </c>
      <c r="B3479">
        <v>28</v>
      </c>
      <c r="C3479" s="33" t="s">
        <v>444</v>
      </c>
    </row>
    <row r="3480" spans="1:3">
      <c r="A3480" s="120">
        <v>47309</v>
      </c>
      <c r="B3480">
        <v>28</v>
      </c>
      <c r="C3480" s="33" t="s">
        <v>444</v>
      </c>
    </row>
    <row r="3481" spans="1:3">
      <c r="A3481" s="120">
        <v>47310</v>
      </c>
      <c r="B3481">
        <v>28</v>
      </c>
      <c r="C3481" s="33" t="s">
        <v>444</v>
      </c>
    </row>
    <row r="3482" spans="1:3">
      <c r="A3482" s="120">
        <v>47311</v>
      </c>
      <c r="B3482">
        <v>28</v>
      </c>
      <c r="C3482" s="33" t="s">
        <v>444</v>
      </c>
    </row>
    <row r="3483" spans="1:3">
      <c r="A3483" s="120">
        <v>47312</v>
      </c>
      <c r="B3483">
        <v>28</v>
      </c>
      <c r="C3483" s="33" t="s">
        <v>444</v>
      </c>
    </row>
    <row r="3484" spans="1:3">
      <c r="A3484" s="120">
        <v>47313</v>
      </c>
      <c r="B3484">
        <v>28</v>
      </c>
      <c r="C3484" s="33" t="s">
        <v>444</v>
      </c>
    </row>
    <row r="3485" spans="1:3">
      <c r="A3485" s="120">
        <v>47314</v>
      </c>
      <c r="B3485">
        <v>29</v>
      </c>
      <c r="C3485" s="33" t="s">
        <v>445</v>
      </c>
    </row>
    <row r="3486" spans="1:3">
      <c r="A3486" s="120">
        <v>47315</v>
      </c>
      <c r="B3486">
        <v>29</v>
      </c>
      <c r="C3486" s="33" t="s">
        <v>445</v>
      </c>
    </row>
    <row r="3487" spans="1:3">
      <c r="A3487" s="120">
        <v>47316</v>
      </c>
      <c r="B3487">
        <v>29</v>
      </c>
      <c r="C3487" s="33" t="s">
        <v>445</v>
      </c>
    </row>
    <row r="3488" spans="1:3">
      <c r="A3488" s="120">
        <v>47317</v>
      </c>
      <c r="B3488">
        <v>29</v>
      </c>
      <c r="C3488" s="33" t="s">
        <v>445</v>
      </c>
    </row>
    <row r="3489" spans="1:3">
      <c r="A3489" s="120">
        <v>47318</v>
      </c>
      <c r="B3489">
        <v>29</v>
      </c>
      <c r="C3489" s="33" t="s">
        <v>445</v>
      </c>
    </row>
    <row r="3490" spans="1:3">
      <c r="A3490" s="120">
        <v>47319</v>
      </c>
      <c r="B3490">
        <v>29</v>
      </c>
      <c r="C3490" s="33" t="s">
        <v>445</v>
      </c>
    </row>
    <row r="3491" spans="1:3">
      <c r="A3491" s="120">
        <v>47320</v>
      </c>
      <c r="B3491">
        <v>29</v>
      </c>
      <c r="C3491" s="33" t="s">
        <v>445</v>
      </c>
    </row>
    <row r="3492" spans="1:3">
      <c r="A3492" s="120">
        <v>47321</v>
      </c>
      <c r="B3492">
        <v>30</v>
      </c>
      <c r="C3492" s="33" t="s">
        <v>446</v>
      </c>
    </row>
    <row r="3493" spans="1:3">
      <c r="A3493" s="120">
        <v>47322</v>
      </c>
      <c r="B3493">
        <v>30</v>
      </c>
      <c r="C3493" s="33" t="s">
        <v>446</v>
      </c>
    </row>
    <row r="3494" spans="1:3">
      <c r="A3494" s="120">
        <v>47323</v>
      </c>
      <c r="B3494">
        <v>30</v>
      </c>
      <c r="C3494" s="33" t="s">
        <v>446</v>
      </c>
    </row>
    <row r="3495" spans="1:3">
      <c r="A3495" s="120">
        <v>47324</v>
      </c>
      <c r="B3495">
        <v>30</v>
      </c>
      <c r="C3495" s="33" t="s">
        <v>446</v>
      </c>
    </row>
    <row r="3496" spans="1:3">
      <c r="A3496" s="120">
        <v>47325</v>
      </c>
      <c r="B3496">
        <v>30</v>
      </c>
      <c r="C3496" s="33" t="s">
        <v>446</v>
      </c>
    </row>
    <row r="3497" spans="1:3">
      <c r="A3497" s="120">
        <v>47326</v>
      </c>
      <c r="B3497">
        <v>30</v>
      </c>
      <c r="C3497" s="33" t="s">
        <v>446</v>
      </c>
    </row>
    <row r="3498" spans="1:3">
      <c r="A3498" s="120">
        <v>47327</v>
      </c>
      <c r="B3498">
        <v>30</v>
      </c>
      <c r="C3498" s="33" t="s">
        <v>446</v>
      </c>
    </row>
    <row r="3499" spans="1:3">
      <c r="A3499" s="120">
        <v>47328</v>
      </c>
      <c r="B3499">
        <v>31</v>
      </c>
      <c r="C3499" s="33" t="s">
        <v>447</v>
      </c>
    </row>
    <row r="3500" spans="1:3">
      <c r="A3500" s="120">
        <v>47329</v>
      </c>
      <c r="B3500">
        <v>31</v>
      </c>
      <c r="C3500" s="33" t="s">
        <v>447</v>
      </c>
    </row>
    <row r="3501" spans="1:3">
      <c r="A3501" s="120">
        <v>47330</v>
      </c>
      <c r="B3501">
        <v>31</v>
      </c>
      <c r="C3501" s="33" t="s">
        <v>447</v>
      </c>
    </row>
    <row r="3502" spans="1:3">
      <c r="A3502" s="120">
        <v>47331</v>
      </c>
      <c r="B3502">
        <v>31</v>
      </c>
      <c r="C3502" s="33" t="s">
        <v>447</v>
      </c>
    </row>
    <row r="3503" spans="1:3">
      <c r="A3503" s="120">
        <v>47332</v>
      </c>
      <c r="B3503">
        <v>31</v>
      </c>
      <c r="C3503" s="33" t="s">
        <v>447</v>
      </c>
    </row>
    <row r="3504" spans="1:3">
      <c r="A3504" s="120">
        <v>47333</v>
      </c>
      <c r="B3504">
        <v>31</v>
      </c>
      <c r="C3504" s="33" t="s">
        <v>447</v>
      </c>
    </row>
    <row r="3505" spans="1:3">
      <c r="A3505" s="120">
        <v>47334</v>
      </c>
      <c r="B3505">
        <v>31</v>
      </c>
      <c r="C3505" s="33" t="s">
        <v>447</v>
      </c>
    </row>
    <row r="3506" spans="1:3">
      <c r="A3506" s="120">
        <v>47335</v>
      </c>
      <c r="B3506">
        <v>32</v>
      </c>
      <c r="C3506" s="33" t="s">
        <v>448</v>
      </c>
    </row>
    <row r="3507" spans="1:3">
      <c r="A3507" s="120">
        <v>47336</v>
      </c>
      <c r="B3507">
        <v>32</v>
      </c>
      <c r="C3507" s="33" t="s">
        <v>448</v>
      </c>
    </row>
    <row r="3508" spans="1:3">
      <c r="A3508" s="120">
        <v>47337</v>
      </c>
      <c r="B3508">
        <v>32</v>
      </c>
      <c r="C3508" s="33" t="s">
        <v>448</v>
      </c>
    </row>
    <row r="3509" spans="1:3">
      <c r="A3509" s="120">
        <v>47338</v>
      </c>
      <c r="B3509">
        <v>32</v>
      </c>
      <c r="C3509" s="33" t="s">
        <v>448</v>
      </c>
    </row>
    <row r="3510" spans="1:3">
      <c r="A3510" s="120">
        <v>47339</v>
      </c>
      <c r="B3510">
        <v>32</v>
      </c>
      <c r="C3510" s="33" t="s">
        <v>448</v>
      </c>
    </row>
    <row r="3511" spans="1:3">
      <c r="A3511" s="120">
        <v>47340</v>
      </c>
      <c r="B3511">
        <v>32</v>
      </c>
      <c r="C3511" s="33" t="s">
        <v>448</v>
      </c>
    </row>
    <row r="3512" spans="1:3">
      <c r="A3512" s="120">
        <v>47341</v>
      </c>
      <c r="B3512">
        <v>32</v>
      </c>
      <c r="C3512" s="33" t="s">
        <v>448</v>
      </c>
    </row>
    <row r="3513" spans="1:3">
      <c r="A3513" s="120">
        <v>47342</v>
      </c>
      <c r="B3513">
        <v>33</v>
      </c>
      <c r="C3513" s="33" t="s">
        <v>449</v>
      </c>
    </row>
    <row r="3514" spans="1:3">
      <c r="A3514" s="120">
        <v>47343</v>
      </c>
      <c r="B3514">
        <v>33</v>
      </c>
      <c r="C3514" s="33" t="s">
        <v>449</v>
      </c>
    </row>
    <row r="3515" spans="1:3">
      <c r="A3515" s="120">
        <v>47344</v>
      </c>
      <c r="B3515">
        <v>33</v>
      </c>
      <c r="C3515" s="33" t="s">
        <v>449</v>
      </c>
    </row>
    <row r="3516" spans="1:3">
      <c r="A3516" s="120">
        <v>47345</v>
      </c>
      <c r="B3516">
        <v>33</v>
      </c>
      <c r="C3516" s="33" t="s">
        <v>449</v>
      </c>
    </row>
    <row r="3517" spans="1:3">
      <c r="A3517" s="120">
        <v>47346</v>
      </c>
      <c r="B3517">
        <v>33</v>
      </c>
      <c r="C3517" s="33" t="s">
        <v>449</v>
      </c>
    </row>
    <row r="3518" spans="1:3">
      <c r="A3518" s="120">
        <v>47347</v>
      </c>
      <c r="B3518">
        <v>33</v>
      </c>
      <c r="C3518" s="33" t="s">
        <v>449</v>
      </c>
    </row>
    <row r="3519" spans="1:3">
      <c r="A3519" s="120">
        <v>47348</v>
      </c>
      <c r="B3519">
        <v>33</v>
      </c>
      <c r="C3519" s="33" t="s">
        <v>449</v>
      </c>
    </row>
    <row r="3520" spans="1:3">
      <c r="A3520" s="120">
        <v>47349</v>
      </c>
      <c r="B3520">
        <v>34</v>
      </c>
      <c r="C3520" s="33" t="s">
        <v>450</v>
      </c>
    </row>
    <row r="3521" spans="1:3">
      <c r="A3521" s="120">
        <v>47350</v>
      </c>
      <c r="B3521">
        <v>34</v>
      </c>
      <c r="C3521" s="33" t="s">
        <v>450</v>
      </c>
    </row>
    <row r="3522" spans="1:3">
      <c r="A3522" s="120">
        <v>47351</v>
      </c>
      <c r="B3522">
        <v>34</v>
      </c>
      <c r="C3522" s="33" t="s">
        <v>450</v>
      </c>
    </row>
    <row r="3523" spans="1:3">
      <c r="A3523" s="120">
        <v>47352</v>
      </c>
      <c r="B3523">
        <v>34</v>
      </c>
      <c r="C3523" s="33" t="s">
        <v>450</v>
      </c>
    </row>
    <row r="3524" spans="1:3">
      <c r="A3524" s="120">
        <v>47353</v>
      </c>
      <c r="B3524">
        <v>34</v>
      </c>
      <c r="C3524" s="33" t="s">
        <v>450</v>
      </c>
    </row>
    <row r="3525" spans="1:3">
      <c r="A3525" s="120">
        <v>47354</v>
      </c>
      <c r="B3525">
        <v>34</v>
      </c>
      <c r="C3525" s="33" t="s">
        <v>450</v>
      </c>
    </row>
    <row r="3526" spans="1:3">
      <c r="A3526" s="120">
        <v>47355</v>
      </c>
      <c r="B3526">
        <v>34</v>
      </c>
      <c r="C3526" s="33" t="s">
        <v>450</v>
      </c>
    </row>
    <row r="3527" spans="1:3">
      <c r="A3527" s="120">
        <v>47356</v>
      </c>
      <c r="B3527">
        <v>35</v>
      </c>
      <c r="C3527" s="33" t="s">
        <v>451</v>
      </c>
    </row>
    <row r="3528" spans="1:3">
      <c r="A3528" s="120">
        <v>47357</v>
      </c>
      <c r="B3528">
        <v>35</v>
      </c>
      <c r="C3528" s="33" t="s">
        <v>451</v>
      </c>
    </row>
    <row r="3529" spans="1:3">
      <c r="A3529" s="120">
        <v>47358</v>
      </c>
      <c r="B3529">
        <v>35</v>
      </c>
      <c r="C3529" s="33" t="s">
        <v>451</v>
      </c>
    </row>
    <row r="3530" spans="1:3">
      <c r="A3530" s="120">
        <v>47359</v>
      </c>
      <c r="B3530">
        <v>35</v>
      </c>
      <c r="C3530" s="33" t="s">
        <v>451</v>
      </c>
    </row>
    <row r="3531" spans="1:3">
      <c r="A3531" s="120">
        <v>47360</v>
      </c>
      <c r="B3531">
        <v>35</v>
      </c>
      <c r="C3531" s="33" t="s">
        <v>451</v>
      </c>
    </row>
    <row r="3532" spans="1:3">
      <c r="A3532" s="120">
        <v>47361</v>
      </c>
      <c r="B3532">
        <v>35</v>
      </c>
      <c r="C3532" s="33" t="s">
        <v>451</v>
      </c>
    </row>
    <row r="3533" spans="1:3">
      <c r="A3533" s="120">
        <v>47362</v>
      </c>
      <c r="B3533">
        <v>35</v>
      </c>
      <c r="C3533" s="33" t="s">
        <v>451</v>
      </c>
    </row>
    <row r="3534" spans="1:3">
      <c r="A3534" s="120">
        <v>47363</v>
      </c>
      <c r="B3534">
        <v>36</v>
      </c>
      <c r="C3534" s="33" t="s">
        <v>452</v>
      </c>
    </row>
    <row r="3535" spans="1:3">
      <c r="A3535" s="120">
        <v>47364</v>
      </c>
      <c r="B3535">
        <v>36</v>
      </c>
      <c r="C3535" s="33" t="s">
        <v>452</v>
      </c>
    </row>
    <row r="3536" spans="1:3">
      <c r="A3536" s="120">
        <v>47365</v>
      </c>
      <c r="B3536">
        <v>36</v>
      </c>
      <c r="C3536" s="33" t="s">
        <v>452</v>
      </c>
    </row>
    <row r="3537" spans="1:3">
      <c r="A3537" s="120">
        <v>47366</v>
      </c>
      <c r="B3537">
        <v>36</v>
      </c>
      <c r="C3537" s="33" t="s">
        <v>452</v>
      </c>
    </row>
    <row r="3538" spans="1:3">
      <c r="A3538" s="120">
        <v>47367</v>
      </c>
      <c r="B3538">
        <v>36</v>
      </c>
      <c r="C3538" s="33" t="s">
        <v>452</v>
      </c>
    </row>
    <row r="3539" spans="1:3">
      <c r="A3539" s="120">
        <v>47368</v>
      </c>
      <c r="B3539">
        <v>36</v>
      </c>
      <c r="C3539" s="33" t="s">
        <v>452</v>
      </c>
    </row>
    <row r="3540" spans="1:3">
      <c r="A3540" s="120">
        <v>47369</v>
      </c>
      <c r="B3540">
        <v>36</v>
      </c>
      <c r="C3540" s="33" t="s">
        <v>452</v>
      </c>
    </row>
    <row r="3541" spans="1:3">
      <c r="A3541" s="120">
        <v>47370</v>
      </c>
      <c r="B3541">
        <v>37</v>
      </c>
      <c r="C3541" s="33" t="s">
        <v>453</v>
      </c>
    </row>
    <row r="3542" spans="1:3">
      <c r="A3542" s="120">
        <v>47371</v>
      </c>
      <c r="B3542">
        <v>37</v>
      </c>
      <c r="C3542" s="33" t="s">
        <v>453</v>
      </c>
    </row>
    <row r="3543" spans="1:3">
      <c r="A3543" s="120">
        <v>47372</v>
      </c>
      <c r="B3543">
        <v>37</v>
      </c>
      <c r="C3543" s="33" t="s">
        <v>453</v>
      </c>
    </row>
    <row r="3544" spans="1:3">
      <c r="A3544" s="120">
        <v>47373</v>
      </c>
      <c r="B3544">
        <v>37</v>
      </c>
      <c r="C3544" s="33" t="s">
        <v>453</v>
      </c>
    </row>
    <row r="3545" spans="1:3">
      <c r="A3545" s="120">
        <v>47374</v>
      </c>
      <c r="B3545">
        <v>37</v>
      </c>
      <c r="C3545" s="33" t="s">
        <v>453</v>
      </c>
    </row>
    <row r="3546" spans="1:3">
      <c r="A3546" s="120">
        <v>47375</v>
      </c>
      <c r="B3546">
        <v>37</v>
      </c>
      <c r="C3546" s="33" t="s">
        <v>453</v>
      </c>
    </row>
    <row r="3547" spans="1:3">
      <c r="A3547" s="120">
        <v>47376</v>
      </c>
      <c r="B3547">
        <v>37</v>
      </c>
      <c r="C3547" s="33" t="s">
        <v>453</v>
      </c>
    </row>
    <row r="3548" spans="1:3">
      <c r="A3548" s="120">
        <v>47377</v>
      </c>
      <c r="B3548">
        <v>38</v>
      </c>
      <c r="C3548" s="33" t="s">
        <v>454</v>
      </c>
    </row>
    <row r="3549" spans="1:3">
      <c r="A3549" s="120">
        <v>47378</v>
      </c>
      <c r="B3549">
        <v>38</v>
      </c>
      <c r="C3549" s="33" t="s">
        <v>454</v>
      </c>
    </row>
    <row r="3550" spans="1:3">
      <c r="A3550" s="120">
        <v>47379</v>
      </c>
      <c r="B3550">
        <v>38</v>
      </c>
      <c r="C3550" s="33" t="s">
        <v>454</v>
      </c>
    </row>
    <row r="3551" spans="1:3">
      <c r="A3551" s="120">
        <v>47380</v>
      </c>
      <c r="B3551">
        <v>38</v>
      </c>
      <c r="C3551" s="33" t="s">
        <v>454</v>
      </c>
    </row>
    <row r="3552" spans="1:3">
      <c r="A3552" s="120">
        <v>47381</v>
      </c>
      <c r="B3552">
        <v>38</v>
      </c>
      <c r="C3552" s="33" t="s">
        <v>454</v>
      </c>
    </row>
    <row r="3553" spans="1:3">
      <c r="A3553" s="120">
        <v>47382</v>
      </c>
      <c r="B3553">
        <v>38</v>
      </c>
      <c r="C3553" s="33" t="s">
        <v>454</v>
      </c>
    </row>
    <row r="3554" spans="1:3">
      <c r="A3554" s="120">
        <v>47383</v>
      </c>
      <c r="B3554">
        <v>38</v>
      </c>
      <c r="C3554" s="33" t="s">
        <v>454</v>
      </c>
    </row>
    <row r="3555" spans="1:3">
      <c r="A3555" s="120">
        <v>47384</v>
      </c>
      <c r="B3555">
        <v>39</v>
      </c>
      <c r="C3555" s="33" t="s">
        <v>455</v>
      </c>
    </row>
    <row r="3556" spans="1:3">
      <c r="A3556" s="120">
        <v>47385</v>
      </c>
      <c r="B3556">
        <v>39</v>
      </c>
      <c r="C3556" s="33" t="s">
        <v>455</v>
      </c>
    </row>
    <row r="3557" spans="1:3">
      <c r="A3557" s="120">
        <v>47386</v>
      </c>
      <c r="B3557">
        <v>39</v>
      </c>
      <c r="C3557" s="33" t="s">
        <v>455</v>
      </c>
    </row>
    <row r="3558" spans="1:3">
      <c r="A3558" s="120">
        <v>47387</v>
      </c>
      <c r="B3558">
        <v>39</v>
      </c>
      <c r="C3558" s="33" t="s">
        <v>455</v>
      </c>
    </row>
    <row r="3559" spans="1:3">
      <c r="A3559" s="120">
        <v>47388</v>
      </c>
      <c r="B3559">
        <v>39</v>
      </c>
      <c r="C3559" s="33" t="s">
        <v>455</v>
      </c>
    </row>
    <row r="3560" spans="1:3">
      <c r="A3560" s="120">
        <v>47389</v>
      </c>
      <c r="B3560">
        <v>39</v>
      </c>
      <c r="C3560" s="33" t="s">
        <v>455</v>
      </c>
    </row>
    <row r="3561" spans="1:3">
      <c r="A3561" s="120">
        <v>47390</v>
      </c>
      <c r="B3561">
        <v>39</v>
      </c>
      <c r="C3561" s="33" t="s">
        <v>455</v>
      </c>
    </row>
    <row r="3562" spans="1:3">
      <c r="A3562" s="120">
        <v>47391</v>
      </c>
      <c r="B3562">
        <v>40</v>
      </c>
      <c r="C3562" s="33" t="s">
        <v>456</v>
      </c>
    </row>
    <row r="3563" spans="1:3">
      <c r="A3563" s="120">
        <v>47392</v>
      </c>
      <c r="B3563">
        <v>40</v>
      </c>
      <c r="C3563" s="33" t="s">
        <v>456</v>
      </c>
    </row>
    <row r="3564" spans="1:3">
      <c r="A3564" s="120">
        <v>47393</v>
      </c>
      <c r="B3564">
        <v>40</v>
      </c>
      <c r="C3564" s="33" t="s">
        <v>456</v>
      </c>
    </row>
    <row r="3565" spans="1:3">
      <c r="A3565" s="120">
        <v>47394</v>
      </c>
      <c r="B3565">
        <v>40</v>
      </c>
      <c r="C3565" s="33" t="s">
        <v>456</v>
      </c>
    </row>
    <row r="3566" spans="1:3">
      <c r="A3566" s="120">
        <v>47395</v>
      </c>
      <c r="B3566">
        <v>40</v>
      </c>
      <c r="C3566" s="33" t="s">
        <v>456</v>
      </c>
    </row>
    <row r="3567" spans="1:3">
      <c r="A3567" s="120">
        <v>47396</v>
      </c>
      <c r="B3567">
        <v>40</v>
      </c>
      <c r="C3567" s="33" t="s">
        <v>456</v>
      </c>
    </row>
    <row r="3568" spans="1:3">
      <c r="A3568" s="120">
        <v>47397</v>
      </c>
      <c r="B3568">
        <v>40</v>
      </c>
      <c r="C3568" s="33" t="s">
        <v>456</v>
      </c>
    </row>
    <row r="3569" spans="1:3">
      <c r="A3569" s="120">
        <v>47398</v>
      </c>
      <c r="B3569">
        <v>41</v>
      </c>
      <c r="C3569" s="33" t="s">
        <v>457</v>
      </c>
    </row>
    <row r="3570" spans="1:3">
      <c r="A3570" s="120">
        <v>47399</v>
      </c>
      <c r="B3570">
        <v>41</v>
      </c>
      <c r="C3570" s="33" t="s">
        <v>457</v>
      </c>
    </row>
    <row r="3571" spans="1:3">
      <c r="A3571" s="120">
        <v>47400</v>
      </c>
      <c r="B3571">
        <v>41</v>
      </c>
      <c r="C3571" s="33" t="s">
        <v>457</v>
      </c>
    </row>
    <row r="3572" spans="1:3">
      <c r="A3572" s="120">
        <v>47401</v>
      </c>
      <c r="B3572">
        <v>41</v>
      </c>
      <c r="C3572" s="33" t="s">
        <v>457</v>
      </c>
    </row>
    <row r="3573" spans="1:3">
      <c r="A3573" s="120">
        <v>47402</v>
      </c>
      <c r="B3573">
        <v>41</v>
      </c>
      <c r="C3573" s="33" t="s">
        <v>457</v>
      </c>
    </row>
    <row r="3574" spans="1:3">
      <c r="A3574" s="120">
        <v>47403</v>
      </c>
      <c r="B3574">
        <v>41</v>
      </c>
      <c r="C3574" s="33" t="s">
        <v>457</v>
      </c>
    </row>
    <row r="3575" spans="1:3">
      <c r="A3575" s="120">
        <v>47404</v>
      </c>
      <c r="B3575">
        <v>41</v>
      </c>
      <c r="C3575" s="33" t="s">
        <v>457</v>
      </c>
    </row>
    <row r="3576" spans="1:3">
      <c r="A3576" s="120">
        <v>47405</v>
      </c>
      <c r="B3576">
        <v>42</v>
      </c>
      <c r="C3576" s="33" t="s">
        <v>458</v>
      </c>
    </row>
    <row r="3577" spans="1:3">
      <c r="A3577" s="120">
        <v>47406</v>
      </c>
      <c r="B3577">
        <v>42</v>
      </c>
      <c r="C3577" s="33" t="s">
        <v>458</v>
      </c>
    </row>
    <row r="3578" spans="1:3">
      <c r="A3578" s="120">
        <v>47407</v>
      </c>
      <c r="B3578">
        <v>42</v>
      </c>
      <c r="C3578" s="33" t="s">
        <v>458</v>
      </c>
    </row>
    <row r="3579" spans="1:3">
      <c r="A3579" s="120">
        <v>47408</v>
      </c>
      <c r="B3579">
        <v>42</v>
      </c>
      <c r="C3579" s="33" t="s">
        <v>458</v>
      </c>
    </row>
    <row r="3580" spans="1:3">
      <c r="A3580" s="120">
        <v>47409</v>
      </c>
      <c r="B3580">
        <v>42</v>
      </c>
      <c r="C3580" s="33" t="s">
        <v>458</v>
      </c>
    </row>
    <row r="3581" spans="1:3">
      <c r="A3581" s="120">
        <v>47410</v>
      </c>
      <c r="B3581">
        <v>42</v>
      </c>
      <c r="C3581" s="33" t="s">
        <v>458</v>
      </c>
    </row>
    <row r="3582" spans="1:3">
      <c r="A3582" s="120">
        <v>47411</v>
      </c>
      <c r="B3582">
        <v>42</v>
      </c>
      <c r="C3582" s="33" t="s">
        <v>458</v>
      </c>
    </row>
    <row r="3583" spans="1:3">
      <c r="A3583" s="120">
        <v>47412</v>
      </c>
      <c r="B3583">
        <v>43</v>
      </c>
      <c r="C3583" s="33" t="s">
        <v>459</v>
      </c>
    </row>
    <row r="3584" spans="1:3">
      <c r="A3584" s="120">
        <v>47413</v>
      </c>
      <c r="B3584">
        <v>43</v>
      </c>
      <c r="C3584" s="33" t="s">
        <v>459</v>
      </c>
    </row>
    <row r="3585" spans="1:3">
      <c r="A3585" s="120">
        <v>47414</v>
      </c>
      <c r="B3585">
        <v>43</v>
      </c>
      <c r="C3585" s="33" t="s">
        <v>459</v>
      </c>
    </row>
    <row r="3586" spans="1:3">
      <c r="A3586" s="120">
        <v>47415</v>
      </c>
      <c r="B3586">
        <v>43</v>
      </c>
      <c r="C3586" s="33" t="s">
        <v>459</v>
      </c>
    </row>
    <row r="3587" spans="1:3">
      <c r="A3587" s="120">
        <v>47416</v>
      </c>
      <c r="B3587">
        <v>43</v>
      </c>
      <c r="C3587" s="33" t="s">
        <v>459</v>
      </c>
    </row>
    <row r="3588" spans="1:3">
      <c r="A3588" s="120">
        <v>47417</v>
      </c>
      <c r="B3588">
        <v>43</v>
      </c>
      <c r="C3588" s="33" t="s">
        <v>459</v>
      </c>
    </row>
    <row r="3589" spans="1:3">
      <c r="A3589" s="120">
        <v>47418</v>
      </c>
      <c r="B3589">
        <v>43</v>
      </c>
      <c r="C3589" s="33" t="s">
        <v>459</v>
      </c>
    </row>
    <row r="3590" spans="1:3">
      <c r="A3590" s="120">
        <v>47419</v>
      </c>
      <c r="B3590">
        <v>44</v>
      </c>
      <c r="C3590" s="33" t="s">
        <v>460</v>
      </c>
    </row>
    <row r="3591" spans="1:3">
      <c r="A3591" s="120">
        <v>47420</v>
      </c>
      <c r="B3591">
        <v>44</v>
      </c>
      <c r="C3591" s="33" t="s">
        <v>460</v>
      </c>
    </row>
    <row r="3592" spans="1:3">
      <c r="A3592" s="120">
        <v>47421</v>
      </c>
      <c r="B3592">
        <v>44</v>
      </c>
      <c r="C3592" s="33" t="s">
        <v>460</v>
      </c>
    </row>
    <row r="3593" spans="1:3">
      <c r="A3593" s="120">
        <v>47422</v>
      </c>
      <c r="B3593">
        <v>44</v>
      </c>
      <c r="C3593" s="33" t="s">
        <v>460</v>
      </c>
    </row>
    <row r="3594" spans="1:3">
      <c r="A3594" s="120">
        <v>47423</v>
      </c>
      <c r="B3594">
        <v>44</v>
      </c>
      <c r="C3594" s="33" t="s">
        <v>460</v>
      </c>
    </row>
    <row r="3595" spans="1:3">
      <c r="A3595" s="120">
        <v>47424</v>
      </c>
      <c r="B3595">
        <v>44</v>
      </c>
      <c r="C3595" s="33" t="s">
        <v>460</v>
      </c>
    </row>
    <row r="3596" spans="1:3">
      <c r="A3596" s="120">
        <v>47425</v>
      </c>
      <c r="B3596">
        <v>44</v>
      </c>
      <c r="C3596" s="33" t="s">
        <v>460</v>
      </c>
    </row>
    <row r="3597" spans="1:3">
      <c r="A3597" s="120">
        <v>47426</v>
      </c>
      <c r="B3597">
        <v>45</v>
      </c>
      <c r="C3597" s="33" t="s">
        <v>461</v>
      </c>
    </row>
    <row r="3598" spans="1:3">
      <c r="A3598" s="120">
        <v>47427</v>
      </c>
      <c r="B3598">
        <v>45</v>
      </c>
      <c r="C3598" s="33" t="s">
        <v>461</v>
      </c>
    </row>
    <row r="3599" spans="1:3">
      <c r="A3599" s="120">
        <v>47428</v>
      </c>
      <c r="B3599">
        <v>45</v>
      </c>
      <c r="C3599" s="33" t="s">
        <v>461</v>
      </c>
    </row>
    <row r="3600" spans="1:3">
      <c r="A3600" s="120">
        <v>47429</v>
      </c>
      <c r="B3600">
        <v>45</v>
      </c>
      <c r="C3600" s="33" t="s">
        <v>461</v>
      </c>
    </row>
    <row r="3601" spans="1:3">
      <c r="A3601" s="120">
        <v>47430</v>
      </c>
      <c r="B3601">
        <v>45</v>
      </c>
      <c r="C3601" s="33" t="s">
        <v>461</v>
      </c>
    </row>
    <row r="3602" spans="1:3">
      <c r="A3602" s="120">
        <v>47431</v>
      </c>
      <c r="B3602">
        <v>45</v>
      </c>
      <c r="C3602" s="33" t="s">
        <v>461</v>
      </c>
    </row>
    <row r="3603" spans="1:3">
      <c r="A3603" s="120">
        <v>47432</v>
      </c>
      <c r="B3603">
        <v>45</v>
      </c>
      <c r="C3603" s="33" t="s">
        <v>461</v>
      </c>
    </row>
    <row r="3604" spans="1:3">
      <c r="A3604" s="120">
        <v>47433</v>
      </c>
      <c r="B3604">
        <v>46</v>
      </c>
      <c r="C3604" s="33" t="s">
        <v>462</v>
      </c>
    </row>
    <row r="3605" spans="1:3">
      <c r="A3605" s="120">
        <v>47434</v>
      </c>
      <c r="B3605">
        <v>46</v>
      </c>
      <c r="C3605" s="33" t="s">
        <v>462</v>
      </c>
    </row>
    <row r="3606" spans="1:3">
      <c r="A3606" s="120">
        <v>47435</v>
      </c>
      <c r="B3606">
        <v>46</v>
      </c>
      <c r="C3606" s="33" t="s">
        <v>462</v>
      </c>
    </row>
    <row r="3607" spans="1:3">
      <c r="A3607" s="120">
        <v>47436</v>
      </c>
      <c r="B3607">
        <v>46</v>
      </c>
      <c r="C3607" s="33" t="s">
        <v>462</v>
      </c>
    </row>
    <row r="3608" spans="1:3">
      <c r="A3608" s="120">
        <v>47437</v>
      </c>
      <c r="B3608">
        <v>46</v>
      </c>
      <c r="C3608" s="33" t="s">
        <v>462</v>
      </c>
    </row>
    <row r="3609" spans="1:3">
      <c r="A3609" s="120">
        <v>47438</v>
      </c>
      <c r="B3609">
        <v>46</v>
      </c>
      <c r="C3609" s="33" t="s">
        <v>462</v>
      </c>
    </row>
    <row r="3610" spans="1:3">
      <c r="A3610" s="120">
        <v>47439</v>
      </c>
      <c r="B3610">
        <v>46</v>
      </c>
      <c r="C3610" s="33" t="s">
        <v>462</v>
      </c>
    </row>
    <row r="3611" spans="1:3">
      <c r="A3611" s="120">
        <v>47440</v>
      </c>
      <c r="B3611">
        <v>47</v>
      </c>
      <c r="C3611" s="33" t="s">
        <v>463</v>
      </c>
    </row>
    <row r="3612" spans="1:3">
      <c r="A3612" s="120">
        <v>47441</v>
      </c>
      <c r="B3612">
        <v>47</v>
      </c>
      <c r="C3612" s="33" t="s">
        <v>463</v>
      </c>
    </row>
    <row r="3613" spans="1:3">
      <c r="A3613" s="120">
        <v>47442</v>
      </c>
      <c r="B3613">
        <v>47</v>
      </c>
      <c r="C3613" s="33" t="s">
        <v>463</v>
      </c>
    </row>
    <row r="3614" spans="1:3">
      <c r="A3614" s="120">
        <v>47443</v>
      </c>
      <c r="B3614">
        <v>47</v>
      </c>
      <c r="C3614" s="33" t="s">
        <v>463</v>
      </c>
    </row>
    <row r="3615" spans="1:3">
      <c r="A3615" s="120">
        <v>47444</v>
      </c>
      <c r="B3615">
        <v>47</v>
      </c>
      <c r="C3615" s="33" t="s">
        <v>463</v>
      </c>
    </row>
    <row r="3616" spans="1:3">
      <c r="A3616" s="120">
        <v>47445</v>
      </c>
      <c r="B3616">
        <v>47</v>
      </c>
      <c r="C3616" s="33" t="s">
        <v>463</v>
      </c>
    </row>
    <row r="3617" spans="1:3">
      <c r="A3617" s="120">
        <v>47446</v>
      </c>
      <c r="B3617">
        <v>47</v>
      </c>
      <c r="C3617" s="33" t="s">
        <v>463</v>
      </c>
    </row>
    <row r="3618" spans="1:3">
      <c r="A3618" s="120">
        <v>47447</v>
      </c>
      <c r="B3618">
        <v>48</v>
      </c>
      <c r="C3618" s="33" t="s">
        <v>464</v>
      </c>
    </row>
    <row r="3619" spans="1:3">
      <c r="A3619" s="120">
        <v>47448</v>
      </c>
      <c r="B3619">
        <v>48</v>
      </c>
      <c r="C3619" s="33" t="s">
        <v>464</v>
      </c>
    </row>
    <row r="3620" spans="1:3">
      <c r="A3620" s="120">
        <v>47449</v>
      </c>
      <c r="B3620">
        <v>48</v>
      </c>
      <c r="C3620" s="33" t="s">
        <v>464</v>
      </c>
    </row>
    <row r="3621" spans="1:3">
      <c r="A3621" s="120">
        <v>47450</v>
      </c>
      <c r="B3621">
        <v>48</v>
      </c>
      <c r="C3621" s="33" t="s">
        <v>464</v>
      </c>
    </row>
    <row r="3622" spans="1:3">
      <c r="A3622" s="120">
        <v>47451</v>
      </c>
      <c r="B3622">
        <v>48</v>
      </c>
      <c r="C3622" s="33" t="s">
        <v>464</v>
      </c>
    </row>
    <row r="3623" spans="1:3">
      <c r="A3623" s="120">
        <v>47452</v>
      </c>
      <c r="B3623">
        <v>48</v>
      </c>
      <c r="C3623" s="33" t="s">
        <v>464</v>
      </c>
    </row>
    <row r="3624" spans="1:3">
      <c r="A3624" s="120">
        <v>47453</v>
      </c>
      <c r="B3624">
        <v>48</v>
      </c>
      <c r="C3624" s="33" t="s">
        <v>464</v>
      </c>
    </row>
    <row r="3625" spans="1:3">
      <c r="A3625" s="120">
        <v>47454</v>
      </c>
      <c r="B3625">
        <v>49</v>
      </c>
      <c r="C3625" s="33" t="s">
        <v>465</v>
      </c>
    </row>
    <row r="3626" spans="1:3">
      <c r="A3626" s="120">
        <v>47455</v>
      </c>
      <c r="B3626">
        <v>49</v>
      </c>
      <c r="C3626" s="33" t="s">
        <v>465</v>
      </c>
    </row>
    <row r="3627" spans="1:3">
      <c r="A3627" s="120">
        <v>47456</v>
      </c>
      <c r="B3627">
        <v>49</v>
      </c>
      <c r="C3627" s="33" t="s">
        <v>465</v>
      </c>
    </row>
    <row r="3628" spans="1:3">
      <c r="A3628" s="120">
        <v>47457</v>
      </c>
      <c r="B3628">
        <v>49</v>
      </c>
      <c r="C3628" s="33" t="s">
        <v>465</v>
      </c>
    </row>
    <row r="3629" spans="1:3">
      <c r="A3629" s="120">
        <v>47458</v>
      </c>
      <c r="B3629">
        <v>49</v>
      </c>
      <c r="C3629" s="33" t="s">
        <v>465</v>
      </c>
    </row>
    <row r="3630" spans="1:3">
      <c r="A3630" s="120">
        <v>47459</v>
      </c>
      <c r="B3630">
        <v>49</v>
      </c>
      <c r="C3630" s="33" t="s">
        <v>465</v>
      </c>
    </row>
    <row r="3631" spans="1:3">
      <c r="A3631" s="120">
        <v>47460</v>
      </c>
      <c r="B3631">
        <v>49</v>
      </c>
      <c r="C3631" s="33" t="s">
        <v>465</v>
      </c>
    </row>
    <row r="3632" spans="1:3">
      <c r="A3632" s="120">
        <v>47461</v>
      </c>
      <c r="B3632">
        <v>50</v>
      </c>
      <c r="C3632" s="33" t="s">
        <v>466</v>
      </c>
    </row>
    <row r="3633" spans="1:3">
      <c r="A3633" s="120">
        <v>47462</v>
      </c>
      <c r="B3633">
        <v>50</v>
      </c>
      <c r="C3633" s="33" t="s">
        <v>466</v>
      </c>
    </row>
    <row r="3634" spans="1:3">
      <c r="A3634" s="120">
        <v>47463</v>
      </c>
      <c r="B3634">
        <v>50</v>
      </c>
      <c r="C3634" s="33" t="s">
        <v>466</v>
      </c>
    </row>
    <row r="3635" spans="1:3">
      <c r="A3635" s="120">
        <v>47464</v>
      </c>
      <c r="B3635">
        <v>50</v>
      </c>
      <c r="C3635" s="33" t="s">
        <v>466</v>
      </c>
    </row>
    <row r="3636" spans="1:3">
      <c r="A3636" s="120">
        <v>47465</v>
      </c>
      <c r="B3636">
        <v>50</v>
      </c>
      <c r="C3636" s="33" t="s">
        <v>466</v>
      </c>
    </row>
    <row r="3637" spans="1:3">
      <c r="A3637" s="120">
        <v>47466</v>
      </c>
      <c r="B3637">
        <v>50</v>
      </c>
      <c r="C3637" s="33" t="s">
        <v>466</v>
      </c>
    </row>
    <row r="3638" spans="1:3">
      <c r="A3638" s="120">
        <v>47467</v>
      </c>
      <c r="B3638">
        <v>50</v>
      </c>
      <c r="C3638" s="33" t="s">
        <v>466</v>
      </c>
    </row>
    <row r="3639" spans="1:3">
      <c r="A3639" s="120">
        <v>47468</v>
      </c>
      <c r="B3639">
        <v>51</v>
      </c>
      <c r="C3639" s="33" t="s">
        <v>467</v>
      </c>
    </row>
    <row r="3640" spans="1:3">
      <c r="A3640" s="120">
        <v>47469</v>
      </c>
      <c r="B3640">
        <v>51</v>
      </c>
      <c r="C3640" s="33" t="s">
        <v>467</v>
      </c>
    </row>
    <row r="3641" spans="1:3">
      <c r="A3641" s="120">
        <v>47470</v>
      </c>
      <c r="B3641">
        <v>51</v>
      </c>
      <c r="C3641" s="33" t="s">
        <v>467</v>
      </c>
    </row>
    <row r="3642" spans="1:3">
      <c r="A3642" s="120">
        <v>47471</v>
      </c>
      <c r="B3642">
        <v>51</v>
      </c>
      <c r="C3642" s="33" t="s">
        <v>467</v>
      </c>
    </row>
    <row r="3643" spans="1:3">
      <c r="A3643" s="120">
        <v>47472</v>
      </c>
      <c r="B3643">
        <v>51</v>
      </c>
      <c r="C3643" s="33" t="s">
        <v>467</v>
      </c>
    </row>
    <row r="3644" spans="1:3">
      <c r="A3644" s="120">
        <v>47473</v>
      </c>
      <c r="B3644">
        <v>51</v>
      </c>
      <c r="C3644" s="33" t="s">
        <v>467</v>
      </c>
    </row>
    <row r="3645" spans="1:3">
      <c r="A3645" s="120">
        <v>47474</v>
      </c>
      <c r="B3645">
        <v>51</v>
      </c>
      <c r="C3645" s="33" t="s">
        <v>467</v>
      </c>
    </row>
    <row r="3646" spans="1:3">
      <c r="A3646" s="120">
        <v>47475</v>
      </c>
      <c r="B3646">
        <v>52</v>
      </c>
      <c r="C3646" s="33" t="s">
        <v>468</v>
      </c>
    </row>
    <row r="3647" spans="1:3">
      <c r="A3647" s="120">
        <v>47476</v>
      </c>
      <c r="B3647">
        <v>52</v>
      </c>
      <c r="C3647" s="33" t="s">
        <v>468</v>
      </c>
    </row>
    <row r="3648" spans="1:3">
      <c r="A3648" s="120">
        <v>47477</v>
      </c>
      <c r="B3648">
        <v>52</v>
      </c>
      <c r="C3648" s="33" t="s">
        <v>468</v>
      </c>
    </row>
    <row r="3649" spans="1:3">
      <c r="A3649" s="120">
        <v>47478</v>
      </c>
      <c r="B3649">
        <v>52</v>
      </c>
      <c r="C3649" s="33" t="s">
        <v>468</v>
      </c>
    </row>
    <row r="3650" spans="1:3">
      <c r="A3650" s="120">
        <v>47479</v>
      </c>
      <c r="B3650">
        <v>52</v>
      </c>
      <c r="C3650" s="33" t="s">
        <v>468</v>
      </c>
    </row>
    <row r="3651" spans="1:3">
      <c r="A3651" s="120">
        <v>47480</v>
      </c>
      <c r="B3651">
        <v>52</v>
      </c>
      <c r="C3651" s="33" t="s">
        <v>468</v>
      </c>
    </row>
    <row r="3652" spans="1:3">
      <c r="A3652" s="120">
        <v>47481</v>
      </c>
      <c r="B3652">
        <v>52</v>
      </c>
      <c r="C3652" s="33" t="s">
        <v>468</v>
      </c>
    </row>
    <row r="3653" spans="1:3">
      <c r="A3653" s="120">
        <v>47482</v>
      </c>
      <c r="B3653">
        <v>53</v>
      </c>
      <c r="C3653" s="33" t="s">
        <v>469</v>
      </c>
    </row>
    <row r="3654" spans="1:3">
      <c r="A3654" s="120">
        <v>47483</v>
      </c>
      <c r="B3654">
        <v>53</v>
      </c>
      <c r="C3654" s="33" t="s">
        <v>469</v>
      </c>
    </row>
    <row r="3655" spans="1:3">
      <c r="A3655" s="120">
        <v>47484</v>
      </c>
      <c r="B3655">
        <v>1</v>
      </c>
      <c r="C3655" s="33" t="s">
        <v>470</v>
      </c>
    </row>
    <row r="3656" spans="1:3">
      <c r="A3656" s="120">
        <v>47485</v>
      </c>
      <c r="B3656">
        <v>1</v>
      </c>
      <c r="C3656" s="33" t="s">
        <v>470</v>
      </c>
    </row>
    <row r="3657" spans="1:3">
      <c r="A3657" s="120">
        <v>47486</v>
      </c>
      <c r="B3657">
        <v>1</v>
      </c>
      <c r="C3657" s="33" t="s">
        <v>470</v>
      </c>
    </row>
    <row r="3658" spans="1:3">
      <c r="A3658" s="120">
        <v>47487</v>
      </c>
      <c r="B3658">
        <v>1</v>
      </c>
      <c r="C3658" s="33" t="s">
        <v>470</v>
      </c>
    </row>
    <row r="3659" spans="1:3">
      <c r="A3659" s="120">
        <v>47488</v>
      </c>
      <c r="B3659">
        <v>1</v>
      </c>
      <c r="C3659" s="33" t="s">
        <v>470</v>
      </c>
    </row>
    <row r="3660" spans="1:3">
      <c r="A3660" s="120">
        <v>47489</v>
      </c>
      <c r="B3660">
        <v>2</v>
      </c>
      <c r="C3660" s="33" t="s">
        <v>471</v>
      </c>
    </row>
    <row r="3661" spans="1:3">
      <c r="A3661" s="120">
        <v>47490</v>
      </c>
      <c r="B3661">
        <v>2</v>
      </c>
      <c r="C3661" s="33" t="s">
        <v>471</v>
      </c>
    </row>
    <row r="3662" spans="1:3">
      <c r="A3662" s="120">
        <v>47491</v>
      </c>
      <c r="B3662">
        <v>2</v>
      </c>
      <c r="C3662" s="33" t="s">
        <v>471</v>
      </c>
    </row>
    <row r="3663" spans="1:3">
      <c r="A3663" s="120">
        <v>47492</v>
      </c>
      <c r="B3663">
        <v>2</v>
      </c>
      <c r="C3663" s="33" t="s">
        <v>471</v>
      </c>
    </row>
    <row r="3664" spans="1:3">
      <c r="A3664" s="120">
        <v>47493</v>
      </c>
      <c r="B3664">
        <v>2</v>
      </c>
      <c r="C3664" s="33" t="s">
        <v>471</v>
      </c>
    </row>
    <row r="3665" spans="1:3">
      <c r="A3665" s="120">
        <v>47494</v>
      </c>
      <c r="B3665">
        <v>2</v>
      </c>
      <c r="C3665" s="33" t="s">
        <v>471</v>
      </c>
    </row>
    <row r="3666" spans="1:3">
      <c r="A3666" s="120">
        <v>47495</v>
      </c>
      <c r="B3666">
        <v>2</v>
      </c>
      <c r="C3666" s="33" t="s">
        <v>471</v>
      </c>
    </row>
    <row r="3667" spans="1:3">
      <c r="A3667" s="120">
        <v>47496</v>
      </c>
      <c r="B3667">
        <v>3</v>
      </c>
      <c r="C3667" s="33" t="s">
        <v>472</v>
      </c>
    </row>
    <row r="3668" spans="1:3">
      <c r="A3668" s="120">
        <v>47497</v>
      </c>
      <c r="B3668">
        <v>3</v>
      </c>
      <c r="C3668" s="33" t="s">
        <v>472</v>
      </c>
    </row>
    <row r="3669" spans="1:3">
      <c r="A3669" s="120">
        <v>47498</v>
      </c>
      <c r="B3669">
        <v>3</v>
      </c>
      <c r="C3669" s="33" t="s">
        <v>472</v>
      </c>
    </row>
    <row r="3670" spans="1:3">
      <c r="A3670" s="120">
        <v>47499</v>
      </c>
      <c r="B3670">
        <v>3</v>
      </c>
      <c r="C3670" s="33" t="s">
        <v>472</v>
      </c>
    </row>
    <row r="3671" spans="1:3">
      <c r="A3671" s="120">
        <v>47500</v>
      </c>
      <c r="B3671">
        <v>3</v>
      </c>
      <c r="C3671" s="33" t="s">
        <v>472</v>
      </c>
    </row>
    <row r="3672" spans="1:3">
      <c r="A3672" s="120">
        <v>47501</v>
      </c>
      <c r="B3672">
        <v>3</v>
      </c>
      <c r="C3672" s="33" t="s">
        <v>472</v>
      </c>
    </row>
    <row r="3673" spans="1:3">
      <c r="A3673" s="120">
        <v>47502</v>
      </c>
      <c r="B3673">
        <v>3</v>
      </c>
      <c r="C3673" s="33" t="s">
        <v>472</v>
      </c>
    </row>
    <row r="3674" spans="1:3">
      <c r="A3674" s="120">
        <v>47503</v>
      </c>
      <c r="B3674">
        <v>4</v>
      </c>
      <c r="C3674" s="33" t="s">
        <v>473</v>
      </c>
    </row>
    <row r="3675" spans="1:3">
      <c r="A3675" s="120">
        <v>47504</v>
      </c>
      <c r="B3675">
        <v>4</v>
      </c>
      <c r="C3675" s="33" t="s">
        <v>473</v>
      </c>
    </row>
    <row r="3676" spans="1:3">
      <c r="A3676" s="120">
        <v>47505</v>
      </c>
      <c r="B3676">
        <v>4</v>
      </c>
      <c r="C3676" s="33" t="s">
        <v>473</v>
      </c>
    </row>
    <row r="3677" spans="1:3">
      <c r="A3677" s="120">
        <v>47506</v>
      </c>
      <c r="B3677">
        <v>4</v>
      </c>
      <c r="C3677" s="33" t="s">
        <v>473</v>
      </c>
    </row>
    <row r="3678" spans="1:3">
      <c r="A3678" s="120">
        <v>47507</v>
      </c>
      <c r="B3678">
        <v>4</v>
      </c>
      <c r="C3678" s="33" t="s">
        <v>473</v>
      </c>
    </row>
    <row r="3679" spans="1:3">
      <c r="A3679" s="120">
        <v>47508</v>
      </c>
      <c r="B3679">
        <v>4</v>
      </c>
      <c r="C3679" s="33" t="s">
        <v>473</v>
      </c>
    </row>
    <row r="3680" spans="1:3">
      <c r="A3680" s="120">
        <v>47509</v>
      </c>
      <c r="B3680">
        <v>4</v>
      </c>
      <c r="C3680" s="33" t="s">
        <v>473</v>
      </c>
    </row>
    <row r="3681" spans="1:3">
      <c r="A3681" s="120">
        <v>47510</v>
      </c>
      <c r="B3681">
        <v>5</v>
      </c>
      <c r="C3681" s="33" t="s">
        <v>474</v>
      </c>
    </row>
    <row r="3682" spans="1:3">
      <c r="A3682" s="120">
        <v>47511</v>
      </c>
      <c r="B3682">
        <v>5</v>
      </c>
      <c r="C3682" s="33" t="s">
        <v>474</v>
      </c>
    </row>
    <row r="3683" spans="1:3">
      <c r="A3683" s="120">
        <v>47512</v>
      </c>
      <c r="B3683">
        <v>5</v>
      </c>
      <c r="C3683" s="33" t="s">
        <v>474</v>
      </c>
    </row>
    <row r="3684" spans="1:3">
      <c r="A3684" s="120">
        <v>47513</v>
      </c>
      <c r="B3684">
        <v>5</v>
      </c>
      <c r="C3684" s="33" t="s">
        <v>474</v>
      </c>
    </row>
    <row r="3685" spans="1:3">
      <c r="A3685" s="120">
        <v>47514</v>
      </c>
      <c r="B3685">
        <v>5</v>
      </c>
      <c r="C3685" s="33" t="s">
        <v>474</v>
      </c>
    </row>
    <row r="3686" spans="1:3">
      <c r="A3686" s="120">
        <v>47515</v>
      </c>
      <c r="B3686">
        <v>5</v>
      </c>
      <c r="C3686" s="33" t="s">
        <v>474</v>
      </c>
    </row>
    <row r="3687" spans="1:3">
      <c r="A3687" s="120">
        <v>47516</v>
      </c>
      <c r="B3687">
        <v>5</v>
      </c>
      <c r="C3687" s="33" t="s">
        <v>474</v>
      </c>
    </row>
    <row r="3688" spans="1:3">
      <c r="A3688" s="120">
        <v>47517</v>
      </c>
      <c r="B3688">
        <v>6</v>
      </c>
      <c r="C3688" s="33" t="s">
        <v>475</v>
      </c>
    </row>
    <row r="3689" spans="1:3">
      <c r="A3689" s="120">
        <v>47518</v>
      </c>
      <c r="B3689">
        <v>6</v>
      </c>
      <c r="C3689" s="33" t="s">
        <v>475</v>
      </c>
    </row>
    <row r="3690" spans="1:3">
      <c r="A3690" s="120">
        <v>47519</v>
      </c>
      <c r="B3690">
        <v>6</v>
      </c>
      <c r="C3690" s="33" t="s">
        <v>475</v>
      </c>
    </row>
    <row r="3691" spans="1:3">
      <c r="A3691" s="120">
        <v>47520</v>
      </c>
      <c r="B3691">
        <v>6</v>
      </c>
      <c r="C3691" s="33" t="s">
        <v>475</v>
      </c>
    </row>
    <row r="3692" spans="1:3">
      <c r="A3692" s="120">
        <v>47521</v>
      </c>
      <c r="B3692">
        <v>6</v>
      </c>
      <c r="C3692" s="33" t="s">
        <v>475</v>
      </c>
    </row>
    <row r="3693" spans="1:3">
      <c r="A3693" s="120">
        <v>47522</v>
      </c>
      <c r="B3693">
        <v>6</v>
      </c>
      <c r="C3693" s="33" t="s">
        <v>475</v>
      </c>
    </row>
    <row r="3694" spans="1:3">
      <c r="A3694" s="120">
        <v>47523</v>
      </c>
      <c r="B3694">
        <v>6</v>
      </c>
      <c r="C3694" s="33" t="s">
        <v>475</v>
      </c>
    </row>
    <row r="3695" spans="1:3">
      <c r="A3695" s="120">
        <v>47524</v>
      </c>
      <c r="B3695">
        <v>7</v>
      </c>
      <c r="C3695" s="33" t="s">
        <v>476</v>
      </c>
    </row>
    <row r="3696" spans="1:3">
      <c r="A3696" s="120">
        <v>47525</v>
      </c>
      <c r="B3696">
        <v>7</v>
      </c>
      <c r="C3696" s="33" t="s">
        <v>476</v>
      </c>
    </row>
    <row r="3697" spans="1:3">
      <c r="A3697" s="120">
        <v>47526</v>
      </c>
      <c r="B3697">
        <v>7</v>
      </c>
      <c r="C3697" s="33" t="s">
        <v>476</v>
      </c>
    </row>
    <row r="3698" spans="1:3">
      <c r="A3698" s="120">
        <v>47527</v>
      </c>
      <c r="B3698">
        <v>7</v>
      </c>
      <c r="C3698" s="33" t="s">
        <v>476</v>
      </c>
    </row>
    <row r="3699" spans="1:3">
      <c r="A3699" s="120">
        <v>47528</v>
      </c>
      <c r="B3699">
        <v>7</v>
      </c>
      <c r="C3699" s="33" t="s">
        <v>476</v>
      </c>
    </row>
    <row r="3700" spans="1:3">
      <c r="A3700" s="120">
        <v>47529</v>
      </c>
      <c r="B3700">
        <v>7</v>
      </c>
      <c r="C3700" s="33" t="s">
        <v>476</v>
      </c>
    </row>
    <row r="3701" spans="1:3">
      <c r="A3701" s="120">
        <v>47530</v>
      </c>
      <c r="B3701">
        <v>7</v>
      </c>
      <c r="C3701" s="33" t="s">
        <v>476</v>
      </c>
    </row>
    <row r="3702" spans="1:3">
      <c r="A3702" s="120">
        <v>47531</v>
      </c>
      <c r="B3702">
        <v>8</v>
      </c>
      <c r="C3702" s="33" t="s">
        <v>477</v>
      </c>
    </row>
    <row r="3703" spans="1:3">
      <c r="A3703" s="120">
        <v>47532</v>
      </c>
      <c r="B3703">
        <v>8</v>
      </c>
      <c r="C3703" s="33" t="s">
        <v>477</v>
      </c>
    </row>
    <row r="3704" spans="1:3">
      <c r="A3704" s="120">
        <v>47533</v>
      </c>
      <c r="B3704">
        <v>8</v>
      </c>
      <c r="C3704" s="33" t="s">
        <v>477</v>
      </c>
    </row>
    <row r="3705" spans="1:3">
      <c r="A3705" s="120">
        <v>47534</v>
      </c>
      <c r="B3705">
        <v>8</v>
      </c>
      <c r="C3705" s="33" t="s">
        <v>477</v>
      </c>
    </row>
    <row r="3706" spans="1:3">
      <c r="A3706" s="120">
        <v>47535</v>
      </c>
      <c r="B3706">
        <v>8</v>
      </c>
      <c r="C3706" s="33" t="s">
        <v>477</v>
      </c>
    </row>
    <row r="3707" spans="1:3">
      <c r="A3707" s="120">
        <v>47536</v>
      </c>
      <c r="B3707">
        <v>8</v>
      </c>
      <c r="C3707" s="33" t="s">
        <v>477</v>
      </c>
    </row>
    <row r="3708" spans="1:3">
      <c r="A3708" s="120">
        <v>47537</v>
      </c>
      <c r="B3708">
        <v>8</v>
      </c>
      <c r="C3708" s="33" t="s">
        <v>477</v>
      </c>
    </row>
    <row r="3709" spans="1:3">
      <c r="A3709" s="120">
        <v>47538</v>
      </c>
      <c r="B3709">
        <v>9</v>
      </c>
      <c r="C3709" s="33" t="s">
        <v>478</v>
      </c>
    </row>
    <row r="3710" spans="1:3">
      <c r="A3710" s="120">
        <v>47539</v>
      </c>
      <c r="B3710">
        <v>9</v>
      </c>
      <c r="C3710" s="33" t="s">
        <v>478</v>
      </c>
    </row>
    <row r="3711" spans="1:3">
      <c r="A3711" s="120">
        <v>47540</v>
      </c>
      <c r="B3711">
        <v>9</v>
      </c>
      <c r="C3711" s="33" t="s">
        <v>478</v>
      </c>
    </row>
    <row r="3712" spans="1:3">
      <c r="A3712" s="120">
        <v>47541</v>
      </c>
      <c r="B3712">
        <v>9</v>
      </c>
      <c r="C3712" s="33" t="s">
        <v>478</v>
      </c>
    </row>
    <row r="3713" spans="1:3">
      <c r="A3713" s="120">
        <v>47542</v>
      </c>
      <c r="B3713">
        <v>9</v>
      </c>
      <c r="C3713" s="33" t="s">
        <v>478</v>
      </c>
    </row>
    <row r="3714" spans="1:3">
      <c r="A3714" s="120">
        <v>47543</v>
      </c>
      <c r="B3714">
        <v>9</v>
      </c>
      <c r="C3714" s="33" t="s">
        <v>478</v>
      </c>
    </row>
    <row r="3715" spans="1:3">
      <c r="A3715" s="120">
        <v>47544</v>
      </c>
      <c r="B3715">
        <v>9</v>
      </c>
      <c r="C3715" s="33" t="s">
        <v>478</v>
      </c>
    </row>
    <row r="3716" spans="1:3">
      <c r="A3716" s="120">
        <v>47545</v>
      </c>
      <c r="B3716">
        <v>10</v>
      </c>
      <c r="C3716" s="33" t="s">
        <v>479</v>
      </c>
    </row>
    <row r="3717" spans="1:3">
      <c r="A3717" s="120">
        <v>47546</v>
      </c>
      <c r="B3717">
        <v>10</v>
      </c>
      <c r="C3717" s="33" t="s">
        <v>479</v>
      </c>
    </row>
    <row r="3718" spans="1:3">
      <c r="A3718" s="120">
        <v>47547</v>
      </c>
      <c r="B3718">
        <v>10</v>
      </c>
      <c r="C3718" s="33" t="s">
        <v>479</v>
      </c>
    </row>
    <row r="3719" spans="1:3">
      <c r="A3719" s="120">
        <v>47548</v>
      </c>
      <c r="B3719">
        <v>10</v>
      </c>
      <c r="C3719" s="33" t="s">
        <v>479</v>
      </c>
    </row>
    <row r="3720" spans="1:3">
      <c r="A3720" s="120">
        <v>47549</v>
      </c>
      <c r="B3720">
        <v>10</v>
      </c>
      <c r="C3720" s="33" t="s">
        <v>479</v>
      </c>
    </row>
    <row r="3721" spans="1:3">
      <c r="A3721" s="120">
        <v>47550</v>
      </c>
      <c r="B3721">
        <v>10</v>
      </c>
      <c r="C3721" s="33" t="s">
        <v>479</v>
      </c>
    </row>
    <row r="3722" spans="1:3">
      <c r="A3722" s="120">
        <v>47551</v>
      </c>
      <c r="B3722">
        <v>10</v>
      </c>
      <c r="C3722" s="33" t="s">
        <v>479</v>
      </c>
    </row>
    <row r="3723" spans="1:3">
      <c r="A3723" s="120">
        <v>47552</v>
      </c>
      <c r="B3723">
        <v>11</v>
      </c>
      <c r="C3723" s="33" t="s">
        <v>480</v>
      </c>
    </row>
    <row r="3724" spans="1:3">
      <c r="A3724" s="120">
        <v>47553</v>
      </c>
      <c r="B3724">
        <v>11</v>
      </c>
      <c r="C3724" s="33" t="s">
        <v>480</v>
      </c>
    </row>
    <row r="3725" spans="1:3">
      <c r="A3725" s="120">
        <v>47554</v>
      </c>
      <c r="B3725">
        <v>11</v>
      </c>
      <c r="C3725" s="33" t="s">
        <v>480</v>
      </c>
    </row>
    <row r="3726" spans="1:3">
      <c r="A3726" s="120">
        <v>47555</v>
      </c>
      <c r="B3726">
        <v>11</v>
      </c>
      <c r="C3726" s="33" t="s">
        <v>480</v>
      </c>
    </row>
    <row r="3727" spans="1:3">
      <c r="A3727" s="120">
        <v>47556</v>
      </c>
      <c r="B3727">
        <v>11</v>
      </c>
      <c r="C3727" s="33" t="s">
        <v>480</v>
      </c>
    </row>
    <row r="3728" spans="1:3">
      <c r="A3728" s="120">
        <v>47557</v>
      </c>
      <c r="B3728">
        <v>11</v>
      </c>
      <c r="C3728" s="33" t="s">
        <v>480</v>
      </c>
    </row>
    <row r="3729" spans="1:3">
      <c r="A3729" s="120">
        <v>47558</v>
      </c>
      <c r="B3729">
        <v>11</v>
      </c>
      <c r="C3729" s="33" t="s">
        <v>480</v>
      </c>
    </row>
    <row r="3730" spans="1:3">
      <c r="A3730" s="120">
        <v>47559</v>
      </c>
      <c r="B3730">
        <v>12</v>
      </c>
      <c r="C3730" s="33" t="s">
        <v>481</v>
      </c>
    </row>
    <row r="3731" spans="1:3">
      <c r="A3731" s="120">
        <v>47560</v>
      </c>
      <c r="B3731">
        <v>12</v>
      </c>
      <c r="C3731" s="33" t="s">
        <v>481</v>
      </c>
    </row>
    <row r="3732" spans="1:3">
      <c r="A3732" s="120">
        <v>47561</v>
      </c>
      <c r="B3732">
        <v>12</v>
      </c>
      <c r="C3732" s="33" t="s">
        <v>481</v>
      </c>
    </row>
    <row r="3733" spans="1:3">
      <c r="A3733" s="120">
        <v>47562</v>
      </c>
      <c r="B3733">
        <v>12</v>
      </c>
      <c r="C3733" s="33" t="s">
        <v>481</v>
      </c>
    </row>
    <row r="3734" spans="1:3">
      <c r="A3734" s="120">
        <v>47563</v>
      </c>
      <c r="B3734">
        <v>12</v>
      </c>
      <c r="C3734" s="33" t="s">
        <v>481</v>
      </c>
    </row>
    <row r="3735" spans="1:3">
      <c r="A3735" s="120">
        <v>47564</v>
      </c>
      <c r="B3735">
        <v>12</v>
      </c>
      <c r="C3735" s="33" t="s">
        <v>481</v>
      </c>
    </row>
    <row r="3736" spans="1:3">
      <c r="A3736" s="120">
        <v>47565</v>
      </c>
      <c r="B3736">
        <v>12</v>
      </c>
      <c r="C3736" s="33" t="s">
        <v>481</v>
      </c>
    </row>
    <row r="3737" spans="1:3">
      <c r="A3737" s="120">
        <v>47566</v>
      </c>
      <c r="B3737">
        <v>13</v>
      </c>
      <c r="C3737" s="33" t="s">
        <v>482</v>
      </c>
    </row>
    <row r="3738" spans="1:3">
      <c r="A3738" s="120">
        <v>47567</v>
      </c>
      <c r="B3738">
        <v>13</v>
      </c>
      <c r="C3738" s="33" t="s">
        <v>482</v>
      </c>
    </row>
    <row r="3739" spans="1:3">
      <c r="A3739" s="120">
        <v>47568</v>
      </c>
      <c r="B3739">
        <v>13</v>
      </c>
      <c r="C3739" s="33" t="s">
        <v>482</v>
      </c>
    </row>
    <row r="3740" spans="1:3">
      <c r="A3740" s="120">
        <v>47569</v>
      </c>
      <c r="B3740">
        <v>13</v>
      </c>
      <c r="C3740" s="33" t="s">
        <v>482</v>
      </c>
    </row>
    <row r="3741" spans="1:3">
      <c r="A3741" s="120">
        <v>47570</v>
      </c>
      <c r="B3741">
        <v>13</v>
      </c>
      <c r="C3741" s="33" t="s">
        <v>482</v>
      </c>
    </row>
    <row r="3742" spans="1:3">
      <c r="A3742" s="120">
        <v>47571</v>
      </c>
      <c r="B3742">
        <v>13</v>
      </c>
      <c r="C3742" s="33" t="s">
        <v>482</v>
      </c>
    </row>
    <row r="3743" spans="1:3">
      <c r="A3743" s="120">
        <v>47572</v>
      </c>
      <c r="B3743">
        <v>13</v>
      </c>
      <c r="C3743" s="33" t="s">
        <v>482</v>
      </c>
    </row>
    <row r="3744" spans="1:3">
      <c r="A3744" s="120">
        <v>47573</v>
      </c>
      <c r="B3744">
        <v>14</v>
      </c>
      <c r="C3744" s="33" t="s">
        <v>483</v>
      </c>
    </row>
    <row r="3745" spans="1:3">
      <c r="A3745" s="120">
        <v>47574</v>
      </c>
      <c r="B3745">
        <v>14</v>
      </c>
      <c r="C3745" s="33" t="s">
        <v>483</v>
      </c>
    </row>
    <row r="3746" spans="1:3">
      <c r="A3746" s="120">
        <v>47575</v>
      </c>
      <c r="B3746">
        <v>14</v>
      </c>
      <c r="C3746" s="33" t="s">
        <v>483</v>
      </c>
    </row>
    <row r="3747" spans="1:3">
      <c r="A3747" s="120">
        <v>47576</v>
      </c>
      <c r="B3747">
        <v>14</v>
      </c>
      <c r="C3747" s="33" t="s">
        <v>483</v>
      </c>
    </row>
    <row r="3748" spans="1:3">
      <c r="A3748" s="120">
        <v>47577</v>
      </c>
      <c r="B3748">
        <v>14</v>
      </c>
      <c r="C3748" s="33" t="s">
        <v>483</v>
      </c>
    </row>
    <row r="3749" spans="1:3">
      <c r="A3749" s="120">
        <v>47578</v>
      </c>
      <c r="B3749">
        <v>14</v>
      </c>
      <c r="C3749" s="33" t="s">
        <v>483</v>
      </c>
    </row>
    <row r="3750" spans="1:3">
      <c r="A3750" s="120">
        <v>47579</v>
      </c>
      <c r="B3750">
        <v>14</v>
      </c>
      <c r="C3750" s="33" t="s">
        <v>483</v>
      </c>
    </row>
    <row r="3751" spans="1:3">
      <c r="A3751" s="120">
        <v>47580</v>
      </c>
      <c r="B3751">
        <v>15</v>
      </c>
      <c r="C3751" s="33" t="s">
        <v>484</v>
      </c>
    </row>
    <row r="3752" spans="1:3">
      <c r="A3752" s="120">
        <v>47581</v>
      </c>
      <c r="B3752">
        <v>15</v>
      </c>
      <c r="C3752" s="33" t="s">
        <v>484</v>
      </c>
    </row>
    <row r="3753" spans="1:3">
      <c r="A3753" s="120">
        <v>47582</v>
      </c>
      <c r="B3753">
        <v>15</v>
      </c>
      <c r="C3753" s="33" t="s">
        <v>484</v>
      </c>
    </row>
    <row r="3754" spans="1:3">
      <c r="A3754" s="120">
        <v>47583</v>
      </c>
      <c r="B3754">
        <v>15</v>
      </c>
      <c r="C3754" s="33" t="s">
        <v>484</v>
      </c>
    </row>
    <row r="3755" spans="1:3">
      <c r="A3755" s="120">
        <v>47584</v>
      </c>
      <c r="B3755">
        <v>15</v>
      </c>
      <c r="C3755" s="33" t="s">
        <v>484</v>
      </c>
    </row>
    <row r="3756" spans="1:3">
      <c r="A3756" s="120">
        <v>47585</v>
      </c>
      <c r="B3756">
        <v>15</v>
      </c>
      <c r="C3756" s="33" t="s">
        <v>484</v>
      </c>
    </row>
    <row r="3757" spans="1:3">
      <c r="A3757" s="120">
        <v>47586</v>
      </c>
      <c r="B3757">
        <v>15</v>
      </c>
      <c r="C3757" s="33" t="s">
        <v>484</v>
      </c>
    </row>
    <row r="3758" spans="1:3">
      <c r="A3758" s="120">
        <v>47587</v>
      </c>
      <c r="B3758">
        <v>16</v>
      </c>
      <c r="C3758" s="33" t="s">
        <v>485</v>
      </c>
    </row>
    <row r="3759" spans="1:3">
      <c r="A3759" s="120">
        <v>47588</v>
      </c>
      <c r="B3759">
        <v>16</v>
      </c>
      <c r="C3759" s="33" t="s">
        <v>485</v>
      </c>
    </row>
    <row r="3760" spans="1:3">
      <c r="A3760" s="120">
        <v>47589</v>
      </c>
      <c r="B3760">
        <v>16</v>
      </c>
      <c r="C3760" s="33" t="s">
        <v>485</v>
      </c>
    </row>
    <row r="3761" spans="1:3">
      <c r="A3761" s="120">
        <v>47590</v>
      </c>
      <c r="B3761">
        <v>16</v>
      </c>
      <c r="C3761" s="33" t="s">
        <v>485</v>
      </c>
    </row>
    <row r="3762" spans="1:3">
      <c r="A3762" s="120">
        <v>47591</v>
      </c>
      <c r="B3762">
        <v>16</v>
      </c>
      <c r="C3762" s="33" t="s">
        <v>485</v>
      </c>
    </row>
    <row r="3763" spans="1:3">
      <c r="A3763" s="120">
        <v>47592</v>
      </c>
      <c r="B3763">
        <v>16</v>
      </c>
      <c r="C3763" s="33" t="s">
        <v>485</v>
      </c>
    </row>
    <row r="3764" spans="1:3">
      <c r="A3764" s="120">
        <v>47593</v>
      </c>
      <c r="B3764">
        <v>16</v>
      </c>
      <c r="C3764" s="33" t="s">
        <v>485</v>
      </c>
    </row>
    <row r="3765" spans="1:3">
      <c r="A3765" s="120">
        <v>47594</v>
      </c>
      <c r="B3765">
        <v>17</v>
      </c>
      <c r="C3765" s="33" t="s">
        <v>486</v>
      </c>
    </row>
    <row r="3766" spans="1:3">
      <c r="A3766" s="120">
        <v>47595</v>
      </c>
      <c r="B3766">
        <v>17</v>
      </c>
      <c r="C3766" s="33" t="s">
        <v>486</v>
      </c>
    </row>
    <row r="3767" spans="1:3">
      <c r="A3767" s="120">
        <v>47596</v>
      </c>
      <c r="B3767">
        <v>17</v>
      </c>
      <c r="C3767" s="33" t="s">
        <v>486</v>
      </c>
    </row>
    <row r="3768" spans="1:3">
      <c r="A3768" s="120">
        <v>47597</v>
      </c>
      <c r="B3768">
        <v>17</v>
      </c>
      <c r="C3768" s="33" t="s">
        <v>486</v>
      </c>
    </row>
    <row r="3769" spans="1:3">
      <c r="A3769" s="120">
        <v>47598</v>
      </c>
      <c r="B3769">
        <v>17</v>
      </c>
      <c r="C3769" s="33" t="s">
        <v>486</v>
      </c>
    </row>
    <row r="3770" spans="1:3">
      <c r="A3770" s="120">
        <v>47599</v>
      </c>
      <c r="B3770">
        <v>17</v>
      </c>
      <c r="C3770" s="33" t="s">
        <v>486</v>
      </c>
    </row>
    <row r="3771" spans="1:3">
      <c r="A3771" s="120">
        <v>47600</v>
      </c>
      <c r="B3771">
        <v>17</v>
      </c>
      <c r="C3771" s="33" t="s">
        <v>486</v>
      </c>
    </row>
    <row r="3772" spans="1:3">
      <c r="A3772" s="120">
        <v>47601</v>
      </c>
      <c r="B3772">
        <v>18</v>
      </c>
      <c r="C3772" s="33" t="s">
        <v>487</v>
      </c>
    </row>
    <row r="3773" spans="1:3">
      <c r="A3773" s="120">
        <v>47602</v>
      </c>
      <c r="B3773">
        <v>18</v>
      </c>
      <c r="C3773" s="33" t="s">
        <v>487</v>
      </c>
    </row>
    <row r="3774" spans="1:3">
      <c r="A3774" s="120">
        <v>47603</v>
      </c>
      <c r="B3774">
        <v>18</v>
      </c>
      <c r="C3774" s="33" t="s">
        <v>487</v>
      </c>
    </row>
    <row r="3775" spans="1:3">
      <c r="A3775" s="120">
        <v>47604</v>
      </c>
      <c r="B3775">
        <v>18</v>
      </c>
      <c r="C3775" s="33" t="s">
        <v>487</v>
      </c>
    </row>
    <row r="3776" spans="1:3">
      <c r="A3776" s="120">
        <v>47605</v>
      </c>
      <c r="B3776">
        <v>18</v>
      </c>
      <c r="C3776" s="33" t="s">
        <v>487</v>
      </c>
    </row>
    <row r="3777" spans="1:3">
      <c r="A3777" s="120">
        <v>47606</v>
      </c>
      <c r="B3777">
        <v>18</v>
      </c>
      <c r="C3777" s="33" t="s">
        <v>487</v>
      </c>
    </row>
    <row r="3778" spans="1:3">
      <c r="A3778" s="120">
        <v>47607</v>
      </c>
      <c r="B3778">
        <v>18</v>
      </c>
      <c r="C3778" s="33" t="s">
        <v>487</v>
      </c>
    </row>
    <row r="3779" spans="1:3">
      <c r="A3779" s="120">
        <v>47608</v>
      </c>
      <c r="B3779">
        <v>19</v>
      </c>
      <c r="C3779" s="33" t="s">
        <v>488</v>
      </c>
    </row>
    <row r="3780" spans="1:3">
      <c r="A3780" s="120">
        <v>47609</v>
      </c>
      <c r="B3780">
        <v>19</v>
      </c>
      <c r="C3780" s="33" t="s">
        <v>488</v>
      </c>
    </row>
    <row r="3781" spans="1:3">
      <c r="A3781" s="120">
        <v>47610</v>
      </c>
      <c r="B3781">
        <v>19</v>
      </c>
      <c r="C3781" s="33" t="s">
        <v>488</v>
      </c>
    </row>
    <row r="3782" spans="1:3">
      <c r="A3782" s="120">
        <v>47611</v>
      </c>
      <c r="B3782">
        <v>19</v>
      </c>
      <c r="C3782" s="33" t="s">
        <v>488</v>
      </c>
    </row>
    <row r="3783" spans="1:3">
      <c r="A3783" s="120">
        <v>47612</v>
      </c>
      <c r="B3783">
        <v>19</v>
      </c>
      <c r="C3783" s="33" t="s">
        <v>488</v>
      </c>
    </row>
    <row r="3784" spans="1:3">
      <c r="A3784" s="120">
        <v>47613</v>
      </c>
      <c r="B3784">
        <v>19</v>
      </c>
      <c r="C3784" s="33" t="s">
        <v>488</v>
      </c>
    </row>
    <row r="3785" spans="1:3">
      <c r="A3785" s="120">
        <v>47614</v>
      </c>
      <c r="B3785">
        <v>19</v>
      </c>
      <c r="C3785" s="33" t="s">
        <v>488</v>
      </c>
    </row>
    <row r="3786" spans="1:3">
      <c r="A3786" s="120">
        <v>47615</v>
      </c>
      <c r="B3786">
        <v>20</v>
      </c>
      <c r="C3786" s="33" t="s">
        <v>489</v>
      </c>
    </row>
    <row r="3787" spans="1:3">
      <c r="A3787" s="120">
        <v>47616</v>
      </c>
      <c r="B3787">
        <v>20</v>
      </c>
      <c r="C3787" s="33" t="s">
        <v>489</v>
      </c>
    </row>
    <row r="3788" spans="1:3">
      <c r="A3788" s="120">
        <v>47617</v>
      </c>
      <c r="B3788">
        <v>20</v>
      </c>
      <c r="C3788" s="33" t="s">
        <v>489</v>
      </c>
    </row>
    <row r="3789" spans="1:3">
      <c r="A3789" s="120">
        <v>47618</v>
      </c>
      <c r="B3789">
        <v>20</v>
      </c>
      <c r="C3789" s="33" t="s">
        <v>489</v>
      </c>
    </row>
    <row r="3790" spans="1:3">
      <c r="A3790" s="120">
        <v>47619</v>
      </c>
      <c r="B3790">
        <v>20</v>
      </c>
      <c r="C3790" s="33" t="s">
        <v>489</v>
      </c>
    </row>
    <row r="3791" spans="1:3">
      <c r="A3791" s="120">
        <v>47620</v>
      </c>
      <c r="B3791">
        <v>20</v>
      </c>
      <c r="C3791" s="33" t="s">
        <v>489</v>
      </c>
    </row>
    <row r="3792" spans="1:3">
      <c r="A3792" s="120">
        <v>47621</v>
      </c>
      <c r="B3792">
        <v>20</v>
      </c>
      <c r="C3792" s="33" t="s">
        <v>489</v>
      </c>
    </row>
    <row r="3793" spans="1:3">
      <c r="A3793" s="120">
        <v>47622</v>
      </c>
      <c r="B3793">
        <v>21</v>
      </c>
      <c r="C3793" s="33" t="s">
        <v>490</v>
      </c>
    </row>
    <row r="3794" spans="1:3">
      <c r="A3794" s="120">
        <v>47623</v>
      </c>
      <c r="B3794">
        <v>21</v>
      </c>
      <c r="C3794" s="33" t="s">
        <v>490</v>
      </c>
    </row>
    <row r="3795" spans="1:3">
      <c r="A3795" s="120">
        <v>47624</v>
      </c>
      <c r="B3795">
        <v>21</v>
      </c>
      <c r="C3795" s="33" t="s">
        <v>490</v>
      </c>
    </row>
    <row r="3796" spans="1:3">
      <c r="A3796" s="120">
        <v>47625</v>
      </c>
      <c r="B3796">
        <v>21</v>
      </c>
      <c r="C3796" s="33" t="s">
        <v>490</v>
      </c>
    </row>
    <row r="3797" spans="1:3">
      <c r="A3797" s="120">
        <v>47626</v>
      </c>
      <c r="B3797">
        <v>21</v>
      </c>
      <c r="C3797" s="33" t="s">
        <v>490</v>
      </c>
    </row>
    <row r="3798" spans="1:3">
      <c r="A3798" s="120">
        <v>47627</v>
      </c>
      <c r="B3798">
        <v>21</v>
      </c>
      <c r="C3798" s="33" t="s">
        <v>490</v>
      </c>
    </row>
    <row r="3799" spans="1:3">
      <c r="A3799" s="120">
        <v>47628</v>
      </c>
      <c r="B3799">
        <v>21</v>
      </c>
      <c r="C3799" s="33" t="s">
        <v>490</v>
      </c>
    </row>
    <row r="3800" spans="1:3">
      <c r="A3800" s="120">
        <v>47629</v>
      </c>
      <c r="B3800">
        <v>22</v>
      </c>
      <c r="C3800" s="33" t="s">
        <v>491</v>
      </c>
    </row>
    <row r="3801" spans="1:3">
      <c r="A3801" s="120">
        <v>47630</v>
      </c>
      <c r="B3801">
        <v>22</v>
      </c>
      <c r="C3801" s="33" t="s">
        <v>491</v>
      </c>
    </row>
    <row r="3802" spans="1:3">
      <c r="A3802" s="120">
        <v>47631</v>
      </c>
      <c r="B3802">
        <v>22</v>
      </c>
      <c r="C3802" s="33" t="s">
        <v>491</v>
      </c>
    </row>
    <row r="3803" spans="1:3">
      <c r="A3803" s="120">
        <v>47632</v>
      </c>
      <c r="B3803">
        <v>22</v>
      </c>
      <c r="C3803" s="33" t="s">
        <v>491</v>
      </c>
    </row>
    <row r="3804" spans="1:3">
      <c r="A3804" s="120">
        <v>47633</v>
      </c>
      <c r="B3804">
        <v>22</v>
      </c>
      <c r="C3804" s="33" t="s">
        <v>491</v>
      </c>
    </row>
    <row r="3805" spans="1:3">
      <c r="A3805" s="120">
        <v>47634</v>
      </c>
      <c r="B3805">
        <v>22</v>
      </c>
      <c r="C3805" s="33" t="s">
        <v>491</v>
      </c>
    </row>
    <row r="3806" spans="1:3">
      <c r="A3806" s="120">
        <v>47635</v>
      </c>
      <c r="B3806">
        <v>22</v>
      </c>
      <c r="C3806" s="33" t="s">
        <v>491</v>
      </c>
    </row>
    <row r="3807" spans="1:3">
      <c r="A3807" s="120">
        <v>47636</v>
      </c>
      <c r="B3807">
        <v>23</v>
      </c>
      <c r="C3807" s="33" t="s">
        <v>492</v>
      </c>
    </row>
    <row r="3808" spans="1:3">
      <c r="A3808" s="120">
        <v>47637</v>
      </c>
      <c r="B3808">
        <v>23</v>
      </c>
      <c r="C3808" s="33" t="s">
        <v>492</v>
      </c>
    </row>
    <row r="3809" spans="1:3">
      <c r="A3809" s="120">
        <v>47638</v>
      </c>
      <c r="B3809">
        <v>23</v>
      </c>
      <c r="C3809" s="33" t="s">
        <v>492</v>
      </c>
    </row>
    <row r="3810" spans="1:3">
      <c r="A3810" s="120">
        <v>47639</v>
      </c>
      <c r="B3810">
        <v>23</v>
      </c>
      <c r="C3810" s="33" t="s">
        <v>492</v>
      </c>
    </row>
    <row r="3811" spans="1:3">
      <c r="A3811" s="120">
        <v>47640</v>
      </c>
      <c r="B3811">
        <v>23</v>
      </c>
      <c r="C3811" s="33" t="s">
        <v>492</v>
      </c>
    </row>
    <row r="3812" spans="1:3">
      <c r="A3812" s="120">
        <v>47641</v>
      </c>
      <c r="B3812">
        <v>23</v>
      </c>
      <c r="C3812" s="33" t="s">
        <v>492</v>
      </c>
    </row>
    <row r="3813" spans="1:3">
      <c r="A3813" s="120">
        <v>47642</v>
      </c>
      <c r="B3813">
        <v>23</v>
      </c>
      <c r="C3813" s="33" t="s">
        <v>492</v>
      </c>
    </row>
    <row r="3814" spans="1:3">
      <c r="A3814" s="120">
        <v>47643</v>
      </c>
      <c r="B3814">
        <v>24</v>
      </c>
      <c r="C3814" s="33" t="s">
        <v>493</v>
      </c>
    </row>
    <row r="3815" spans="1:3">
      <c r="A3815" s="120">
        <v>47644</v>
      </c>
      <c r="B3815">
        <v>24</v>
      </c>
      <c r="C3815" s="33" t="s">
        <v>493</v>
      </c>
    </row>
    <row r="3816" spans="1:3">
      <c r="A3816" s="120">
        <v>47645</v>
      </c>
      <c r="B3816">
        <v>24</v>
      </c>
      <c r="C3816" s="33" t="s">
        <v>493</v>
      </c>
    </row>
    <row r="3817" spans="1:3">
      <c r="A3817" s="120">
        <v>47646</v>
      </c>
      <c r="B3817">
        <v>24</v>
      </c>
      <c r="C3817" s="33" t="s">
        <v>493</v>
      </c>
    </row>
    <row r="3818" spans="1:3">
      <c r="A3818" s="120">
        <v>47647</v>
      </c>
      <c r="B3818">
        <v>24</v>
      </c>
      <c r="C3818" s="33" t="s">
        <v>493</v>
      </c>
    </row>
    <row r="3819" spans="1:3">
      <c r="A3819" s="120">
        <v>47648</v>
      </c>
      <c r="B3819">
        <v>24</v>
      </c>
      <c r="C3819" s="33" t="s">
        <v>493</v>
      </c>
    </row>
    <row r="3820" spans="1:3">
      <c r="A3820" s="120">
        <v>47649</v>
      </c>
      <c r="B3820">
        <v>24</v>
      </c>
      <c r="C3820" s="33" t="s">
        <v>493</v>
      </c>
    </row>
    <row r="3821" spans="1:3">
      <c r="A3821" s="120">
        <v>47650</v>
      </c>
      <c r="B3821">
        <v>25</v>
      </c>
      <c r="C3821" s="33" t="s">
        <v>494</v>
      </c>
    </row>
    <row r="3822" spans="1:3">
      <c r="A3822" s="120">
        <v>47651</v>
      </c>
      <c r="B3822">
        <v>25</v>
      </c>
      <c r="C3822" s="33" t="s">
        <v>494</v>
      </c>
    </row>
    <row r="3823" spans="1:3">
      <c r="A3823" s="120">
        <v>47652</v>
      </c>
      <c r="B3823">
        <v>25</v>
      </c>
      <c r="C3823" s="33" t="s">
        <v>494</v>
      </c>
    </row>
    <row r="3824" spans="1:3">
      <c r="A3824" s="120">
        <v>47653</v>
      </c>
      <c r="B3824">
        <v>25</v>
      </c>
      <c r="C3824" s="33" t="s">
        <v>494</v>
      </c>
    </row>
    <row r="3825" spans="1:3">
      <c r="A3825" s="120">
        <v>47654</v>
      </c>
      <c r="B3825">
        <v>25</v>
      </c>
      <c r="C3825" s="33" t="s">
        <v>494</v>
      </c>
    </row>
    <row r="3826" spans="1:3">
      <c r="A3826" s="120">
        <v>47655</v>
      </c>
      <c r="B3826">
        <v>25</v>
      </c>
      <c r="C3826" s="33" t="s">
        <v>494</v>
      </c>
    </row>
    <row r="3827" spans="1:3">
      <c r="A3827" s="120">
        <v>47656</v>
      </c>
      <c r="B3827">
        <v>25</v>
      </c>
      <c r="C3827" s="33" t="s">
        <v>494</v>
      </c>
    </row>
    <row r="3828" spans="1:3">
      <c r="A3828" s="120">
        <v>47657</v>
      </c>
      <c r="B3828">
        <v>26</v>
      </c>
      <c r="C3828" s="33" t="s">
        <v>495</v>
      </c>
    </row>
    <row r="3829" spans="1:3">
      <c r="A3829" s="120">
        <v>47658</v>
      </c>
      <c r="B3829">
        <v>26</v>
      </c>
      <c r="C3829" s="33" t="s">
        <v>495</v>
      </c>
    </row>
    <row r="3830" spans="1:3">
      <c r="A3830" s="120">
        <v>47659</v>
      </c>
      <c r="B3830">
        <v>26</v>
      </c>
      <c r="C3830" s="33" t="s">
        <v>495</v>
      </c>
    </row>
    <row r="3831" spans="1:3">
      <c r="A3831" s="120">
        <v>47660</v>
      </c>
      <c r="B3831">
        <v>26</v>
      </c>
      <c r="C3831" s="33" t="s">
        <v>495</v>
      </c>
    </row>
    <row r="3832" spans="1:3">
      <c r="A3832" s="120">
        <v>47661</v>
      </c>
      <c r="B3832">
        <v>26</v>
      </c>
      <c r="C3832" s="33" t="s">
        <v>495</v>
      </c>
    </row>
    <row r="3833" spans="1:3">
      <c r="A3833" s="120">
        <v>47662</v>
      </c>
      <c r="B3833">
        <v>26</v>
      </c>
      <c r="C3833" s="33" t="s">
        <v>495</v>
      </c>
    </row>
    <row r="3834" spans="1:3">
      <c r="A3834" s="120">
        <v>47663</v>
      </c>
      <c r="B3834">
        <v>26</v>
      </c>
      <c r="C3834" s="33" t="s">
        <v>495</v>
      </c>
    </row>
    <row r="3835" spans="1:3">
      <c r="A3835" s="120">
        <v>47664</v>
      </c>
      <c r="B3835">
        <v>27</v>
      </c>
      <c r="C3835" s="33" t="s">
        <v>496</v>
      </c>
    </row>
    <row r="3836" spans="1:3">
      <c r="A3836" s="120">
        <v>47665</v>
      </c>
      <c r="B3836">
        <v>27</v>
      </c>
      <c r="C3836" s="33" t="s">
        <v>496</v>
      </c>
    </row>
    <row r="3837" spans="1:3">
      <c r="A3837" s="120">
        <v>47666</v>
      </c>
      <c r="B3837">
        <v>27</v>
      </c>
      <c r="C3837" s="33" t="s">
        <v>496</v>
      </c>
    </row>
    <row r="3838" spans="1:3">
      <c r="A3838" s="120">
        <v>47667</v>
      </c>
      <c r="B3838">
        <v>27</v>
      </c>
      <c r="C3838" s="33" t="s">
        <v>496</v>
      </c>
    </row>
    <row r="3839" spans="1:3">
      <c r="A3839" s="120">
        <v>47668</v>
      </c>
      <c r="B3839">
        <v>27</v>
      </c>
      <c r="C3839" s="33" t="s">
        <v>496</v>
      </c>
    </row>
    <row r="3840" spans="1:3">
      <c r="A3840" s="120">
        <v>47669</v>
      </c>
      <c r="B3840">
        <v>27</v>
      </c>
      <c r="C3840" s="33" t="s">
        <v>496</v>
      </c>
    </row>
    <row r="3841" spans="1:3">
      <c r="A3841" s="120">
        <v>47670</v>
      </c>
      <c r="B3841">
        <v>27</v>
      </c>
      <c r="C3841" s="33" t="s">
        <v>496</v>
      </c>
    </row>
    <row r="3842" spans="1:3">
      <c r="A3842" s="120">
        <v>47671</v>
      </c>
      <c r="B3842">
        <v>28</v>
      </c>
      <c r="C3842" s="33" t="s">
        <v>497</v>
      </c>
    </row>
    <row r="3843" spans="1:3">
      <c r="A3843" s="120">
        <v>47672</v>
      </c>
      <c r="B3843">
        <v>28</v>
      </c>
      <c r="C3843" s="33" t="s">
        <v>497</v>
      </c>
    </row>
    <row r="3844" spans="1:3">
      <c r="A3844" s="120">
        <v>47673</v>
      </c>
      <c r="B3844">
        <v>28</v>
      </c>
      <c r="C3844" s="33" t="s">
        <v>497</v>
      </c>
    </row>
    <row r="3845" spans="1:3">
      <c r="A3845" s="120">
        <v>47674</v>
      </c>
      <c r="B3845">
        <v>28</v>
      </c>
      <c r="C3845" s="33" t="s">
        <v>497</v>
      </c>
    </row>
    <row r="3846" spans="1:3">
      <c r="A3846" s="120">
        <v>47675</v>
      </c>
      <c r="B3846">
        <v>28</v>
      </c>
      <c r="C3846" s="33" t="s">
        <v>497</v>
      </c>
    </row>
    <row r="3847" spans="1:3">
      <c r="A3847" s="120">
        <v>47676</v>
      </c>
      <c r="B3847">
        <v>28</v>
      </c>
      <c r="C3847" s="33" t="s">
        <v>497</v>
      </c>
    </row>
    <row r="3848" spans="1:3">
      <c r="A3848" s="120">
        <v>47677</v>
      </c>
      <c r="B3848">
        <v>28</v>
      </c>
      <c r="C3848" s="33" t="s">
        <v>497</v>
      </c>
    </row>
    <row r="3849" spans="1:3">
      <c r="A3849" s="120">
        <v>47678</v>
      </c>
      <c r="B3849">
        <v>29</v>
      </c>
      <c r="C3849" s="33" t="s">
        <v>498</v>
      </c>
    </row>
    <row r="3850" spans="1:3">
      <c r="A3850" s="120">
        <v>47679</v>
      </c>
      <c r="B3850">
        <v>29</v>
      </c>
      <c r="C3850" s="33" t="s">
        <v>498</v>
      </c>
    </row>
    <row r="3851" spans="1:3">
      <c r="A3851" s="120">
        <v>47680</v>
      </c>
      <c r="B3851">
        <v>29</v>
      </c>
      <c r="C3851" s="33" t="s">
        <v>498</v>
      </c>
    </row>
    <row r="3852" spans="1:3">
      <c r="A3852" s="120">
        <v>47681</v>
      </c>
      <c r="B3852">
        <v>29</v>
      </c>
      <c r="C3852" s="33" t="s">
        <v>498</v>
      </c>
    </row>
    <row r="3853" spans="1:3">
      <c r="A3853" s="120">
        <v>47682</v>
      </c>
      <c r="B3853">
        <v>29</v>
      </c>
      <c r="C3853" s="33" t="s">
        <v>498</v>
      </c>
    </row>
    <row r="3854" spans="1:3">
      <c r="A3854" s="120">
        <v>47683</v>
      </c>
      <c r="B3854">
        <v>29</v>
      </c>
      <c r="C3854" s="33" t="s">
        <v>498</v>
      </c>
    </row>
    <row r="3855" spans="1:3">
      <c r="A3855" s="120">
        <v>47684</v>
      </c>
      <c r="B3855">
        <v>29</v>
      </c>
      <c r="C3855" s="33" t="s">
        <v>498</v>
      </c>
    </row>
    <row r="3856" spans="1:3">
      <c r="A3856" s="120">
        <v>47685</v>
      </c>
      <c r="B3856">
        <v>30</v>
      </c>
      <c r="C3856" s="33" t="s">
        <v>499</v>
      </c>
    </row>
    <row r="3857" spans="1:3">
      <c r="A3857" s="120">
        <v>47686</v>
      </c>
      <c r="B3857">
        <v>30</v>
      </c>
      <c r="C3857" s="33" t="s">
        <v>499</v>
      </c>
    </row>
    <row r="3858" spans="1:3">
      <c r="A3858" s="120">
        <v>47687</v>
      </c>
      <c r="B3858">
        <v>30</v>
      </c>
      <c r="C3858" s="33" t="s">
        <v>499</v>
      </c>
    </row>
    <row r="3859" spans="1:3">
      <c r="A3859" s="120">
        <v>47688</v>
      </c>
      <c r="B3859">
        <v>30</v>
      </c>
      <c r="C3859" s="33" t="s">
        <v>499</v>
      </c>
    </row>
    <row r="3860" spans="1:3">
      <c r="A3860" s="120">
        <v>47689</v>
      </c>
      <c r="B3860">
        <v>30</v>
      </c>
      <c r="C3860" s="33" t="s">
        <v>499</v>
      </c>
    </row>
    <row r="3861" spans="1:3">
      <c r="A3861" s="120">
        <v>47690</v>
      </c>
      <c r="B3861">
        <v>30</v>
      </c>
      <c r="C3861" s="33" t="s">
        <v>499</v>
      </c>
    </row>
    <row r="3862" spans="1:3">
      <c r="A3862" s="120">
        <v>47691</v>
      </c>
      <c r="B3862">
        <v>30</v>
      </c>
      <c r="C3862" s="33" t="s">
        <v>499</v>
      </c>
    </row>
    <row r="3863" spans="1:3">
      <c r="A3863" s="120">
        <v>47692</v>
      </c>
      <c r="B3863">
        <v>31</v>
      </c>
      <c r="C3863" s="33" t="s">
        <v>500</v>
      </c>
    </row>
    <row r="3864" spans="1:3">
      <c r="A3864" s="120">
        <v>47693</v>
      </c>
      <c r="B3864">
        <v>31</v>
      </c>
      <c r="C3864" s="33" t="s">
        <v>500</v>
      </c>
    </row>
    <row r="3865" spans="1:3">
      <c r="A3865" s="120">
        <v>47694</v>
      </c>
      <c r="B3865">
        <v>31</v>
      </c>
      <c r="C3865" s="33" t="s">
        <v>500</v>
      </c>
    </row>
    <row r="3866" spans="1:3">
      <c r="A3866" s="120">
        <v>47695</v>
      </c>
      <c r="B3866">
        <v>31</v>
      </c>
      <c r="C3866" s="33" t="s">
        <v>500</v>
      </c>
    </row>
    <row r="3867" spans="1:3">
      <c r="A3867" s="120">
        <v>47696</v>
      </c>
      <c r="B3867">
        <v>31</v>
      </c>
      <c r="C3867" s="33" t="s">
        <v>500</v>
      </c>
    </row>
    <row r="3868" spans="1:3">
      <c r="A3868" s="120">
        <v>47697</v>
      </c>
      <c r="B3868">
        <v>31</v>
      </c>
      <c r="C3868" s="33" t="s">
        <v>500</v>
      </c>
    </row>
    <row r="3869" spans="1:3">
      <c r="A3869" s="120">
        <v>47698</v>
      </c>
      <c r="B3869">
        <v>31</v>
      </c>
      <c r="C3869" s="33" t="s">
        <v>500</v>
      </c>
    </row>
    <row r="3870" spans="1:3">
      <c r="A3870" s="120">
        <v>47699</v>
      </c>
      <c r="B3870">
        <v>32</v>
      </c>
      <c r="C3870" s="33" t="s">
        <v>501</v>
      </c>
    </row>
    <row r="3871" spans="1:3">
      <c r="A3871" s="120">
        <v>47700</v>
      </c>
      <c r="B3871">
        <v>32</v>
      </c>
      <c r="C3871" s="33" t="s">
        <v>501</v>
      </c>
    </row>
    <row r="3872" spans="1:3">
      <c r="A3872" s="120">
        <v>47701</v>
      </c>
      <c r="B3872">
        <v>32</v>
      </c>
      <c r="C3872" s="33" t="s">
        <v>501</v>
      </c>
    </row>
    <row r="3873" spans="1:3">
      <c r="A3873" s="120">
        <v>47702</v>
      </c>
      <c r="B3873">
        <v>32</v>
      </c>
      <c r="C3873" s="33" t="s">
        <v>501</v>
      </c>
    </row>
    <row r="3874" spans="1:3">
      <c r="A3874" s="120">
        <v>47703</v>
      </c>
      <c r="B3874">
        <v>32</v>
      </c>
      <c r="C3874" s="33" t="s">
        <v>501</v>
      </c>
    </row>
    <row r="3875" spans="1:3">
      <c r="A3875" s="120">
        <v>47704</v>
      </c>
      <c r="B3875">
        <v>32</v>
      </c>
      <c r="C3875" s="33" t="s">
        <v>501</v>
      </c>
    </row>
    <row r="3876" spans="1:3">
      <c r="A3876" s="120">
        <v>47705</v>
      </c>
      <c r="B3876">
        <v>32</v>
      </c>
      <c r="C3876" s="33" t="s">
        <v>501</v>
      </c>
    </row>
    <row r="3877" spans="1:3">
      <c r="A3877" s="120">
        <v>47706</v>
      </c>
      <c r="B3877">
        <v>33</v>
      </c>
      <c r="C3877" s="33" t="s">
        <v>502</v>
      </c>
    </row>
    <row r="3878" spans="1:3">
      <c r="A3878" s="120">
        <v>47707</v>
      </c>
      <c r="B3878">
        <v>33</v>
      </c>
      <c r="C3878" s="33" t="s">
        <v>502</v>
      </c>
    </row>
    <row r="3879" spans="1:3">
      <c r="A3879" s="120">
        <v>47708</v>
      </c>
      <c r="B3879">
        <v>33</v>
      </c>
      <c r="C3879" s="33" t="s">
        <v>502</v>
      </c>
    </row>
    <row r="3880" spans="1:3">
      <c r="A3880" s="120">
        <v>47709</v>
      </c>
      <c r="B3880">
        <v>33</v>
      </c>
      <c r="C3880" s="33" t="s">
        <v>502</v>
      </c>
    </row>
    <row r="3881" spans="1:3">
      <c r="A3881" s="120">
        <v>47710</v>
      </c>
      <c r="B3881">
        <v>33</v>
      </c>
      <c r="C3881" s="33" t="s">
        <v>502</v>
      </c>
    </row>
    <row r="3882" spans="1:3">
      <c r="A3882" s="120">
        <v>47711</v>
      </c>
      <c r="B3882">
        <v>33</v>
      </c>
      <c r="C3882" s="33" t="s">
        <v>502</v>
      </c>
    </row>
    <row r="3883" spans="1:3">
      <c r="A3883" s="120">
        <v>47712</v>
      </c>
      <c r="B3883">
        <v>33</v>
      </c>
      <c r="C3883" s="33" t="s">
        <v>502</v>
      </c>
    </row>
    <row r="3884" spans="1:3">
      <c r="A3884" s="120">
        <v>47713</v>
      </c>
      <c r="B3884">
        <v>34</v>
      </c>
      <c r="C3884" s="33" t="s">
        <v>503</v>
      </c>
    </row>
    <row r="3885" spans="1:3">
      <c r="A3885" s="120">
        <v>47714</v>
      </c>
      <c r="B3885">
        <v>34</v>
      </c>
      <c r="C3885" s="33" t="s">
        <v>503</v>
      </c>
    </row>
    <row r="3886" spans="1:3">
      <c r="A3886" s="120">
        <v>47715</v>
      </c>
      <c r="B3886">
        <v>34</v>
      </c>
      <c r="C3886" s="33" t="s">
        <v>503</v>
      </c>
    </row>
    <row r="3887" spans="1:3">
      <c r="A3887" s="120">
        <v>47716</v>
      </c>
      <c r="B3887">
        <v>34</v>
      </c>
      <c r="C3887" s="33" t="s">
        <v>503</v>
      </c>
    </row>
    <row r="3888" spans="1:3">
      <c r="A3888" s="120">
        <v>47717</v>
      </c>
      <c r="B3888">
        <v>34</v>
      </c>
      <c r="C3888" s="33" t="s">
        <v>503</v>
      </c>
    </row>
    <row r="3889" spans="1:3">
      <c r="A3889" s="120">
        <v>47718</v>
      </c>
      <c r="B3889">
        <v>34</v>
      </c>
      <c r="C3889" s="33" t="s">
        <v>503</v>
      </c>
    </row>
    <row r="3890" spans="1:3">
      <c r="A3890" s="120">
        <v>47719</v>
      </c>
      <c r="B3890">
        <v>34</v>
      </c>
      <c r="C3890" s="33" t="s">
        <v>503</v>
      </c>
    </row>
    <row r="3891" spans="1:3">
      <c r="A3891" s="120">
        <v>47720</v>
      </c>
      <c r="B3891">
        <v>35</v>
      </c>
      <c r="C3891" s="33" t="s">
        <v>504</v>
      </c>
    </row>
    <row r="3892" spans="1:3">
      <c r="A3892" s="120">
        <v>47721</v>
      </c>
      <c r="B3892">
        <v>35</v>
      </c>
      <c r="C3892" s="33" t="s">
        <v>504</v>
      </c>
    </row>
    <row r="3893" spans="1:3">
      <c r="A3893" s="120">
        <v>47722</v>
      </c>
      <c r="B3893">
        <v>35</v>
      </c>
      <c r="C3893" s="33" t="s">
        <v>504</v>
      </c>
    </row>
    <row r="3894" spans="1:3">
      <c r="A3894" s="120">
        <v>47723</v>
      </c>
      <c r="B3894">
        <v>35</v>
      </c>
      <c r="C3894" s="33" t="s">
        <v>504</v>
      </c>
    </row>
    <row r="3895" spans="1:3">
      <c r="A3895" s="120">
        <v>47724</v>
      </c>
      <c r="B3895">
        <v>35</v>
      </c>
      <c r="C3895" s="33" t="s">
        <v>504</v>
      </c>
    </row>
    <row r="3896" spans="1:3">
      <c r="A3896" s="120">
        <v>47725</v>
      </c>
      <c r="B3896">
        <v>35</v>
      </c>
      <c r="C3896" s="33" t="s">
        <v>504</v>
      </c>
    </row>
    <row r="3897" spans="1:3">
      <c r="A3897" s="120">
        <v>47726</v>
      </c>
      <c r="B3897">
        <v>35</v>
      </c>
      <c r="C3897" s="33" t="s">
        <v>504</v>
      </c>
    </row>
    <row r="3898" spans="1:3">
      <c r="A3898" s="120">
        <v>47727</v>
      </c>
      <c r="B3898">
        <v>36</v>
      </c>
      <c r="C3898" s="33" t="s">
        <v>505</v>
      </c>
    </row>
    <row r="3899" spans="1:3">
      <c r="A3899" s="120">
        <v>47728</v>
      </c>
      <c r="B3899">
        <v>36</v>
      </c>
      <c r="C3899" s="33" t="s">
        <v>505</v>
      </c>
    </row>
    <row r="3900" spans="1:3">
      <c r="A3900" s="120">
        <v>47729</v>
      </c>
      <c r="B3900">
        <v>36</v>
      </c>
      <c r="C3900" s="33" t="s">
        <v>505</v>
      </c>
    </row>
    <row r="3901" spans="1:3">
      <c r="A3901" s="120">
        <v>47730</v>
      </c>
      <c r="B3901">
        <v>36</v>
      </c>
      <c r="C3901" s="33" t="s">
        <v>505</v>
      </c>
    </row>
    <row r="3902" spans="1:3">
      <c r="A3902" s="120">
        <v>47731</v>
      </c>
      <c r="B3902">
        <v>36</v>
      </c>
      <c r="C3902" s="33" t="s">
        <v>505</v>
      </c>
    </row>
    <row r="3903" spans="1:3">
      <c r="A3903" s="120">
        <v>47732</v>
      </c>
      <c r="B3903">
        <v>36</v>
      </c>
      <c r="C3903" s="33" t="s">
        <v>505</v>
      </c>
    </row>
    <row r="3904" spans="1:3">
      <c r="A3904" s="120">
        <v>47733</v>
      </c>
      <c r="B3904">
        <v>36</v>
      </c>
      <c r="C3904" s="33" t="s">
        <v>505</v>
      </c>
    </row>
    <row r="3905" spans="1:3">
      <c r="A3905" s="120">
        <v>47734</v>
      </c>
      <c r="B3905">
        <v>37</v>
      </c>
      <c r="C3905" s="33" t="s">
        <v>506</v>
      </c>
    </row>
    <row r="3906" spans="1:3">
      <c r="A3906" s="120">
        <v>47735</v>
      </c>
      <c r="B3906">
        <v>37</v>
      </c>
      <c r="C3906" s="33" t="s">
        <v>506</v>
      </c>
    </row>
    <row r="3907" spans="1:3">
      <c r="A3907" s="120">
        <v>47736</v>
      </c>
      <c r="B3907">
        <v>37</v>
      </c>
      <c r="C3907" s="33" t="s">
        <v>506</v>
      </c>
    </row>
    <row r="3908" spans="1:3">
      <c r="A3908" s="120">
        <v>47737</v>
      </c>
      <c r="B3908">
        <v>37</v>
      </c>
      <c r="C3908" s="33" t="s">
        <v>506</v>
      </c>
    </row>
    <row r="3909" spans="1:3">
      <c r="A3909" s="120">
        <v>47738</v>
      </c>
      <c r="B3909">
        <v>37</v>
      </c>
      <c r="C3909" s="33" t="s">
        <v>506</v>
      </c>
    </row>
    <row r="3910" spans="1:3">
      <c r="A3910" s="120">
        <v>47739</v>
      </c>
      <c r="B3910">
        <v>37</v>
      </c>
      <c r="C3910" s="33" t="s">
        <v>506</v>
      </c>
    </row>
    <row r="3911" spans="1:3">
      <c r="A3911" s="120">
        <v>47740</v>
      </c>
      <c r="B3911">
        <v>37</v>
      </c>
      <c r="C3911" s="33" t="s">
        <v>506</v>
      </c>
    </row>
    <row r="3912" spans="1:3">
      <c r="A3912" s="120">
        <v>47741</v>
      </c>
      <c r="B3912">
        <v>38</v>
      </c>
      <c r="C3912" s="33" t="s">
        <v>507</v>
      </c>
    </row>
    <row r="3913" spans="1:3">
      <c r="A3913" s="120">
        <v>47742</v>
      </c>
      <c r="B3913">
        <v>38</v>
      </c>
      <c r="C3913" s="33" t="s">
        <v>507</v>
      </c>
    </row>
    <row r="3914" spans="1:3">
      <c r="A3914" s="120">
        <v>47743</v>
      </c>
      <c r="B3914">
        <v>38</v>
      </c>
      <c r="C3914" s="33" t="s">
        <v>507</v>
      </c>
    </row>
    <row r="3915" spans="1:3">
      <c r="A3915" s="120">
        <v>47744</v>
      </c>
      <c r="B3915">
        <v>38</v>
      </c>
      <c r="C3915" s="33" t="s">
        <v>507</v>
      </c>
    </row>
    <row r="3916" spans="1:3">
      <c r="A3916" s="120">
        <v>47745</v>
      </c>
      <c r="B3916">
        <v>38</v>
      </c>
      <c r="C3916" s="33" t="s">
        <v>507</v>
      </c>
    </row>
    <row r="3917" spans="1:3">
      <c r="A3917" s="120">
        <v>47746</v>
      </c>
      <c r="B3917">
        <v>38</v>
      </c>
      <c r="C3917" s="33" t="s">
        <v>507</v>
      </c>
    </row>
    <row r="3918" spans="1:3">
      <c r="A3918" s="120">
        <v>47747</v>
      </c>
      <c r="B3918">
        <v>38</v>
      </c>
      <c r="C3918" s="33" t="s">
        <v>507</v>
      </c>
    </row>
    <row r="3919" spans="1:3">
      <c r="A3919" s="120">
        <v>47748</v>
      </c>
      <c r="B3919">
        <v>39</v>
      </c>
      <c r="C3919" s="33" t="s">
        <v>508</v>
      </c>
    </row>
    <row r="3920" spans="1:3">
      <c r="A3920" s="120">
        <v>47749</v>
      </c>
      <c r="B3920">
        <v>39</v>
      </c>
      <c r="C3920" s="33" t="s">
        <v>508</v>
      </c>
    </row>
    <row r="3921" spans="1:3">
      <c r="A3921" s="120">
        <v>47750</v>
      </c>
      <c r="B3921">
        <v>39</v>
      </c>
      <c r="C3921" s="33" t="s">
        <v>508</v>
      </c>
    </row>
    <row r="3922" spans="1:3">
      <c r="A3922" s="120">
        <v>47751</v>
      </c>
      <c r="B3922">
        <v>39</v>
      </c>
      <c r="C3922" s="33" t="s">
        <v>508</v>
      </c>
    </row>
    <row r="3923" spans="1:3">
      <c r="A3923" s="120">
        <v>47752</v>
      </c>
      <c r="B3923">
        <v>39</v>
      </c>
      <c r="C3923" s="33" t="s">
        <v>508</v>
      </c>
    </row>
    <row r="3924" spans="1:3">
      <c r="A3924" s="120">
        <v>47753</v>
      </c>
      <c r="B3924">
        <v>39</v>
      </c>
      <c r="C3924" s="33" t="s">
        <v>508</v>
      </c>
    </row>
    <row r="3925" spans="1:3">
      <c r="A3925" s="120">
        <v>47754</v>
      </c>
      <c r="B3925">
        <v>39</v>
      </c>
      <c r="C3925" s="33" t="s">
        <v>508</v>
      </c>
    </row>
    <row r="3926" spans="1:3">
      <c r="A3926" s="120">
        <v>47755</v>
      </c>
      <c r="B3926">
        <v>40</v>
      </c>
      <c r="C3926" s="33" t="s">
        <v>509</v>
      </c>
    </row>
    <row r="3927" spans="1:3">
      <c r="A3927" s="120">
        <v>47756</v>
      </c>
      <c r="B3927">
        <v>40</v>
      </c>
      <c r="C3927" s="33" t="s">
        <v>509</v>
      </c>
    </row>
    <row r="3928" spans="1:3">
      <c r="A3928" s="120">
        <v>47757</v>
      </c>
      <c r="B3928">
        <v>40</v>
      </c>
      <c r="C3928" s="33" t="s">
        <v>509</v>
      </c>
    </row>
    <row r="3929" spans="1:3">
      <c r="A3929" s="120">
        <v>47758</v>
      </c>
      <c r="B3929">
        <v>40</v>
      </c>
      <c r="C3929" s="33" t="s">
        <v>509</v>
      </c>
    </row>
    <row r="3930" spans="1:3">
      <c r="A3930" s="120">
        <v>47759</v>
      </c>
      <c r="B3930">
        <v>40</v>
      </c>
      <c r="C3930" s="33" t="s">
        <v>509</v>
      </c>
    </row>
    <row r="3931" spans="1:3">
      <c r="A3931" s="120">
        <v>47760</v>
      </c>
      <c r="B3931">
        <v>40</v>
      </c>
      <c r="C3931" s="33" t="s">
        <v>509</v>
      </c>
    </row>
    <row r="3932" spans="1:3">
      <c r="A3932" s="120">
        <v>47761</v>
      </c>
      <c r="B3932">
        <v>40</v>
      </c>
      <c r="C3932" s="33" t="s">
        <v>509</v>
      </c>
    </row>
    <row r="3933" spans="1:3">
      <c r="A3933" s="120">
        <v>47762</v>
      </c>
      <c r="B3933">
        <v>41</v>
      </c>
      <c r="C3933" s="33" t="s">
        <v>510</v>
      </c>
    </row>
    <row r="3934" spans="1:3">
      <c r="A3934" s="120">
        <v>47763</v>
      </c>
      <c r="B3934">
        <v>41</v>
      </c>
      <c r="C3934" s="33" t="s">
        <v>510</v>
      </c>
    </row>
    <row r="3935" spans="1:3">
      <c r="A3935" s="120">
        <v>47764</v>
      </c>
      <c r="B3935">
        <v>41</v>
      </c>
      <c r="C3935" s="33" t="s">
        <v>510</v>
      </c>
    </row>
    <row r="3936" spans="1:3">
      <c r="A3936" s="120">
        <v>47765</v>
      </c>
      <c r="B3936">
        <v>41</v>
      </c>
      <c r="C3936" s="33" t="s">
        <v>510</v>
      </c>
    </row>
    <row r="3937" spans="1:3">
      <c r="A3937" s="120">
        <v>47766</v>
      </c>
      <c r="B3937">
        <v>41</v>
      </c>
      <c r="C3937" s="33" t="s">
        <v>510</v>
      </c>
    </row>
    <row r="3938" spans="1:3">
      <c r="A3938" s="120">
        <v>47767</v>
      </c>
      <c r="B3938">
        <v>41</v>
      </c>
      <c r="C3938" s="33" t="s">
        <v>510</v>
      </c>
    </row>
    <row r="3939" spans="1:3">
      <c r="A3939" s="120">
        <v>47768</v>
      </c>
      <c r="B3939">
        <v>41</v>
      </c>
      <c r="C3939" s="33" t="s">
        <v>510</v>
      </c>
    </row>
    <row r="3940" spans="1:3">
      <c r="A3940" s="120">
        <v>47769</v>
      </c>
      <c r="B3940">
        <v>42</v>
      </c>
      <c r="C3940" s="33" t="s">
        <v>511</v>
      </c>
    </row>
    <row r="3941" spans="1:3">
      <c r="A3941" s="120">
        <v>47770</v>
      </c>
      <c r="B3941">
        <v>42</v>
      </c>
      <c r="C3941" s="33" t="s">
        <v>511</v>
      </c>
    </row>
    <row r="3942" spans="1:3">
      <c r="A3942" s="120">
        <v>47771</v>
      </c>
      <c r="B3942">
        <v>42</v>
      </c>
      <c r="C3942" s="33" t="s">
        <v>511</v>
      </c>
    </row>
    <row r="3943" spans="1:3">
      <c r="A3943" s="120">
        <v>47772</v>
      </c>
      <c r="B3943">
        <v>42</v>
      </c>
      <c r="C3943" s="33" t="s">
        <v>511</v>
      </c>
    </row>
    <row r="3944" spans="1:3">
      <c r="A3944" s="120">
        <v>47773</v>
      </c>
      <c r="B3944">
        <v>42</v>
      </c>
      <c r="C3944" s="33" t="s">
        <v>511</v>
      </c>
    </row>
    <row r="3945" spans="1:3">
      <c r="A3945" s="120">
        <v>47774</v>
      </c>
      <c r="B3945">
        <v>42</v>
      </c>
      <c r="C3945" s="33" t="s">
        <v>511</v>
      </c>
    </row>
    <row r="3946" spans="1:3">
      <c r="A3946" s="120">
        <v>47775</v>
      </c>
      <c r="B3946">
        <v>42</v>
      </c>
      <c r="C3946" s="33" t="s">
        <v>511</v>
      </c>
    </row>
    <row r="3947" spans="1:3">
      <c r="A3947" s="120">
        <v>47776</v>
      </c>
      <c r="B3947">
        <v>43</v>
      </c>
      <c r="C3947" s="33" t="s">
        <v>512</v>
      </c>
    </row>
    <row r="3948" spans="1:3">
      <c r="A3948" s="120">
        <v>47777</v>
      </c>
      <c r="B3948">
        <v>43</v>
      </c>
      <c r="C3948" s="33" t="s">
        <v>512</v>
      </c>
    </row>
    <row r="3949" spans="1:3">
      <c r="A3949" s="120">
        <v>47778</v>
      </c>
      <c r="B3949">
        <v>43</v>
      </c>
      <c r="C3949" s="33" t="s">
        <v>512</v>
      </c>
    </row>
    <row r="3950" spans="1:3">
      <c r="A3950" s="120">
        <v>47779</v>
      </c>
      <c r="B3950">
        <v>43</v>
      </c>
      <c r="C3950" s="33" t="s">
        <v>512</v>
      </c>
    </row>
    <row r="3951" spans="1:3">
      <c r="A3951" s="120">
        <v>47780</v>
      </c>
      <c r="B3951">
        <v>43</v>
      </c>
      <c r="C3951" s="33" t="s">
        <v>512</v>
      </c>
    </row>
    <row r="3952" spans="1:3">
      <c r="A3952" s="120">
        <v>47781</v>
      </c>
      <c r="B3952">
        <v>43</v>
      </c>
      <c r="C3952" s="33" t="s">
        <v>512</v>
      </c>
    </row>
    <row r="3953" spans="1:3">
      <c r="A3953" s="120">
        <v>47782</v>
      </c>
      <c r="B3953">
        <v>43</v>
      </c>
      <c r="C3953" s="33" t="s">
        <v>512</v>
      </c>
    </row>
    <row r="3954" spans="1:3">
      <c r="A3954" s="120">
        <v>47783</v>
      </c>
      <c r="B3954">
        <v>44</v>
      </c>
      <c r="C3954" s="33" t="s">
        <v>513</v>
      </c>
    </row>
    <row r="3955" spans="1:3">
      <c r="A3955" s="120">
        <v>47784</v>
      </c>
      <c r="B3955">
        <v>44</v>
      </c>
      <c r="C3955" s="33" t="s">
        <v>513</v>
      </c>
    </row>
    <row r="3956" spans="1:3">
      <c r="A3956" s="120">
        <v>47785</v>
      </c>
      <c r="B3956">
        <v>44</v>
      </c>
      <c r="C3956" s="33" t="s">
        <v>513</v>
      </c>
    </row>
    <row r="3957" spans="1:3">
      <c r="A3957" s="120">
        <v>47786</v>
      </c>
      <c r="B3957">
        <v>44</v>
      </c>
      <c r="C3957" s="33" t="s">
        <v>513</v>
      </c>
    </row>
    <row r="3958" spans="1:3">
      <c r="A3958" s="120">
        <v>47787</v>
      </c>
      <c r="B3958">
        <v>44</v>
      </c>
      <c r="C3958" s="33" t="s">
        <v>513</v>
      </c>
    </row>
    <row r="3959" spans="1:3">
      <c r="A3959" s="120">
        <v>47788</v>
      </c>
      <c r="B3959">
        <v>44</v>
      </c>
      <c r="C3959" s="33" t="s">
        <v>513</v>
      </c>
    </row>
    <row r="3960" spans="1:3">
      <c r="A3960" s="120">
        <v>47789</v>
      </c>
      <c r="B3960">
        <v>44</v>
      </c>
      <c r="C3960" s="33" t="s">
        <v>513</v>
      </c>
    </row>
    <row r="3961" spans="1:3">
      <c r="A3961" s="120">
        <v>47790</v>
      </c>
      <c r="B3961">
        <v>45</v>
      </c>
      <c r="C3961" s="33" t="s">
        <v>514</v>
      </c>
    </row>
    <row r="3962" spans="1:3">
      <c r="A3962" s="120">
        <v>47791</v>
      </c>
      <c r="B3962">
        <v>45</v>
      </c>
      <c r="C3962" s="33" t="s">
        <v>514</v>
      </c>
    </row>
    <row r="3963" spans="1:3">
      <c r="A3963" s="120">
        <v>47792</v>
      </c>
      <c r="B3963">
        <v>45</v>
      </c>
      <c r="C3963" s="33" t="s">
        <v>514</v>
      </c>
    </row>
    <row r="3964" spans="1:3">
      <c r="A3964" s="120">
        <v>47793</v>
      </c>
      <c r="B3964">
        <v>45</v>
      </c>
      <c r="C3964" s="33" t="s">
        <v>514</v>
      </c>
    </row>
    <row r="3965" spans="1:3">
      <c r="A3965" s="120">
        <v>47794</v>
      </c>
      <c r="B3965">
        <v>45</v>
      </c>
      <c r="C3965" s="33" t="s">
        <v>514</v>
      </c>
    </row>
    <row r="3966" spans="1:3">
      <c r="A3966" s="120">
        <v>47795</v>
      </c>
      <c r="B3966">
        <v>45</v>
      </c>
      <c r="C3966" s="33" t="s">
        <v>514</v>
      </c>
    </row>
    <row r="3967" spans="1:3">
      <c r="A3967" s="120">
        <v>47796</v>
      </c>
      <c r="B3967">
        <v>45</v>
      </c>
      <c r="C3967" s="33" t="s">
        <v>514</v>
      </c>
    </row>
    <row r="3968" spans="1:3">
      <c r="A3968" s="120">
        <v>47797</v>
      </c>
      <c r="B3968">
        <v>46</v>
      </c>
      <c r="C3968" s="33" t="s">
        <v>515</v>
      </c>
    </row>
    <row r="3969" spans="1:3">
      <c r="A3969" s="120">
        <v>47798</v>
      </c>
      <c r="B3969">
        <v>46</v>
      </c>
      <c r="C3969" s="33" t="s">
        <v>515</v>
      </c>
    </row>
    <row r="3970" spans="1:3">
      <c r="A3970" s="120">
        <v>47799</v>
      </c>
      <c r="B3970">
        <v>46</v>
      </c>
      <c r="C3970" s="33" t="s">
        <v>515</v>
      </c>
    </row>
    <row r="3971" spans="1:3">
      <c r="A3971" s="120">
        <v>47800</v>
      </c>
      <c r="B3971">
        <v>46</v>
      </c>
      <c r="C3971" s="33" t="s">
        <v>515</v>
      </c>
    </row>
    <row r="3972" spans="1:3">
      <c r="A3972" s="120">
        <v>47801</v>
      </c>
      <c r="B3972">
        <v>46</v>
      </c>
      <c r="C3972" s="33" t="s">
        <v>515</v>
      </c>
    </row>
    <row r="3973" spans="1:3">
      <c r="A3973" s="120">
        <v>47802</v>
      </c>
      <c r="B3973">
        <v>46</v>
      </c>
      <c r="C3973" s="33" t="s">
        <v>515</v>
      </c>
    </row>
    <row r="3974" spans="1:3">
      <c r="A3974" s="120">
        <v>47803</v>
      </c>
      <c r="B3974">
        <v>46</v>
      </c>
      <c r="C3974" s="33" t="s">
        <v>515</v>
      </c>
    </row>
    <row r="3975" spans="1:3">
      <c r="A3975" s="120">
        <v>47804</v>
      </c>
      <c r="B3975">
        <v>47</v>
      </c>
      <c r="C3975" s="33" t="s">
        <v>516</v>
      </c>
    </row>
    <row r="3976" spans="1:3">
      <c r="A3976" s="120">
        <v>47805</v>
      </c>
      <c r="B3976">
        <v>47</v>
      </c>
      <c r="C3976" s="33" t="s">
        <v>516</v>
      </c>
    </row>
    <row r="3977" spans="1:3">
      <c r="A3977" s="120">
        <v>47806</v>
      </c>
      <c r="B3977">
        <v>47</v>
      </c>
      <c r="C3977" s="33" t="s">
        <v>516</v>
      </c>
    </row>
    <row r="3978" spans="1:3">
      <c r="A3978" s="120">
        <v>47807</v>
      </c>
      <c r="B3978">
        <v>47</v>
      </c>
      <c r="C3978" s="33" t="s">
        <v>516</v>
      </c>
    </row>
    <row r="3979" spans="1:3">
      <c r="A3979" s="120">
        <v>47808</v>
      </c>
      <c r="B3979">
        <v>47</v>
      </c>
      <c r="C3979" s="33" t="s">
        <v>516</v>
      </c>
    </row>
    <row r="3980" spans="1:3">
      <c r="A3980" s="120">
        <v>47809</v>
      </c>
      <c r="B3980">
        <v>47</v>
      </c>
      <c r="C3980" s="33" t="s">
        <v>516</v>
      </c>
    </row>
    <row r="3981" spans="1:3">
      <c r="A3981" s="120">
        <v>47810</v>
      </c>
      <c r="B3981">
        <v>47</v>
      </c>
      <c r="C3981" s="33" t="s">
        <v>516</v>
      </c>
    </row>
    <row r="3982" spans="1:3">
      <c r="A3982" s="120">
        <v>47811</v>
      </c>
      <c r="B3982">
        <v>48</v>
      </c>
      <c r="C3982" s="33" t="s">
        <v>517</v>
      </c>
    </row>
    <row r="3983" spans="1:3">
      <c r="A3983" s="120">
        <v>47812</v>
      </c>
      <c r="B3983">
        <v>48</v>
      </c>
      <c r="C3983" s="33" t="s">
        <v>517</v>
      </c>
    </row>
    <row r="3984" spans="1:3">
      <c r="A3984" s="120">
        <v>47813</v>
      </c>
      <c r="B3984">
        <v>48</v>
      </c>
      <c r="C3984" s="33" t="s">
        <v>517</v>
      </c>
    </row>
    <row r="3985" spans="1:3">
      <c r="A3985" s="120">
        <v>47814</v>
      </c>
      <c r="B3985">
        <v>48</v>
      </c>
      <c r="C3985" s="33" t="s">
        <v>517</v>
      </c>
    </row>
    <row r="3986" spans="1:3">
      <c r="A3986" s="120">
        <v>47815</v>
      </c>
      <c r="B3986">
        <v>48</v>
      </c>
      <c r="C3986" s="33" t="s">
        <v>517</v>
      </c>
    </row>
    <row r="3987" spans="1:3">
      <c r="A3987" s="120">
        <v>47816</v>
      </c>
      <c r="B3987">
        <v>48</v>
      </c>
      <c r="C3987" s="33" t="s">
        <v>517</v>
      </c>
    </row>
    <row r="3988" spans="1:3">
      <c r="A3988" s="120">
        <v>47817</v>
      </c>
      <c r="B3988">
        <v>48</v>
      </c>
      <c r="C3988" s="33" t="s">
        <v>517</v>
      </c>
    </row>
    <row r="3989" spans="1:3">
      <c r="A3989" s="120">
        <v>47818</v>
      </c>
      <c r="B3989">
        <v>49</v>
      </c>
      <c r="C3989" s="33" t="s">
        <v>518</v>
      </c>
    </row>
    <row r="3990" spans="1:3">
      <c r="A3990" s="120">
        <v>47819</v>
      </c>
      <c r="B3990">
        <v>49</v>
      </c>
      <c r="C3990" s="33" t="s">
        <v>518</v>
      </c>
    </row>
    <row r="3991" spans="1:3">
      <c r="A3991" s="120">
        <v>47820</v>
      </c>
      <c r="B3991">
        <v>49</v>
      </c>
      <c r="C3991" s="33" t="s">
        <v>518</v>
      </c>
    </row>
    <row r="3992" spans="1:3">
      <c r="A3992" s="120">
        <v>47821</v>
      </c>
      <c r="B3992">
        <v>49</v>
      </c>
      <c r="C3992" s="33" t="s">
        <v>518</v>
      </c>
    </row>
    <row r="3993" spans="1:3">
      <c r="A3993" s="120">
        <v>47822</v>
      </c>
      <c r="B3993">
        <v>49</v>
      </c>
      <c r="C3993" s="33" t="s">
        <v>518</v>
      </c>
    </row>
    <row r="3994" spans="1:3">
      <c r="A3994" s="120">
        <v>47823</v>
      </c>
      <c r="B3994">
        <v>49</v>
      </c>
      <c r="C3994" s="33" t="s">
        <v>518</v>
      </c>
    </row>
    <row r="3995" spans="1:3">
      <c r="A3995" s="120">
        <v>47824</v>
      </c>
      <c r="B3995">
        <v>49</v>
      </c>
      <c r="C3995" s="33" t="s">
        <v>518</v>
      </c>
    </row>
    <row r="3996" spans="1:3">
      <c r="A3996" s="120">
        <v>47825</v>
      </c>
      <c r="B3996">
        <v>50</v>
      </c>
      <c r="C3996" s="33" t="s">
        <v>519</v>
      </c>
    </row>
    <row r="3997" spans="1:3">
      <c r="A3997" s="120">
        <v>47826</v>
      </c>
      <c r="B3997">
        <v>50</v>
      </c>
      <c r="C3997" s="33" t="s">
        <v>519</v>
      </c>
    </row>
    <row r="3998" spans="1:3">
      <c r="A3998" s="120">
        <v>47827</v>
      </c>
      <c r="B3998">
        <v>50</v>
      </c>
      <c r="C3998" s="33" t="s">
        <v>519</v>
      </c>
    </row>
    <row r="3999" spans="1:3">
      <c r="A3999" s="120">
        <v>47828</v>
      </c>
      <c r="B3999">
        <v>50</v>
      </c>
      <c r="C3999" s="33" t="s">
        <v>519</v>
      </c>
    </row>
    <row r="4000" spans="1:3">
      <c r="A4000" s="120">
        <v>47829</v>
      </c>
      <c r="B4000">
        <v>50</v>
      </c>
      <c r="C4000" s="33" t="s">
        <v>519</v>
      </c>
    </row>
    <row r="4001" spans="1:3">
      <c r="A4001" s="120">
        <v>47830</v>
      </c>
      <c r="B4001">
        <v>50</v>
      </c>
      <c r="C4001" s="33" t="s">
        <v>519</v>
      </c>
    </row>
    <row r="4002" spans="1:3">
      <c r="A4002" s="120">
        <v>47831</v>
      </c>
      <c r="B4002">
        <v>50</v>
      </c>
      <c r="C4002" s="33" t="s">
        <v>519</v>
      </c>
    </row>
    <row r="4003" spans="1:3">
      <c r="A4003" s="120">
        <v>47832</v>
      </c>
      <c r="B4003">
        <v>51</v>
      </c>
      <c r="C4003" s="33" t="s">
        <v>520</v>
      </c>
    </row>
    <row r="4004" spans="1:3">
      <c r="A4004" s="120">
        <v>47833</v>
      </c>
      <c r="B4004">
        <v>51</v>
      </c>
      <c r="C4004" s="33" t="s">
        <v>520</v>
      </c>
    </row>
    <row r="4005" spans="1:3">
      <c r="A4005" s="120">
        <v>47834</v>
      </c>
      <c r="B4005">
        <v>51</v>
      </c>
      <c r="C4005" s="33" t="s">
        <v>520</v>
      </c>
    </row>
    <row r="4006" spans="1:3">
      <c r="A4006" s="120">
        <v>47835</v>
      </c>
      <c r="B4006">
        <v>51</v>
      </c>
      <c r="C4006" s="33" t="s">
        <v>520</v>
      </c>
    </row>
    <row r="4007" spans="1:3">
      <c r="A4007" s="120">
        <v>47836</v>
      </c>
      <c r="B4007">
        <v>51</v>
      </c>
      <c r="C4007" s="33" t="s">
        <v>520</v>
      </c>
    </row>
    <row r="4008" spans="1:3">
      <c r="A4008" s="120">
        <v>47837</v>
      </c>
      <c r="B4008">
        <v>51</v>
      </c>
      <c r="C4008" s="33" t="s">
        <v>520</v>
      </c>
    </row>
    <row r="4009" spans="1:3">
      <c r="A4009" s="120">
        <v>47838</v>
      </c>
      <c r="B4009">
        <v>51</v>
      </c>
      <c r="C4009" s="33" t="s">
        <v>520</v>
      </c>
    </row>
    <row r="4010" spans="1:3">
      <c r="A4010" s="120">
        <v>47839</v>
      </c>
      <c r="B4010">
        <v>52</v>
      </c>
      <c r="C4010" s="33" t="s">
        <v>521</v>
      </c>
    </row>
    <row r="4011" spans="1:3">
      <c r="A4011" s="120">
        <v>47840</v>
      </c>
      <c r="B4011">
        <v>52</v>
      </c>
      <c r="C4011" s="33" t="s">
        <v>521</v>
      </c>
    </row>
    <row r="4012" spans="1:3">
      <c r="A4012" s="120">
        <v>47841</v>
      </c>
      <c r="B4012">
        <v>52</v>
      </c>
      <c r="C4012" s="33" t="s">
        <v>521</v>
      </c>
    </row>
    <row r="4013" spans="1:3">
      <c r="A4013" s="120">
        <v>47842</v>
      </c>
      <c r="B4013">
        <v>52</v>
      </c>
      <c r="C4013" s="33" t="s">
        <v>521</v>
      </c>
    </row>
    <row r="4014" spans="1:3">
      <c r="A4014" s="120">
        <v>47843</v>
      </c>
      <c r="B4014">
        <v>52</v>
      </c>
      <c r="C4014" s="33" t="s">
        <v>521</v>
      </c>
    </row>
    <row r="4015" spans="1:3">
      <c r="A4015" s="120">
        <v>47844</v>
      </c>
      <c r="B4015">
        <v>52</v>
      </c>
      <c r="C4015" s="33" t="s">
        <v>521</v>
      </c>
    </row>
    <row r="4016" spans="1:3">
      <c r="A4016" s="120">
        <v>47845</v>
      </c>
      <c r="B4016">
        <v>52</v>
      </c>
      <c r="C4016" s="33" t="s">
        <v>521</v>
      </c>
    </row>
    <row r="4017" spans="1:3">
      <c r="A4017" s="120">
        <v>47846</v>
      </c>
      <c r="B4017">
        <v>53</v>
      </c>
      <c r="C4017" s="33" t="s">
        <v>522</v>
      </c>
    </row>
    <row r="4018" spans="1:3">
      <c r="A4018" s="120">
        <v>47847</v>
      </c>
      <c r="B4018">
        <v>53</v>
      </c>
      <c r="C4018" s="33" t="s">
        <v>522</v>
      </c>
    </row>
    <row r="4019" spans="1:3">
      <c r="A4019" s="120">
        <v>47848</v>
      </c>
      <c r="B4019">
        <v>53</v>
      </c>
      <c r="C4019" s="33" t="s">
        <v>522</v>
      </c>
    </row>
    <row r="4020" spans="1:3">
      <c r="A4020" s="120">
        <v>47849</v>
      </c>
      <c r="B4020">
        <v>1</v>
      </c>
      <c r="C4020" s="33" t="s">
        <v>523</v>
      </c>
    </row>
    <row r="4021" spans="1:3">
      <c r="A4021" s="120">
        <v>47850</v>
      </c>
      <c r="B4021">
        <v>1</v>
      </c>
      <c r="C4021" s="33" t="s">
        <v>523</v>
      </c>
    </row>
    <row r="4022" spans="1:3">
      <c r="A4022" s="120">
        <v>47851</v>
      </c>
      <c r="B4022">
        <v>1</v>
      </c>
      <c r="C4022" s="33" t="s">
        <v>523</v>
      </c>
    </row>
    <row r="4023" spans="1:3">
      <c r="A4023" s="120">
        <v>47852</v>
      </c>
      <c r="B4023">
        <v>1</v>
      </c>
      <c r="C4023" s="33" t="s">
        <v>523</v>
      </c>
    </row>
    <row r="4024" spans="1:3">
      <c r="A4024" s="120">
        <v>47853</v>
      </c>
      <c r="B4024">
        <v>2</v>
      </c>
      <c r="C4024" s="33" t="s">
        <v>524</v>
      </c>
    </row>
    <row r="4025" spans="1:3">
      <c r="A4025" s="120">
        <v>47854</v>
      </c>
      <c r="B4025">
        <v>2</v>
      </c>
      <c r="C4025" s="33" t="s">
        <v>524</v>
      </c>
    </row>
    <row r="4026" spans="1:3">
      <c r="A4026" s="120">
        <v>47855</v>
      </c>
      <c r="B4026">
        <v>2</v>
      </c>
      <c r="C4026" s="33" t="s">
        <v>524</v>
      </c>
    </row>
    <row r="4027" spans="1:3">
      <c r="A4027" s="120">
        <v>47856</v>
      </c>
      <c r="B4027">
        <v>2</v>
      </c>
      <c r="C4027" s="33" t="s">
        <v>524</v>
      </c>
    </row>
    <row r="4028" spans="1:3">
      <c r="A4028" s="120">
        <v>47857</v>
      </c>
      <c r="B4028">
        <v>2</v>
      </c>
      <c r="C4028" s="33" t="s">
        <v>524</v>
      </c>
    </row>
    <row r="4029" spans="1:3">
      <c r="A4029" s="120">
        <v>47858</v>
      </c>
      <c r="B4029">
        <v>2</v>
      </c>
      <c r="C4029" s="33" t="s">
        <v>524</v>
      </c>
    </row>
    <row r="4030" spans="1:3">
      <c r="A4030" s="120">
        <v>47859</v>
      </c>
      <c r="B4030">
        <v>2</v>
      </c>
      <c r="C4030" s="33" t="s">
        <v>524</v>
      </c>
    </row>
    <row r="4031" spans="1:3">
      <c r="A4031" s="120">
        <v>47860</v>
      </c>
      <c r="B4031">
        <v>3</v>
      </c>
      <c r="C4031" s="33" t="s">
        <v>525</v>
      </c>
    </row>
    <row r="4032" spans="1:3">
      <c r="A4032" s="120">
        <v>47861</v>
      </c>
      <c r="B4032">
        <v>3</v>
      </c>
      <c r="C4032" s="33" t="s">
        <v>525</v>
      </c>
    </row>
    <row r="4033" spans="1:3">
      <c r="A4033" s="120">
        <v>47862</v>
      </c>
      <c r="B4033">
        <v>3</v>
      </c>
      <c r="C4033" s="33" t="s">
        <v>525</v>
      </c>
    </row>
    <row r="4034" spans="1:3">
      <c r="A4034" s="120">
        <v>47863</v>
      </c>
      <c r="B4034">
        <v>3</v>
      </c>
      <c r="C4034" s="33" t="s">
        <v>525</v>
      </c>
    </row>
    <row r="4035" spans="1:3">
      <c r="A4035" s="120">
        <v>47864</v>
      </c>
      <c r="B4035">
        <v>3</v>
      </c>
      <c r="C4035" s="33" t="s">
        <v>525</v>
      </c>
    </row>
    <row r="4036" spans="1:3">
      <c r="A4036" s="120">
        <v>47865</v>
      </c>
      <c r="B4036">
        <v>3</v>
      </c>
      <c r="C4036" s="33" t="s">
        <v>525</v>
      </c>
    </row>
    <row r="4037" spans="1:3">
      <c r="A4037" s="120">
        <v>47866</v>
      </c>
      <c r="B4037">
        <v>3</v>
      </c>
      <c r="C4037" s="33" t="s">
        <v>525</v>
      </c>
    </row>
    <row r="4038" spans="1:3">
      <c r="A4038" s="120">
        <v>47867</v>
      </c>
      <c r="B4038">
        <v>4</v>
      </c>
      <c r="C4038" s="33" t="s">
        <v>526</v>
      </c>
    </row>
    <row r="4039" spans="1:3">
      <c r="A4039" s="120">
        <v>47868</v>
      </c>
      <c r="B4039">
        <v>4</v>
      </c>
      <c r="C4039" s="33" t="s">
        <v>526</v>
      </c>
    </row>
    <row r="4040" spans="1:3">
      <c r="A4040" s="120">
        <v>47869</v>
      </c>
      <c r="B4040">
        <v>4</v>
      </c>
      <c r="C4040" s="33" t="s">
        <v>526</v>
      </c>
    </row>
    <row r="4041" spans="1:3">
      <c r="A4041" s="120">
        <v>47870</v>
      </c>
      <c r="B4041">
        <v>4</v>
      </c>
      <c r="C4041" s="33" t="s">
        <v>526</v>
      </c>
    </row>
    <row r="4042" spans="1:3">
      <c r="A4042" s="120">
        <v>47871</v>
      </c>
      <c r="B4042">
        <v>4</v>
      </c>
      <c r="C4042" s="33" t="s">
        <v>526</v>
      </c>
    </row>
    <row r="4043" spans="1:3">
      <c r="A4043" s="120">
        <v>47872</v>
      </c>
      <c r="B4043">
        <v>4</v>
      </c>
      <c r="C4043" s="33" t="s">
        <v>526</v>
      </c>
    </row>
    <row r="4044" spans="1:3">
      <c r="A4044" s="120">
        <v>47873</v>
      </c>
      <c r="B4044">
        <v>4</v>
      </c>
      <c r="C4044" s="33" t="s">
        <v>526</v>
      </c>
    </row>
    <row r="4045" spans="1:3">
      <c r="A4045" s="120">
        <v>47874</v>
      </c>
      <c r="B4045">
        <v>5</v>
      </c>
      <c r="C4045" s="33" t="s">
        <v>527</v>
      </c>
    </row>
    <row r="4046" spans="1:3">
      <c r="A4046" s="120">
        <v>47875</v>
      </c>
      <c r="B4046">
        <v>5</v>
      </c>
      <c r="C4046" s="33" t="s">
        <v>527</v>
      </c>
    </row>
    <row r="4047" spans="1:3">
      <c r="A4047" s="120">
        <v>47876</v>
      </c>
      <c r="B4047">
        <v>5</v>
      </c>
      <c r="C4047" s="33" t="s">
        <v>527</v>
      </c>
    </row>
    <row r="4048" spans="1:3">
      <c r="A4048" s="120">
        <v>47877</v>
      </c>
      <c r="B4048">
        <v>5</v>
      </c>
      <c r="C4048" s="33" t="s">
        <v>527</v>
      </c>
    </row>
    <row r="4049" spans="1:3">
      <c r="A4049" s="120">
        <v>47878</v>
      </c>
      <c r="B4049">
        <v>5</v>
      </c>
      <c r="C4049" s="33" t="s">
        <v>527</v>
      </c>
    </row>
    <row r="4050" spans="1:3">
      <c r="A4050" s="120">
        <v>47879</v>
      </c>
      <c r="B4050">
        <v>5</v>
      </c>
      <c r="C4050" s="33" t="s">
        <v>527</v>
      </c>
    </row>
    <row r="4051" spans="1:3">
      <c r="A4051" s="120">
        <v>47880</v>
      </c>
      <c r="B4051">
        <v>5</v>
      </c>
      <c r="C4051" s="33" t="s">
        <v>527</v>
      </c>
    </row>
    <row r="4052" spans="1:3">
      <c r="A4052" s="120">
        <v>47881</v>
      </c>
      <c r="B4052">
        <v>6</v>
      </c>
      <c r="C4052" s="33" t="s">
        <v>528</v>
      </c>
    </row>
    <row r="4053" spans="1:3">
      <c r="A4053" s="120">
        <v>47882</v>
      </c>
      <c r="B4053">
        <v>6</v>
      </c>
      <c r="C4053" s="33" t="s">
        <v>528</v>
      </c>
    </row>
    <row r="4054" spans="1:3">
      <c r="A4054" s="120">
        <v>47883</v>
      </c>
      <c r="B4054">
        <v>6</v>
      </c>
      <c r="C4054" s="33" t="s">
        <v>528</v>
      </c>
    </row>
    <row r="4055" spans="1:3">
      <c r="A4055" s="120">
        <v>47884</v>
      </c>
      <c r="B4055">
        <v>6</v>
      </c>
      <c r="C4055" s="33" t="s">
        <v>528</v>
      </c>
    </row>
    <row r="4056" spans="1:3">
      <c r="A4056" s="120">
        <v>47885</v>
      </c>
      <c r="B4056">
        <v>6</v>
      </c>
      <c r="C4056" s="33" t="s">
        <v>528</v>
      </c>
    </row>
    <row r="4057" spans="1:3">
      <c r="A4057" s="120">
        <v>47886</v>
      </c>
      <c r="B4057">
        <v>6</v>
      </c>
      <c r="C4057" s="33" t="s">
        <v>528</v>
      </c>
    </row>
    <row r="4058" spans="1:3">
      <c r="A4058" s="120">
        <v>47887</v>
      </c>
      <c r="B4058">
        <v>6</v>
      </c>
      <c r="C4058" s="33" t="s">
        <v>528</v>
      </c>
    </row>
    <row r="4059" spans="1:3">
      <c r="A4059" s="120">
        <v>47888</v>
      </c>
      <c r="B4059">
        <v>7</v>
      </c>
      <c r="C4059" s="33" t="s">
        <v>529</v>
      </c>
    </row>
    <row r="4060" spans="1:3">
      <c r="A4060" s="120">
        <v>47889</v>
      </c>
      <c r="B4060">
        <v>7</v>
      </c>
      <c r="C4060" s="33" t="s">
        <v>529</v>
      </c>
    </row>
    <row r="4061" spans="1:3">
      <c r="A4061" s="120">
        <v>47890</v>
      </c>
      <c r="B4061">
        <v>7</v>
      </c>
      <c r="C4061" s="33" t="s">
        <v>529</v>
      </c>
    </row>
    <row r="4062" spans="1:3">
      <c r="A4062" s="120">
        <v>47891</v>
      </c>
      <c r="B4062">
        <v>7</v>
      </c>
      <c r="C4062" s="33" t="s">
        <v>529</v>
      </c>
    </row>
    <row r="4063" spans="1:3">
      <c r="A4063" s="120">
        <v>47892</v>
      </c>
      <c r="B4063">
        <v>7</v>
      </c>
      <c r="C4063" s="33" t="s">
        <v>529</v>
      </c>
    </row>
    <row r="4064" spans="1:3">
      <c r="A4064" s="120">
        <v>47893</v>
      </c>
      <c r="B4064">
        <v>7</v>
      </c>
      <c r="C4064" s="33" t="s">
        <v>529</v>
      </c>
    </row>
    <row r="4065" spans="1:3">
      <c r="A4065" s="120">
        <v>47894</v>
      </c>
      <c r="B4065">
        <v>7</v>
      </c>
      <c r="C4065" s="33" t="s">
        <v>529</v>
      </c>
    </row>
    <row r="4066" spans="1:3">
      <c r="A4066" s="120">
        <v>47895</v>
      </c>
      <c r="B4066">
        <v>8</v>
      </c>
      <c r="C4066" s="33" t="s">
        <v>530</v>
      </c>
    </row>
    <row r="4067" spans="1:3">
      <c r="A4067" s="120">
        <v>47896</v>
      </c>
      <c r="B4067">
        <v>8</v>
      </c>
      <c r="C4067" s="33" t="s">
        <v>530</v>
      </c>
    </row>
    <row r="4068" spans="1:3">
      <c r="A4068" s="120">
        <v>47897</v>
      </c>
      <c r="B4068">
        <v>8</v>
      </c>
      <c r="C4068" s="33" t="s">
        <v>530</v>
      </c>
    </row>
    <row r="4069" spans="1:3">
      <c r="A4069" s="120">
        <v>47898</v>
      </c>
      <c r="B4069">
        <v>8</v>
      </c>
      <c r="C4069" s="33" t="s">
        <v>530</v>
      </c>
    </row>
    <row r="4070" spans="1:3">
      <c r="A4070" s="120">
        <v>47899</v>
      </c>
      <c r="B4070">
        <v>8</v>
      </c>
      <c r="C4070" s="33" t="s">
        <v>530</v>
      </c>
    </row>
    <row r="4071" spans="1:3">
      <c r="A4071" s="120">
        <v>47900</v>
      </c>
      <c r="B4071">
        <v>8</v>
      </c>
      <c r="C4071" s="33" t="s">
        <v>530</v>
      </c>
    </row>
    <row r="4072" spans="1:3">
      <c r="A4072" s="120">
        <v>47901</v>
      </c>
      <c r="B4072">
        <v>8</v>
      </c>
      <c r="C4072" s="33" t="s">
        <v>530</v>
      </c>
    </row>
    <row r="4073" spans="1:3">
      <c r="A4073" s="120">
        <v>47902</v>
      </c>
      <c r="B4073">
        <v>9</v>
      </c>
      <c r="C4073" s="33" t="s">
        <v>531</v>
      </c>
    </row>
    <row r="4074" spans="1:3">
      <c r="A4074" s="120">
        <v>47903</v>
      </c>
      <c r="B4074">
        <v>9</v>
      </c>
      <c r="C4074" s="33" t="s">
        <v>531</v>
      </c>
    </row>
    <row r="4075" spans="1:3">
      <c r="A4075" s="120">
        <v>47904</v>
      </c>
      <c r="B4075">
        <v>9</v>
      </c>
      <c r="C4075" s="33" t="s">
        <v>531</v>
      </c>
    </row>
    <row r="4076" spans="1:3">
      <c r="A4076" s="120">
        <v>47905</v>
      </c>
      <c r="B4076">
        <v>9</v>
      </c>
      <c r="C4076" s="33" t="s">
        <v>531</v>
      </c>
    </row>
    <row r="4077" spans="1:3">
      <c r="A4077" s="120">
        <v>47906</v>
      </c>
      <c r="B4077">
        <v>9</v>
      </c>
      <c r="C4077" s="33" t="s">
        <v>531</v>
      </c>
    </row>
    <row r="4078" spans="1:3">
      <c r="A4078" s="120">
        <v>47907</v>
      </c>
      <c r="B4078">
        <v>9</v>
      </c>
      <c r="C4078" s="33" t="s">
        <v>531</v>
      </c>
    </row>
    <row r="4079" spans="1:3">
      <c r="A4079" s="120">
        <v>47908</v>
      </c>
      <c r="B4079">
        <v>9</v>
      </c>
      <c r="C4079" s="33" t="s">
        <v>531</v>
      </c>
    </row>
    <row r="4080" spans="1:3">
      <c r="A4080" s="120">
        <v>47909</v>
      </c>
      <c r="B4080">
        <v>10</v>
      </c>
      <c r="C4080" s="33" t="s">
        <v>532</v>
      </c>
    </row>
    <row r="4081" spans="1:3">
      <c r="A4081" s="120">
        <v>47910</v>
      </c>
      <c r="B4081">
        <v>10</v>
      </c>
      <c r="C4081" s="33" t="s">
        <v>532</v>
      </c>
    </row>
    <row r="4082" spans="1:3">
      <c r="A4082" s="120">
        <v>47911</v>
      </c>
      <c r="B4082">
        <v>10</v>
      </c>
      <c r="C4082" s="33" t="s">
        <v>532</v>
      </c>
    </row>
    <row r="4083" spans="1:3">
      <c r="A4083" s="120">
        <v>47912</v>
      </c>
      <c r="B4083">
        <v>10</v>
      </c>
      <c r="C4083" s="33" t="s">
        <v>532</v>
      </c>
    </row>
    <row r="4084" spans="1:3">
      <c r="A4084" s="120">
        <v>47913</v>
      </c>
      <c r="B4084">
        <v>10</v>
      </c>
      <c r="C4084" s="33" t="s">
        <v>532</v>
      </c>
    </row>
    <row r="4085" spans="1:3">
      <c r="A4085" s="120">
        <v>47914</v>
      </c>
      <c r="B4085">
        <v>10</v>
      </c>
      <c r="C4085" s="33" t="s">
        <v>532</v>
      </c>
    </row>
    <row r="4086" spans="1:3">
      <c r="A4086" s="120">
        <v>47915</v>
      </c>
      <c r="B4086">
        <v>10</v>
      </c>
      <c r="C4086" s="33" t="s">
        <v>532</v>
      </c>
    </row>
    <row r="4087" spans="1:3">
      <c r="A4087" s="120">
        <v>47916</v>
      </c>
      <c r="B4087">
        <v>11</v>
      </c>
      <c r="C4087" s="33" t="s">
        <v>533</v>
      </c>
    </row>
    <row r="4088" spans="1:3">
      <c r="A4088" s="120">
        <v>47917</v>
      </c>
      <c r="B4088">
        <v>11</v>
      </c>
      <c r="C4088" s="33" t="s">
        <v>533</v>
      </c>
    </row>
    <row r="4089" spans="1:3">
      <c r="A4089" s="120">
        <v>47918</v>
      </c>
      <c r="B4089">
        <v>11</v>
      </c>
      <c r="C4089" s="33" t="s">
        <v>533</v>
      </c>
    </row>
    <row r="4090" spans="1:3">
      <c r="A4090" s="120">
        <v>47919</v>
      </c>
      <c r="B4090">
        <v>11</v>
      </c>
      <c r="C4090" s="33" t="s">
        <v>533</v>
      </c>
    </row>
    <row r="4091" spans="1:3">
      <c r="A4091" s="120">
        <v>47920</v>
      </c>
      <c r="B4091">
        <v>11</v>
      </c>
      <c r="C4091" s="33" t="s">
        <v>533</v>
      </c>
    </row>
    <row r="4092" spans="1:3">
      <c r="A4092" s="120">
        <v>47921</v>
      </c>
      <c r="B4092">
        <v>11</v>
      </c>
      <c r="C4092" s="33" t="s">
        <v>533</v>
      </c>
    </row>
    <row r="4093" spans="1:3">
      <c r="A4093" s="120">
        <v>47922</v>
      </c>
      <c r="B4093">
        <v>11</v>
      </c>
      <c r="C4093" s="33" t="s">
        <v>533</v>
      </c>
    </row>
    <row r="4094" spans="1:3">
      <c r="A4094" s="120">
        <v>47923</v>
      </c>
      <c r="B4094">
        <v>12</v>
      </c>
      <c r="C4094" s="33" t="s">
        <v>534</v>
      </c>
    </row>
    <row r="4095" spans="1:3">
      <c r="A4095" s="120">
        <v>47924</v>
      </c>
      <c r="B4095">
        <v>12</v>
      </c>
      <c r="C4095" s="33" t="s">
        <v>534</v>
      </c>
    </row>
    <row r="4096" spans="1:3">
      <c r="A4096" s="120">
        <v>47925</v>
      </c>
      <c r="B4096">
        <v>12</v>
      </c>
      <c r="C4096" s="33" t="s">
        <v>534</v>
      </c>
    </row>
    <row r="4097" spans="1:3">
      <c r="A4097" s="120">
        <v>47926</v>
      </c>
      <c r="B4097">
        <v>12</v>
      </c>
      <c r="C4097" s="33" t="s">
        <v>534</v>
      </c>
    </row>
    <row r="4098" spans="1:3">
      <c r="A4098" s="120">
        <v>47927</v>
      </c>
      <c r="B4098">
        <v>12</v>
      </c>
      <c r="C4098" s="33" t="s">
        <v>534</v>
      </c>
    </row>
    <row r="4099" spans="1:3">
      <c r="A4099" s="120">
        <v>47928</v>
      </c>
      <c r="B4099">
        <v>12</v>
      </c>
      <c r="C4099" s="33" t="s">
        <v>534</v>
      </c>
    </row>
    <row r="4100" spans="1:3">
      <c r="A4100" s="120">
        <v>47929</v>
      </c>
      <c r="B4100">
        <v>12</v>
      </c>
      <c r="C4100" s="33" t="s">
        <v>534</v>
      </c>
    </row>
    <row r="4101" spans="1:3">
      <c r="A4101" s="120">
        <v>47930</v>
      </c>
      <c r="B4101">
        <v>13</v>
      </c>
      <c r="C4101" s="33" t="s">
        <v>535</v>
      </c>
    </row>
    <row r="4102" spans="1:3">
      <c r="A4102" s="120">
        <v>47931</v>
      </c>
      <c r="B4102">
        <v>13</v>
      </c>
      <c r="C4102" s="33" t="s">
        <v>535</v>
      </c>
    </row>
    <row r="4103" spans="1:3">
      <c r="A4103" s="120">
        <v>47932</v>
      </c>
      <c r="B4103">
        <v>13</v>
      </c>
      <c r="C4103" s="33" t="s">
        <v>535</v>
      </c>
    </row>
    <row r="4104" spans="1:3">
      <c r="A4104" s="120">
        <v>47933</v>
      </c>
      <c r="B4104">
        <v>13</v>
      </c>
      <c r="C4104" s="33" t="s">
        <v>535</v>
      </c>
    </row>
    <row r="4105" spans="1:3">
      <c r="A4105" s="120">
        <v>47934</v>
      </c>
      <c r="B4105">
        <v>13</v>
      </c>
      <c r="C4105" s="33" t="s">
        <v>535</v>
      </c>
    </row>
    <row r="4106" spans="1:3">
      <c r="A4106" s="120">
        <v>47935</v>
      </c>
      <c r="B4106">
        <v>13</v>
      </c>
      <c r="C4106" s="33" t="s">
        <v>535</v>
      </c>
    </row>
    <row r="4107" spans="1:3">
      <c r="A4107" s="120">
        <v>47936</v>
      </c>
      <c r="B4107">
        <v>13</v>
      </c>
      <c r="C4107" s="33" t="s">
        <v>535</v>
      </c>
    </row>
    <row r="4108" spans="1:3">
      <c r="A4108" s="120">
        <v>47937</v>
      </c>
      <c r="B4108">
        <v>14</v>
      </c>
      <c r="C4108" s="33" t="s">
        <v>536</v>
      </c>
    </row>
    <row r="4109" spans="1:3">
      <c r="A4109" s="120">
        <v>47938</v>
      </c>
      <c r="B4109">
        <v>14</v>
      </c>
      <c r="C4109" s="33" t="s">
        <v>536</v>
      </c>
    </row>
    <row r="4110" spans="1:3">
      <c r="A4110" s="120">
        <v>47939</v>
      </c>
      <c r="B4110">
        <v>14</v>
      </c>
      <c r="C4110" s="33" t="s">
        <v>536</v>
      </c>
    </row>
    <row r="4111" spans="1:3">
      <c r="A4111" s="120">
        <v>47940</v>
      </c>
      <c r="B4111">
        <v>14</v>
      </c>
      <c r="C4111" s="33" t="s">
        <v>536</v>
      </c>
    </row>
    <row r="4112" spans="1:3">
      <c r="A4112" s="120">
        <v>47941</v>
      </c>
      <c r="B4112">
        <v>14</v>
      </c>
      <c r="C4112" s="33" t="s">
        <v>536</v>
      </c>
    </row>
    <row r="4113" spans="1:3">
      <c r="A4113" s="120">
        <v>47942</v>
      </c>
      <c r="B4113">
        <v>14</v>
      </c>
      <c r="C4113" s="33" t="s">
        <v>536</v>
      </c>
    </row>
    <row r="4114" spans="1:3">
      <c r="A4114" s="120">
        <v>47943</v>
      </c>
      <c r="B4114">
        <v>14</v>
      </c>
      <c r="C4114" s="33" t="s">
        <v>536</v>
      </c>
    </row>
    <row r="4115" spans="1:3">
      <c r="A4115" s="120">
        <v>47944</v>
      </c>
      <c r="B4115">
        <v>15</v>
      </c>
      <c r="C4115" s="33" t="s">
        <v>537</v>
      </c>
    </row>
    <row r="4116" spans="1:3">
      <c r="A4116" s="120">
        <v>47945</v>
      </c>
      <c r="B4116">
        <v>15</v>
      </c>
      <c r="C4116" s="33" t="s">
        <v>537</v>
      </c>
    </row>
    <row r="4117" spans="1:3">
      <c r="A4117" s="120">
        <v>47946</v>
      </c>
      <c r="B4117">
        <v>15</v>
      </c>
      <c r="C4117" s="33" t="s">
        <v>537</v>
      </c>
    </row>
    <row r="4118" spans="1:3">
      <c r="A4118" s="120">
        <v>47947</v>
      </c>
      <c r="B4118">
        <v>15</v>
      </c>
      <c r="C4118" s="33" t="s">
        <v>537</v>
      </c>
    </row>
    <row r="4119" spans="1:3">
      <c r="A4119" s="120">
        <v>47948</v>
      </c>
      <c r="B4119">
        <v>15</v>
      </c>
      <c r="C4119" s="33" t="s">
        <v>537</v>
      </c>
    </row>
    <row r="4120" spans="1:3">
      <c r="A4120" s="120">
        <v>47949</v>
      </c>
      <c r="B4120">
        <v>15</v>
      </c>
      <c r="C4120" s="33" t="s">
        <v>537</v>
      </c>
    </row>
    <row r="4121" spans="1:3">
      <c r="A4121" s="120">
        <v>47950</v>
      </c>
      <c r="B4121">
        <v>15</v>
      </c>
      <c r="C4121" s="33" t="s">
        <v>537</v>
      </c>
    </row>
    <row r="4122" spans="1:3">
      <c r="A4122" s="120">
        <v>47951</v>
      </c>
      <c r="B4122">
        <v>16</v>
      </c>
      <c r="C4122" s="33" t="s">
        <v>538</v>
      </c>
    </row>
    <row r="4123" spans="1:3">
      <c r="A4123" s="120">
        <v>47952</v>
      </c>
      <c r="B4123">
        <v>16</v>
      </c>
      <c r="C4123" s="33" t="s">
        <v>538</v>
      </c>
    </row>
    <row r="4124" spans="1:3">
      <c r="A4124" s="120">
        <v>47953</v>
      </c>
      <c r="B4124">
        <v>16</v>
      </c>
      <c r="C4124" s="33" t="s">
        <v>538</v>
      </c>
    </row>
    <row r="4125" spans="1:3">
      <c r="A4125" s="120">
        <v>47954</v>
      </c>
      <c r="B4125">
        <v>16</v>
      </c>
      <c r="C4125" s="33" t="s">
        <v>538</v>
      </c>
    </row>
    <row r="4126" spans="1:3">
      <c r="A4126" s="120">
        <v>47955</v>
      </c>
      <c r="B4126">
        <v>16</v>
      </c>
      <c r="C4126" s="33" t="s">
        <v>538</v>
      </c>
    </row>
    <row r="4127" spans="1:3">
      <c r="A4127" s="120">
        <v>47956</v>
      </c>
      <c r="B4127">
        <v>16</v>
      </c>
      <c r="C4127" s="33" t="s">
        <v>538</v>
      </c>
    </row>
    <row r="4128" spans="1:3">
      <c r="A4128" s="120">
        <v>47957</v>
      </c>
      <c r="B4128">
        <v>16</v>
      </c>
      <c r="C4128" s="33" t="s">
        <v>538</v>
      </c>
    </row>
    <row r="4129" spans="1:3">
      <c r="A4129" s="120">
        <v>47958</v>
      </c>
      <c r="B4129">
        <v>17</v>
      </c>
      <c r="C4129" s="33" t="s">
        <v>539</v>
      </c>
    </row>
    <row r="4130" spans="1:3">
      <c r="A4130" s="120">
        <v>47959</v>
      </c>
      <c r="B4130">
        <v>17</v>
      </c>
      <c r="C4130" s="33" t="s">
        <v>539</v>
      </c>
    </row>
    <row r="4131" spans="1:3">
      <c r="A4131" s="120">
        <v>47960</v>
      </c>
      <c r="B4131">
        <v>17</v>
      </c>
      <c r="C4131" s="33" t="s">
        <v>539</v>
      </c>
    </row>
    <row r="4132" spans="1:3">
      <c r="A4132" s="120">
        <v>47961</v>
      </c>
      <c r="B4132">
        <v>17</v>
      </c>
      <c r="C4132" s="33" t="s">
        <v>539</v>
      </c>
    </row>
    <row r="4133" spans="1:3">
      <c r="A4133" s="120">
        <v>47962</v>
      </c>
      <c r="B4133">
        <v>17</v>
      </c>
      <c r="C4133" s="33" t="s">
        <v>539</v>
      </c>
    </row>
    <row r="4134" spans="1:3">
      <c r="A4134" s="120">
        <v>47963</v>
      </c>
      <c r="B4134">
        <v>17</v>
      </c>
      <c r="C4134" s="33" t="s">
        <v>539</v>
      </c>
    </row>
    <row r="4135" spans="1:3">
      <c r="A4135" s="120">
        <v>47964</v>
      </c>
      <c r="B4135">
        <v>17</v>
      </c>
      <c r="C4135" s="33" t="s">
        <v>539</v>
      </c>
    </row>
    <row r="4136" spans="1:3">
      <c r="A4136" s="120">
        <v>47965</v>
      </c>
      <c r="B4136">
        <v>18</v>
      </c>
      <c r="C4136" s="33" t="s">
        <v>540</v>
      </c>
    </row>
    <row r="4137" spans="1:3">
      <c r="A4137" s="120">
        <v>47966</v>
      </c>
      <c r="B4137">
        <v>18</v>
      </c>
      <c r="C4137" s="33" t="s">
        <v>540</v>
      </c>
    </row>
    <row r="4138" spans="1:3">
      <c r="A4138" s="120">
        <v>47967</v>
      </c>
      <c r="B4138">
        <v>18</v>
      </c>
      <c r="C4138" s="33" t="s">
        <v>540</v>
      </c>
    </row>
    <row r="4139" spans="1:3">
      <c r="A4139" s="120">
        <v>47968</v>
      </c>
      <c r="B4139">
        <v>18</v>
      </c>
      <c r="C4139" s="33" t="s">
        <v>540</v>
      </c>
    </row>
    <row r="4140" spans="1:3">
      <c r="A4140" s="120">
        <v>47969</v>
      </c>
      <c r="B4140">
        <v>18</v>
      </c>
      <c r="C4140" s="33" t="s">
        <v>540</v>
      </c>
    </row>
    <row r="4141" spans="1:3">
      <c r="A4141" s="120">
        <v>47970</v>
      </c>
      <c r="B4141">
        <v>18</v>
      </c>
      <c r="C4141" s="33" t="s">
        <v>540</v>
      </c>
    </row>
    <row r="4142" spans="1:3">
      <c r="A4142" s="120">
        <v>47971</v>
      </c>
      <c r="B4142">
        <v>18</v>
      </c>
      <c r="C4142" s="33" t="s">
        <v>540</v>
      </c>
    </row>
    <row r="4143" spans="1:3">
      <c r="A4143" s="120">
        <v>47972</v>
      </c>
      <c r="B4143">
        <v>19</v>
      </c>
      <c r="C4143" s="33" t="s">
        <v>541</v>
      </c>
    </row>
    <row r="4144" spans="1:3">
      <c r="A4144" s="120">
        <v>47973</v>
      </c>
      <c r="B4144">
        <v>19</v>
      </c>
      <c r="C4144" s="33" t="s">
        <v>541</v>
      </c>
    </row>
    <row r="4145" spans="1:3">
      <c r="A4145" s="120">
        <v>47974</v>
      </c>
      <c r="B4145">
        <v>19</v>
      </c>
      <c r="C4145" s="33" t="s">
        <v>541</v>
      </c>
    </row>
    <row r="4146" spans="1:3">
      <c r="A4146" s="120">
        <v>47975</v>
      </c>
      <c r="B4146">
        <v>19</v>
      </c>
      <c r="C4146" s="33" t="s">
        <v>541</v>
      </c>
    </row>
    <row r="4147" spans="1:3">
      <c r="A4147" s="120">
        <v>47976</v>
      </c>
      <c r="B4147">
        <v>19</v>
      </c>
      <c r="C4147" s="33" t="s">
        <v>541</v>
      </c>
    </row>
    <row r="4148" spans="1:3">
      <c r="A4148" s="120">
        <v>47977</v>
      </c>
      <c r="B4148">
        <v>19</v>
      </c>
      <c r="C4148" s="33" t="s">
        <v>541</v>
      </c>
    </row>
    <row r="4149" spans="1:3">
      <c r="A4149" s="120">
        <v>47978</v>
      </c>
      <c r="B4149">
        <v>19</v>
      </c>
      <c r="C4149" s="33" t="s">
        <v>541</v>
      </c>
    </row>
    <row r="4150" spans="1:3">
      <c r="A4150" s="120">
        <v>47979</v>
      </c>
      <c r="B4150">
        <v>20</v>
      </c>
      <c r="C4150" s="33" t="s">
        <v>542</v>
      </c>
    </row>
    <row r="4151" spans="1:3">
      <c r="A4151" s="120">
        <v>47980</v>
      </c>
      <c r="B4151">
        <v>20</v>
      </c>
      <c r="C4151" s="33" t="s">
        <v>542</v>
      </c>
    </row>
    <row r="4152" spans="1:3">
      <c r="A4152" s="120">
        <v>47981</v>
      </c>
      <c r="B4152">
        <v>20</v>
      </c>
      <c r="C4152" s="33" t="s">
        <v>542</v>
      </c>
    </row>
    <row r="4153" spans="1:3">
      <c r="A4153" s="120">
        <v>47982</v>
      </c>
      <c r="B4153">
        <v>20</v>
      </c>
      <c r="C4153" s="33" t="s">
        <v>542</v>
      </c>
    </row>
    <row r="4154" spans="1:3">
      <c r="A4154" s="120">
        <v>47983</v>
      </c>
      <c r="B4154">
        <v>20</v>
      </c>
      <c r="C4154" s="33" t="s">
        <v>542</v>
      </c>
    </row>
    <row r="4155" spans="1:3">
      <c r="A4155" s="120">
        <v>47984</v>
      </c>
      <c r="B4155">
        <v>20</v>
      </c>
      <c r="C4155" s="33" t="s">
        <v>542</v>
      </c>
    </row>
    <row r="4156" spans="1:3">
      <c r="A4156" s="120">
        <v>47985</v>
      </c>
      <c r="B4156">
        <v>20</v>
      </c>
      <c r="C4156" s="33" t="s">
        <v>542</v>
      </c>
    </row>
    <row r="4157" spans="1:3">
      <c r="A4157" s="120">
        <v>47986</v>
      </c>
      <c r="B4157">
        <v>21</v>
      </c>
      <c r="C4157" s="33" t="s">
        <v>543</v>
      </c>
    </row>
    <row r="4158" spans="1:3">
      <c r="A4158" s="120">
        <v>47987</v>
      </c>
      <c r="B4158">
        <v>21</v>
      </c>
      <c r="C4158" s="33" t="s">
        <v>543</v>
      </c>
    </row>
    <row r="4159" spans="1:3">
      <c r="A4159" s="120">
        <v>47988</v>
      </c>
      <c r="B4159">
        <v>21</v>
      </c>
      <c r="C4159" s="33" t="s">
        <v>543</v>
      </c>
    </row>
    <row r="4160" spans="1:3">
      <c r="A4160" s="120">
        <v>47989</v>
      </c>
      <c r="B4160">
        <v>21</v>
      </c>
      <c r="C4160" s="33" t="s">
        <v>543</v>
      </c>
    </row>
    <row r="4161" spans="1:3">
      <c r="A4161" s="120">
        <v>47990</v>
      </c>
      <c r="B4161">
        <v>21</v>
      </c>
      <c r="C4161" s="33" t="s">
        <v>543</v>
      </c>
    </row>
    <row r="4162" spans="1:3">
      <c r="A4162" s="120">
        <v>47991</v>
      </c>
      <c r="B4162">
        <v>21</v>
      </c>
      <c r="C4162" s="33" t="s">
        <v>543</v>
      </c>
    </row>
    <row r="4163" spans="1:3">
      <c r="A4163" s="120">
        <v>47992</v>
      </c>
      <c r="B4163">
        <v>21</v>
      </c>
      <c r="C4163" s="33" t="s">
        <v>543</v>
      </c>
    </row>
    <row r="4164" spans="1:3">
      <c r="A4164" s="120">
        <v>47993</v>
      </c>
      <c r="B4164">
        <v>22</v>
      </c>
      <c r="C4164" s="33" t="s">
        <v>544</v>
      </c>
    </row>
    <row r="4165" spans="1:3">
      <c r="A4165" s="120">
        <v>47994</v>
      </c>
      <c r="B4165">
        <v>22</v>
      </c>
      <c r="C4165" s="33" t="s">
        <v>544</v>
      </c>
    </row>
    <row r="4166" spans="1:3">
      <c r="A4166" s="120">
        <v>47995</v>
      </c>
      <c r="B4166">
        <v>22</v>
      </c>
      <c r="C4166" s="33" t="s">
        <v>544</v>
      </c>
    </row>
    <row r="4167" spans="1:3">
      <c r="A4167" s="120">
        <v>47996</v>
      </c>
      <c r="B4167">
        <v>22</v>
      </c>
      <c r="C4167" s="33" t="s">
        <v>544</v>
      </c>
    </row>
    <row r="4168" spans="1:3">
      <c r="A4168" s="120">
        <v>47997</v>
      </c>
      <c r="B4168">
        <v>22</v>
      </c>
      <c r="C4168" s="33" t="s">
        <v>544</v>
      </c>
    </row>
    <row r="4169" spans="1:3">
      <c r="A4169" s="120">
        <v>47998</v>
      </c>
      <c r="B4169">
        <v>22</v>
      </c>
      <c r="C4169" s="33" t="s">
        <v>544</v>
      </c>
    </row>
    <row r="4170" spans="1:3">
      <c r="A4170" s="120">
        <v>47999</v>
      </c>
      <c r="B4170">
        <v>22</v>
      </c>
      <c r="C4170" s="33" t="s">
        <v>544</v>
      </c>
    </row>
    <row r="4171" spans="1:3">
      <c r="A4171" s="120">
        <v>48000</v>
      </c>
      <c r="B4171">
        <v>23</v>
      </c>
      <c r="C4171" s="33" t="s">
        <v>545</v>
      </c>
    </row>
    <row r="4172" spans="1:3">
      <c r="A4172" s="120">
        <v>48001</v>
      </c>
      <c r="B4172">
        <v>23</v>
      </c>
      <c r="C4172" s="33" t="s">
        <v>545</v>
      </c>
    </row>
    <row r="4173" spans="1:3">
      <c r="A4173" s="120">
        <v>48002</v>
      </c>
      <c r="B4173">
        <v>23</v>
      </c>
      <c r="C4173" s="33" t="s">
        <v>545</v>
      </c>
    </row>
    <row r="4174" spans="1:3">
      <c r="A4174" s="120">
        <v>48003</v>
      </c>
      <c r="B4174">
        <v>23</v>
      </c>
      <c r="C4174" s="33" t="s">
        <v>545</v>
      </c>
    </row>
    <row r="4175" spans="1:3">
      <c r="A4175" s="120">
        <v>48004</v>
      </c>
      <c r="B4175">
        <v>23</v>
      </c>
      <c r="C4175" s="33" t="s">
        <v>545</v>
      </c>
    </row>
    <row r="4176" spans="1:3">
      <c r="A4176" s="120">
        <v>48005</v>
      </c>
      <c r="B4176">
        <v>23</v>
      </c>
      <c r="C4176" s="33" t="s">
        <v>545</v>
      </c>
    </row>
    <row r="4177" spans="1:3">
      <c r="A4177" s="120">
        <v>48006</v>
      </c>
      <c r="B4177">
        <v>23</v>
      </c>
      <c r="C4177" s="33" t="s">
        <v>545</v>
      </c>
    </row>
    <row r="4178" spans="1:3">
      <c r="A4178" s="120">
        <v>48007</v>
      </c>
      <c r="B4178">
        <v>24</v>
      </c>
      <c r="C4178" s="33" t="s">
        <v>546</v>
      </c>
    </row>
    <row r="4179" spans="1:3">
      <c r="A4179" s="120">
        <v>48008</v>
      </c>
      <c r="B4179">
        <v>24</v>
      </c>
      <c r="C4179" s="33" t="s">
        <v>546</v>
      </c>
    </row>
    <row r="4180" spans="1:3">
      <c r="A4180" s="120">
        <v>48009</v>
      </c>
      <c r="B4180">
        <v>24</v>
      </c>
      <c r="C4180" s="33" t="s">
        <v>546</v>
      </c>
    </row>
    <row r="4181" spans="1:3">
      <c r="A4181" s="120">
        <v>48010</v>
      </c>
      <c r="B4181">
        <v>24</v>
      </c>
      <c r="C4181" s="33" t="s">
        <v>546</v>
      </c>
    </row>
    <row r="4182" spans="1:3">
      <c r="A4182" s="120">
        <v>48011</v>
      </c>
      <c r="B4182">
        <v>24</v>
      </c>
      <c r="C4182" s="33" t="s">
        <v>546</v>
      </c>
    </row>
    <row r="4183" spans="1:3">
      <c r="A4183" s="120">
        <v>48012</v>
      </c>
      <c r="B4183">
        <v>24</v>
      </c>
      <c r="C4183" s="33" t="s">
        <v>546</v>
      </c>
    </row>
    <row r="4184" spans="1:3">
      <c r="A4184" s="120">
        <v>48013</v>
      </c>
      <c r="B4184">
        <v>24</v>
      </c>
      <c r="C4184" s="33" t="s">
        <v>546</v>
      </c>
    </row>
    <row r="4185" spans="1:3">
      <c r="A4185" s="120">
        <v>48014</v>
      </c>
      <c r="B4185">
        <v>25</v>
      </c>
      <c r="C4185" s="33" t="s">
        <v>547</v>
      </c>
    </row>
    <row r="4186" spans="1:3">
      <c r="A4186" s="120">
        <v>48015</v>
      </c>
      <c r="B4186">
        <v>25</v>
      </c>
      <c r="C4186" s="33" t="s">
        <v>547</v>
      </c>
    </row>
    <row r="4187" spans="1:3">
      <c r="A4187" s="120">
        <v>48016</v>
      </c>
      <c r="B4187">
        <v>25</v>
      </c>
      <c r="C4187" s="33" t="s">
        <v>547</v>
      </c>
    </row>
    <row r="4188" spans="1:3">
      <c r="A4188" s="120">
        <v>48017</v>
      </c>
      <c r="B4188">
        <v>25</v>
      </c>
      <c r="C4188" s="33" t="s">
        <v>547</v>
      </c>
    </row>
    <row r="4189" spans="1:3">
      <c r="A4189" s="120">
        <v>48018</v>
      </c>
      <c r="B4189">
        <v>25</v>
      </c>
      <c r="C4189" s="33" t="s">
        <v>547</v>
      </c>
    </row>
    <row r="4190" spans="1:3">
      <c r="A4190" s="120">
        <v>48019</v>
      </c>
      <c r="B4190">
        <v>25</v>
      </c>
      <c r="C4190" s="33" t="s">
        <v>547</v>
      </c>
    </row>
    <row r="4191" spans="1:3">
      <c r="A4191" s="120">
        <v>48020</v>
      </c>
      <c r="B4191">
        <v>25</v>
      </c>
      <c r="C4191" s="33" t="s">
        <v>547</v>
      </c>
    </row>
    <row r="4192" spans="1:3">
      <c r="A4192" s="120">
        <v>48021</v>
      </c>
      <c r="B4192">
        <v>26</v>
      </c>
      <c r="C4192" s="33" t="s">
        <v>548</v>
      </c>
    </row>
    <row r="4193" spans="1:3">
      <c r="A4193" s="120">
        <v>48022</v>
      </c>
      <c r="B4193">
        <v>26</v>
      </c>
      <c r="C4193" s="33" t="s">
        <v>548</v>
      </c>
    </row>
    <row r="4194" spans="1:3">
      <c r="A4194" s="120">
        <v>48023</v>
      </c>
      <c r="B4194">
        <v>26</v>
      </c>
      <c r="C4194" s="33" t="s">
        <v>548</v>
      </c>
    </row>
    <row r="4195" spans="1:3">
      <c r="A4195" s="120">
        <v>48024</v>
      </c>
      <c r="B4195">
        <v>26</v>
      </c>
      <c r="C4195" s="33" t="s">
        <v>548</v>
      </c>
    </row>
    <row r="4196" spans="1:3">
      <c r="A4196" s="120">
        <v>48025</v>
      </c>
      <c r="B4196">
        <v>26</v>
      </c>
      <c r="C4196" s="33" t="s">
        <v>548</v>
      </c>
    </row>
    <row r="4197" spans="1:3">
      <c r="A4197" s="120">
        <v>48026</v>
      </c>
      <c r="B4197">
        <v>26</v>
      </c>
      <c r="C4197" s="33" t="s">
        <v>548</v>
      </c>
    </row>
    <row r="4198" spans="1:3">
      <c r="A4198" s="120">
        <v>48027</v>
      </c>
      <c r="B4198">
        <v>26</v>
      </c>
      <c r="C4198" s="33" t="s">
        <v>548</v>
      </c>
    </row>
    <row r="4199" spans="1:3">
      <c r="A4199" s="120">
        <v>48028</v>
      </c>
      <c r="B4199">
        <v>27</v>
      </c>
      <c r="C4199" s="33" t="s">
        <v>549</v>
      </c>
    </row>
    <row r="4200" spans="1:3">
      <c r="A4200" s="120">
        <v>48029</v>
      </c>
      <c r="B4200">
        <v>27</v>
      </c>
      <c r="C4200" s="33" t="s">
        <v>549</v>
      </c>
    </row>
    <row r="4201" spans="1:3">
      <c r="A4201" s="120">
        <v>48030</v>
      </c>
      <c r="B4201">
        <v>27</v>
      </c>
      <c r="C4201" s="33" t="s">
        <v>549</v>
      </c>
    </row>
    <row r="4202" spans="1:3">
      <c r="A4202" s="120">
        <v>48031</v>
      </c>
      <c r="B4202">
        <v>27</v>
      </c>
      <c r="C4202" s="33" t="s">
        <v>549</v>
      </c>
    </row>
    <row r="4203" spans="1:3">
      <c r="A4203" s="120">
        <v>48032</v>
      </c>
      <c r="B4203">
        <v>27</v>
      </c>
      <c r="C4203" s="33" t="s">
        <v>549</v>
      </c>
    </row>
    <row r="4204" spans="1:3">
      <c r="A4204" s="120">
        <v>48033</v>
      </c>
      <c r="B4204">
        <v>27</v>
      </c>
      <c r="C4204" s="33" t="s">
        <v>549</v>
      </c>
    </row>
    <row r="4205" spans="1:3">
      <c r="A4205" s="120">
        <v>48034</v>
      </c>
      <c r="B4205">
        <v>27</v>
      </c>
      <c r="C4205" s="33" t="s">
        <v>549</v>
      </c>
    </row>
    <row r="4206" spans="1:3">
      <c r="A4206" s="120">
        <v>48035</v>
      </c>
      <c r="B4206">
        <v>28</v>
      </c>
      <c r="C4206" s="33" t="s">
        <v>550</v>
      </c>
    </row>
    <row r="4207" spans="1:3">
      <c r="A4207" s="120">
        <v>48036</v>
      </c>
      <c r="B4207">
        <v>28</v>
      </c>
      <c r="C4207" s="33" t="s">
        <v>550</v>
      </c>
    </row>
    <row r="4208" spans="1:3">
      <c r="A4208" s="120">
        <v>48037</v>
      </c>
      <c r="B4208">
        <v>28</v>
      </c>
      <c r="C4208" s="33" t="s">
        <v>550</v>
      </c>
    </row>
    <row r="4209" spans="1:3">
      <c r="A4209" s="120">
        <v>48038</v>
      </c>
      <c r="B4209">
        <v>28</v>
      </c>
      <c r="C4209" s="33" t="s">
        <v>550</v>
      </c>
    </row>
    <row r="4210" spans="1:3">
      <c r="A4210" s="120">
        <v>48039</v>
      </c>
      <c r="B4210">
        <v>28</v>
      </c>
      <c r="C4210" s="33" t="s">
        <v>550</v>
      </c>
    </row>
    <row r="4211" spans="1:3">
      <c r="A4211" s="120">
        <v>48040</v>
      </c>
      <c r="B4211">
        <v>28</v>
      </c>
      <c r="C4211" s="33" t="s">
        <v>550</v>
      </c>
    </row>
    <row r="4212" spans="1:3">
      <c r="A4212" s="120">
        <v>48041</v>
      </c>
      <c r="B4212">
        <v>28</v>
      </c>
      <c r="C4212" s="33" t="s">
        <v>550</v>
      </c>
    </row>
    <row r="4213" spans="1:3">
      <c r="A4213" s="120">
        <v>48042</v>
      </c>
      <c r="B4213">
        <v>29</v>
      </c>
      <c r="C4213" s="33" t="s">
        <v>551</v>
      </c>
    </row>
    <row r="4214" spans="1:3">
      <c r="A4214" s="120">
        <v>48043</v>
      </c>
      <c r="B4214">
        <v>29</v>
      </c>
      <c r="C4214" s="33" t="s">
        <v>551</v>
      </c>
    </row>
    <row r="4215" spans="1:3">
      <c r="A4215" s="120">
        <v>48044</v>
      </c>
      <c r="B4215">
        <v>29</v>
      </c>
      <c r="C4215" s="33" t="s">
        <v>551</v>
      </c>
    </row>
    <row r="4216" spans="1:3">
      <c r="A4216" s="120">
        <v>48045</v>
      </c>
      <c r="B4216">
        <v>29</v>
      </c>
      <c r="C4216" s="33" t="s">
        <v>551</v>
      </c>
    </row>
    <row r="4217" spans="1:3">
      <c r="A4217" s="120">
        <v>48046</v>
      </c>
      <c r="B4217">
        <v>29</v>
      </c>
      <c r="C4217" s="33" t="s">
        <v>551</v>
      </c>
    </row>
    <row r="4218" spans="1:3">
      <c r="A4218" s="120">
        <v>48047</v>
      </c>
      <c r="B4218">
        <v>29</v>
      </c>
      <c r="C4218" s="33" t="s">
        <v>551</v>
      </c>
    </row>
    <row r="4219" spans="1:3">
      <c r="A4219" s="120">
        <v>48048</v>
      </c>
      <c r="B4219">
        <v>29</v>
      </c>
      <c r="C4219" s="33" t="s">
        <v>551</v>
      </c>
    </row>
    <row r="4220" spans="1:3">
      <c r="A4220" s="120">
        <v>48049</v>
      </c>
      <c r="B4220">
        <v>30</v>
      </c>
      <c r="C4220" s="33" t="s">
        <v>552</v>
      </c>
    </row>
    <row r="4221" spans="1:3">
      <c r="A4221" s="120">
        <v>48050</v>
      </c>
      <c r="B4221">
        <v>30</v>
      </c>
      <c r="C4221" s="33" t="s">
        <v>552</v>
      </c>
    </row>
    <row r="4222" spans="1:3">
      <c r="A4222" s="120">
        <v>48051</v>
      </c>
      <c r="B4222">
        <v>30</v>
      </c>
      <c r="C4222" s="33" t="s">
        <v>552</v>
      </c>
    </row>
    <row r="4223" spans="1:3">
      <c r="A4223" s="120">
        <v>48052</v>
      </c>
      <c r="B4223">
        <v>30</v>
      </c>
      <c r="C4223" s="33" t="s">
        <v>552</v>
      </c>
    </row>
    <row r="4224" spans="1:3">
      <c r="A4224" s="120">
        <v>48053</v>
      </c>
      <c r="B4224">
        <v>30</v>
      </c>
      <c r="C4224" s="33" t="s">
        <v>552</v>
      </c>
    </row>
    <row r="4225" spans="1:3">
      <c r="A4225" s="120">
        <v>48054</v>
      </c>
      <c r="B4225">
        <v>30</v>
      </c>
      <c r="C4225" s="33" t="s">
        <v>552</v>
      </c>
    </row>
    <row r="4226" spans="1:3">
      <c r="A4226" s="120">
        <v>48055</v>
      </c>
      <c r="B4226">
        <v>30</v>
      </c>
      <c r="C4226" s="33" t="s">
        <v>552</v>
      </c>
    </row>
    <row r="4227" spans="1:3">
      <c r="A4227" s="120">
        <v>48056</v>
      </c>
      <c r="B4227">
        <v>31</v>
      </c>
      <c r="C4227" s="33" t="s">
        <v>553</v>
      </c>
    </row>
    <row r="4228" spans="1:3">
      <c r="A4228" s="120">
        <v>48057</v>
      </c>
      <c r="B4228">
        <v>31</v>
      </c>
      <c r="C4228" s="33" t="s">
        <v>553</v>
      </c>
    </row>
    <row r="4229" spans="1:3">
      <c r="A4229" s="120">
        <v>48058</v>
      </c>
      <c r="B4229">
        <v>31</v>
      </c>
      <c r="C4229" s="33" t="s">
        <v>553</v>
      </c>
    </row>
    <row r="4230" spans="1:3">
      <c r="A4230" s="120">
        <v>48059</v>
      </c>
      <c r="B4230">
        <v>31</v>
      </c>
      <c r="C4230" s="33" t="s">
        <v>553</v>
      </c>
    </row>
    <row r="4231" spans="1:3">
      <c r="A4231" s="120">
        <v>48060</v>
      </c>
      <c r="B4231">
        <v>31</v>
      </c>
      <c r="C4231" s="33" t="s">
        <v>553</v>
      </c>
    </row>
    <row r="4232" spans="1:3">
      <c r="A4232" s="120">
        <v>48061</v>
      </c>
      <c r="B4232">
        <v>31</v>
      </c>
      <c r="C4232" s="33" t="s">
        <v>553</v>
      </c>
    </row>
    <row r="4233" spans="1:3">
      <c r="A4233" s="120">
        <v>48062</v>
      </c>
      <c r="B4233">
        <v>31</v>
      </c>
      <c r="C4233" s="33" t="s">
        <v>553</v>
      </c>
    </row>
    <row r="4234" spans="1:3">
      <c r="A4234" s="120">
        <v>48063</v>
      </c>
      <c r="B4234">
        <v>32</v>
      </c>
      <c r="C4234" s="33" t="s">
        <v>554</v>
      </c>
    </row>
    <row r="4235" spans="1:3">
      <c r="A4235" s="120">
        <v>48064</v>
      </c>
      <c r="B4235">
        <v>32</v>
      </c>
      <c r="C4235" s="33" t="s">
        <v>554</v>
      </c>
    </row>
    <row r="4236" spans="1:3">
      <c r="A4236" s="120">
        <v>48065</v>
      </c>
      <c r="B4236">
        <v>32</v>
      </c>
      <c r="C4236" s="33" t="s">
        <v>554</v>
      </c>
    </row>
    <row r="4237" spans="1:3">
      <c r="A4237" s="120">
        <v>48066</v>
      </c>
      <c r="B4237">
        <v>32</v>
      </c>
      <c r="C4237" s="33" t="s">
        <v>554</v>
      </c>
    </row>
    <row r="4238" spans="1:3">
      <c r="A4238" s="120">
        <v>48067</v>
      </c>
      <c r="B4238">
        <v>32</v>
      </c>
      <c r="C4238" s="33" t="s">
        <v>554</v>
      </c>
    </row>
    <row r="4239" spans="1:3">
      <c r="A4239" s="120">
        <v>48068</v>
      </c>
      <c r="B4239">
        <v>32</v>
      </c>
      <c r="C4239" s="33" t="s">
        <v>554</v>
      </c>
    </row>
    <row r="4240" spans="1:3">
      <c r="A4240" s="120">
        <v>48069</v>
      </c>
      <c r="B4240">
        <v>32</v>
      </c>
      <c r="C4240" s="33" t="s">
        <v>554</v>
      </c>
    </row>
    <row r="4241" spans="1:3">
      <c r="A4241" s="120">
        <v>48070</v>
      </c>
      <c r="B4241">
        <v>33</v>
      </c>
      <c r="C4241" s="33" t="s">
        <v>555</v>
      </c>
    </row>
    <row r="4242" spans="1:3">
      <c r="A4242" s="120">
        <v>48071</v>
      </c>
      <c r="B4242">
        <v>33</v>
      </c>
      <c r="C4242" s="33" t="s">
        <v>555</v>
      </c>
    </row>
    <row r="4243" spans="1:3">
      <c r="A4243" s="120">
        <v>48072</v>
      </c>
      <c r="B4243">
        <v>33</v>
      </c>
      <c r="C4243" s="33" t="s">
        <v>555</v>
      </c>
    </row>
    <row r="4244" spans="1:3">
      <c r="A4244" s="120">
        <v>48073</v>
      </c>
      <c r="B4244">
        <v>33</v>
      </c>
      <c r="C4244" s="33" t="s">
        <v>555</v>
      </c>
    </row>
    <row r="4245" spans="1:3">
      <c r="A4245" s="120">
        <v>48074</v>
      </c>
      <c r="B4245">
        <v>33</v>
      </c>
      <c r="C4245" s="33" t="s">
        <v>555</v>
      </c>
    </row>
    <row r="4246" spans="1:3">
      <c r="A4246" s="120">
        <v>48075</v>
      </c>
      <c r="B4246">
        <v>33</v>
      </c>
      <c r="C4246" s="33" t="s">
        <v>555</v>
      </c>
    </row>
    <row r="4247" spans="1:3">
      <c r="A4247" s="120">
        <v>48076</v>
      </c>
      <c r="B4247">
        <v>33</v>
      </c>
      <c r="C4247" s="33" t="s">
        <v>555</v>
      </c>
    </row>
    <row r="4248" spans="1:3">
      <c r="A4248" s="120">
        <v>48077</v>
      </c>
      <c r="B4248">
        <v>34</v>
      </c>
      <c r="C4248" s="33" t="s">
        <v>556</v>
      </c>
    </row>
    <row r="4249" spans="1:3">
      <c r="A4249" s="120">
        <v>48078</v>
      </c>
      <c r="B4249">
        <v>34</v>
      </c>
      <c r="C4249" s="33" t="s">
        <v>556</v>
      </c>
    </row>
    <row r="4250" spans="1:3">
      <c r="A4250" s="120">
        <v>48079</v>
      </c>
      <c r="B4250">
        <v>34</v>
      </c>
      <c r="C4250" s="33" t="s">
        <v>556</v>
      </c>
    </row>
    <row r="4251" spans="1:3">
      <c r="A4251" s="120">
        <v>48080</v>
      </c>
      <c r="B4251">
        <v>34</v>
      </c>
      <c r="C4251" s="33" t="s">
        <v>556</v>
      </c>
    </row>
    <row r="4252" spans="1:3">
      <c r="A4252" s="120">
        <v>48081</v>
      </c>
      <c r="B4252">
        <v>34</v>
      </c>
      <c r="C4252" s="33" t="s">
        <v>556</v>
      </c>
    </row>
    <row r="4253" spans="1:3">
      <c r="A4253" s="120">
        <v>48082</v>
      </c>
      <c r="B4253">
        <v>34</v>
      </c>
      <c r="C4253" s="33" t="s">
        <v>556</v>
      </c>
    </row>
    <row r="4254" spans="1:3">
      <c r="A4254" s="120">
        <v>48083</v>
      </c>
      <c r="B4254">
        <v>34</v>
      </c>
      <c r="C4254" s="33" t="s">
        <v>556</v>
      </c>
    </row>
    <row r="4255" spans="1:3">
      <c r="A4255" s="120">
        <v>48084</v>
      </c>
      <c r="B4255">
        <v>35</v>
      </c>
      <c r="C4255" s="33" t="s">
        <v>557</v>
      </c>
    </row>
    <row r="4256" spans="1:3">
      <c r="A4256" s="120">
        <v>48085</v>
      </c>
      <c r="B4256">
        <v>35</v>
      </c>
      <c r="C4256" s="33" t="s">
        <v>557</v>
      </c>
    </row>
    <row r="4257" spans="1:3">
      <c r="A4257" s="120">
        <v>48086</v>
      </c>
      <c r="B4257">
        <v>35</v>
      </c>
      <c r="C4257" s="33" t="s">
        <v>557</v>
      </c>
    </row>
    <row r="4258" spans="1:3">
      <c r="A4258" s="120">
        <v>48087</v>
      </c>
      <c r="B4258">
        <v>35</v>
      </c>
      <c r="C4258" s="33" t="s">
        <v>557</v>
      </c>
    </row>
    <row r="4259" spans="1:3">
      <c r="A4259" s="120">
        <v>48088</v>
      </c>
      <c r="B4259">
        <v>35</v>
      </c>
      <c r="C4259" s="33" t="s">
        <v>557</v>
      </c>
    </row>
    <row r="4260" spans="1:3">
      <c r="A4260" s="120">
        <v>48089</v>
      </c>
      <c r="B4260">
        <v>35</v>
      </c>
      <c r="C4260" s="33" t="s">
        <v>557</v>
      </c>
    </row>
    <row r="4261" spans="1:3">
      <c r="A4261" s="120">
        <v>48090</v>
      </c>
      <c r="B4261">
        <v>35</v>
      </c>
      <c r="C4261" s="33" t="s">
        <v>557</v>
      </c>
    </row>
    <row r="4262" spans="1:3">
      <c r="A4262" s="120">
        <v>48091</v>
      </c>
      <c r="B4262">
        <v>36</v>
      </c>
      <c r="C4262" s="33" t="s">
        <v>558</v>
      </c>
    </row>
    <row r="4263" spans="1:3">
      <c r="A4263" s="120">
        <v>48092</v>
      </c>
      <c r="B4263">
        <v>36</v>
      </c>
      <c r="C4263" s="33" t="s">
        <v>558</v>
      </c>
    </row>
    <row r="4264" spans="1:3">
      <c r="A4264" s="120">
        <v>48093</v>
      </c>
      <c r="B4264">
        <v>36</v>
      </c>
      <c r="C4264" s="33" t="s">
        <v>558</v>
      </c>
    </row>
    <row r="4265" spans="1:3">
      <c r="A4265" s="120">
        <v>48094</v>
      </c>
      <c r="B4265">
        <v>36</v>
      </c>
      <c r="C4265" s="33" t="s">
        <v>558</v>
      </c>
    </row>
    <row r="4266" spans="1:3">
      <c r="A4266" s="120">
        <v>48095</v>
      </c>
      <c r="B4266">
        <v>36</v>
      </c>
      <c r="C4266" s="33" t="s">
        <v>558</v>
      </c>
    </row>
    <row r="4267" spans="1:3">
      <c r="A4267" s="120">
        <v>48096</v>
      </c>
      <c r="B4267">
        <v>36</v>
      </c>
      <c r="C4267" s="33" t="s">
        <v>558</v>
      </c>
    </row>
    <row r="4268" spans="1:3">
      <c r="A4268" s="120">
        <v>48097</v>
      </c>
      <c r="B4268">
        <v>36</v>
      </c>
      <c r="C4268" s="33" t="s">
        <v>558</v>
      </c>
    </row>
    <row r="4269" spans="1:3">
      <c r="A4269" s="120">
        <v>48098</v>
      </c>
      <c r="B4269">
        <v>37</v>
      </c>
      <c r="C4269" s="33" t="s">
        <v>559</v>
      </c>
    </row>
    <row r="4270" spans="1:3">
      <c r="A4270" s="120">
        <v>48099</v>
      </c>
      <c r="B4270">
        <v>37</v>
      </c>
      <c r="C4270" s="33" t="s">
        <v>559</v>
      </c>
    </row>
    <row r="4271" spans="1:3">
      <c r="A4271" s="120">
        <v>48100</v>
      </c>
      <c r="B4271">
        <v>37</v>
      </c>
      <c r="C4271" s="33" t="s">
        <v>559</v>
      </c>
    </row>
    <row r="4272" spans="1:3">
      <c r="A4272" s="120">
        <v>48101</v>
      </c>
      <c r="B4272">
        <v>37</v>
      </c>
      <c r="C4272" s="33" t="s">
        <v>559</v>
      </c>
    </row>
    <row r="4273" spans="1:3">
      <c r="A4273" s="120">
        <v>48102</v>
      </c>
      <c r="B4273">
        <v>37</v>
      </c>
      <c r="C4273" s="33" t="s">
        <v>559</v>
      </c>
    </row>
    <row r="4274" spans="1:3">
      <c r="A4274" s="120">
        <v>48103</v>
      </c>
      <c r="B4274">
        <v>37</v>
      </c>
      <c r="C4274" s="33" t="s">
        <v>559</v>
      </c>
    </row>
    <row r="4275" spans="1:3">
      <c r="A4275" s="120">
        <v>48104</v>
      </c>
      <c r="B4275">
        <v>37</v>
      </c>
      <c r="C4275" s="33" t="s">
        <v>559</v>
      </c>
    </row>
    <row r="4276" spans="1:3">
      <c r="A4276" s="120">
        <v>48105</v>
      </c>
      <c r="B4276">
        <v>38</v>
      </c>
      <c r="C4276" s="33" t="s">
        <v>560</v>
      </c>
    </row>
    <row r="4277" spans="1:3">
      <c r="A4277" s="120">
        <v>48106</v>
      </c>
      <c r="B4277">
        <v>38</v>
      </c>
      <c r="C4277" s="33" t="s">
        <v>560</v>
      </c>
    </row>
    <row r="4278" spans="1:3">
      <c r="A4278" s="120">
        <v>48107</v>
      </c>
      <c r="B4278">
        <v>38</v>
      </c>
      <c r="C4278" s="33" t="s">
        <v>560</v>
      </c>
    </row>
    <row r="4279" spans="1:3">
      <c r="A4279" s="120">
        <v>48108</v>
      </c>
      <c r="B4279">
        <v>38</v>
      </c>
      <c r="C4279" s="33" t="s">
        <v>560</v>
      </c>
    </row>
    <row r="4280" spans="1:3">
      <c r="A4280" s="120">
        <v>48109</v>
      </c>
      <c r="B4280">
        <v>38</v>
      </c>
      <c r="C4280" s="33" t="s">
        <v>560</v>
      </c>
    </row>
    <row r="4281" spans="1:3">
      <c r="A4281" s="120">
        <v>48110</v>
      </c>
      <c r="B4281">
        <v>38</v>
      </c>
      <c r="C4281" s="33" t="s">
        <v>560</v>
      </c>
    </row>
    <row r="4282" spans="1:3">
      <c r="A4282" s="120">
        <v>48111</v>
      </c>
      <c r="B4282">
        <v>38</v>
      </c>
      <c r="C4282" s="33" t="s">
        <v>560</v>
      </c>
    </row>
    <row r="4283" spans="1:3">
      <c r="A4283" s="120">
        <v>48112</v>
      </c>
      <c r="B4283">
        <v>39</v>
      </c>
      <c r="C4283" s="33" t="s">
        <v>561</v>
      </c>
    </row>
    <row r="4284" spans="1:3">
      <c r="A4284" s="120">
        <v>48113</v>
      </c>
      <c r="B4284">
        <v>39</v>
      </c>
      <c r="C4284" s="33" t="s">
        <v>561</v>
      </c>
    </row>
    <row r="4285" spans="1:3">
      <c r="A4285" s="120">
        <v>48114</v>
      </c>
      <c r="B4285">
        <v>39</v>
      </c>
      <c r="C4285" s="33" t="s">
        <v>561</v>
      </c>
    </row>
    <row r="4286" spans="1:3">
      <c r="A4286" s="120">
        <v>48115</v>
      </c>
      <c r="B4286">
        <v>39</v>
      </c>
      <c r="C4286" s="33" t="s">
        <v>561</v>
      </c>
    </row>
    <row r="4287" spans="1:3">
      <c r="A4287" s="120">
        <v>48116</v>
      </c>
      <c r="B4287">
        <v>39</v>
      </c>
      <c r="C4287" s="33" t="s">
        <v>561</v>
      </c>
    </row>
    <row r="4288" spans="1:3">
      <c r="A4288" s="120">
        <v>48117</v>
      </c>
      <c r="B4288">
        <v>39</v>
      </c>
      <c r="C4288" s="33" t="s">
        <v>561</v>
      </c>
    </row>
    <row r="4289" spans="1:3">
      <c r="A4289" s="120">
        <v>48118</v>
      </c>
      <c r="B4289">
        <v>39</v>
      </c>
      <c r="C4289" s="33" t="s">
        <v>561</v>
      </c>
    </row>
    <row r="4290" spans="1:3">
      <c r="A4290" s="120">
        <v>48119</v>
      </c>
      <c r="B4290">
        <v>40</v>
      </c>
      <c r="C4290" s="33" t="s">
        <v>562</v>
      </c>
    </row>
    <row r="4291" spans="1:3">
      <c r="A4291" s="120">
        <v>48120</v>
      </c>
      <c r="B4291">
        <v>40</v>
      </c>
      <c r="C4291" s="33" t="s">
        <v>562</v>
      </c>
    </row>
    <row r="4292" spans="1:3">
      <c r="A4292" s="120">
        <v>48121</v>
      </c>
      <c r="B4292">
        <v>40</v>
      </c>
      <c r="C4292" s="33" t="s">
        <v>562</v>
      </c>
    </row>
    <row r="4293" spans="1:3">
      <c r="A4293" s="120">
        <v>48122</v>
      </c>
      <c r="B4293">
        <v>40</v>
      </c>
      <c r="C4293" s="33" t="s">
        <v>562</v>
      </c>
    </row>
    <row r="4294" spans="1:3">
      <c r="A4294" s="120">
        <v>48123</v>
      </c>
      <c r="B4294">
        <v>40</v>
      </c>
      <c r="C4294" s="33" t="s">
        <v>562</v>
      </c>
    </row>
    <row r="4295" spans="1:3">
      <c r="A4295" s="120">
        <v>48124</v>
      </c>
      <c r="B4295">
        <v>40</v>
      </c>
      <c r="C4295" s="33" t="s">
        <v>562</v>
      </c>
    </row>
    <row r="4296" spans="1:3">
      <c r="A4296" s="120">
        <v>48125</v>
      </c>
      <c r="B4296">
        <v>40</v>
      </c>
      <c r="C4296" s="33" t="s">
        <v>562</v>
      </c>
    </row>
    <row r="4297" spans="1:3">
      <c r="A4297" s="120">
        <v>48126</v>
      </c>
      <c r="B4297">
        <v>41</v>
      </c>
      <c r="C4297" s="33" t="s">
        <v>563</v>
      </c>
    </row>
    <row r="4298" spans="1:3">
      <c r="A4298" s="120">
        <v>48127</v>
      </c>
      <c r="B4298">
        <v>41</v>
      </c>
      <c r="C4298" s="33" t="s">
        <v>563</v>
      </c>
    </row>
    <row r="4299" spans="1:3">
      <c r="A4299" s="120">
        <v>48128</v>
      </c>
      <c r="B4299">
        <v>41</v>
      </c>
      <c r="C4299" s="33" t="s">
        <v>563</v>
      </c>
    </row>
    <row r="4300" spans="1:3">
      <c r="A4300" s="120">
        <v>48129</v>
      </c>
      <c r="B4300">
        <v>41</v>
      </c>
      <c r="C4300" s="33" t="s">
        <v>563</v>
      </c>
    </row>
    <row r="4301" spans="1:3">
      <c r="A4301" s="120">
        <v>48130</v>
      </c>
      <c r="B4301">
        <v>41</v>
      </c>
      <c r="C4301" s="33" t="s">
        <v>563</v>
      </c>
    </row>
    <row r="4302" spans="1:3">
      <c r="A4302" s="120">
        <v>48131</v>
      </c>
      <c r="B4302">
        <v>41</v>
      </c>
      <c r="C4302" s="33" t="s">
        <v>563</v>
      </c>
    </row>
    <row r="4303" spans="1:3">
      <c r="A4303" s="120">
        <v>48132</v>
      </c>
      <c r="B4303">
        <v>41</v>
      </c>
      <c r="C4303" s="33" t="s">
        <v>563</v>
      </c>
    </row>
    <row r="4304" spans="1:3">
      <c r="A4304" s="120">
        <v>48133</v>
      </c>
      <c r="B4304">
        <v>42</v>
      </c>
      <c r="C4304" s="33" t="s">
        <v>564</v>
      </c>
    </row>
    <row r="4305" spans="1:3">
      <c r="A4305" s="120">
        <v>48134</v>
      </c>
      <c r="B4305">
        <v>42</v>
      </c>
      <c r="C4305" s="33" t="s">
        <v>564</v>
      </c>
    </row>
    <row r="4306" spans="1:3">
      <c r="A4306" s="120">
        <v>48135</v>
      </c>
      <c r="B4306">
        <v>42</v>
      </c>
      <c r="C4306" s="33" t="s">
        <v>564</v>
      </c>
    </row>
    <row r="4307" spans="1:3">
      <c r="A4307" s="120">
        <v>48136</v>
      </c>
      <c r="B4307">
        <v>42</v>
      </c>
      <c r="C4307" s="33" t="s">
        <v>564</v>
      </c>
    </row>
    <row r="4308" spans="1:3">
      <c r="A4308" s="120">
        <v>48137</v>
      </c>
      <c r="B4308">
        <v>42</v>
      </c>
      <c r="C4308" s="33" t="s">
        <v>564</v>
      </c>
    </row>
    <row r="4309" spans="1:3">
      <c r="A4309" s="120">
        <v>48138</v>
      </c>
      <c r="B4309">
        <v>42</v>
      </c>
      <c r="C4309" s="33" t="s">
        <v>564</v>
      </c>
    </row>
    <row r="4310" spans="1:3">
      <c r="A4310" s="120">
        <v>48139</v>
      </c>
      <c r="B4310">
        <v>42</v>
      </c>
      <c r="C4310" s="33" t="s">
        <v>564</v>
      </c>
    </row>
    <row r="4311" spans="1:3">
      <c r="A4311" s="120">
        <v>48140</v>
      </c>
      <c r="B4311">
        <v>43</v>
      </c>
      <c r="C4311" s="33" t="s">
        <v>565</v>
      </c>
    </row>
    <row r="4312" spans="1:3">
      <c r="A4312" s="120">
        <v>48141</v>
      </c>
      <c r="B4312">
        <v>43</v>
      </c>
      <c r="C4312" s="33" t="s">
        <v>565</v>
      </c>
    </row>
    <row r="4313" spans="1:3">
      <c r="A4313" s="120">
        <v>48142</v>
      </c>
      <c r="B4313">
        <v>43</v>
      </c>
      <c r="C4313" s="33" t="s">
        <v>565</v>
      </c>
    </row>
    <row r="4314" spans="1:3">
      <c r="A4314" s="120">
        <v>48143</v>
      </c>
      <c r="B4314">
        <v>43</v>
      </c>
      <c r="C4314" s="33" t="s">
        <v>565</v>
      </c>
    </row>
    <row r="4315" spans="1:3">
      <c r="A4315" s="120">
        <v>48144</v>
      </c>
      <c r="B4315">
        <v>43</v>
      </c>
      <c r="C4315" s="33" t="s">
        <v>565</v>
      </c>
    </row>
    <row r="4316" spans="1:3">
      <c r="A4316" s="120">
        <v>48145</v>
      </c>
      <c r="B4316">
        <v>43</v>
      </c>
      <c r="C4316" s="33" t="s">
        <v>565</v>
      </c>
    </row>
    <row r="4317" spans="1:3">
      <c r="A4317" s="120">
        <v>48146</v>
      </c>
      <c r="B4317">
        <v>43</v>
      </c>
      <c r="C4317" s="33" t="s">
        <v>565</v>
      </c>
    </row>
    <row r="4318" spans="1:3">
      <c r="A4318" s="120">
        <v>48147</v>
      </c>
      <c r="B4318">
        <v>44</v>
      </c>
      <c r="C4318" s="33" t="s">
        <v>566</v>
      </c>
    </row>
    <row r="4319" spans="1:3">
      <c r="A4319" s="120">
        <v>48148</v>
      </c>
      <c r="B4319">
        <v>44</v>
      </c>
      <c r="C4319" s="33" t="s">
        <v>566</v>
      </c>
    </row>
    <row r="4320" spans="1:3">
      <c r="A4320" s="120">
        <v>48149</v>
      </c>
      <c r="B4320">
        <v>44</v>
      </c>
      <c r="C4320" s="33" t="s">
        <v>566</v>
      </c>
    </row>
    <row r="4321" spans="1:3">
      <c r="A4321" s="120">
        <v>48150</v>
      </c>
      <c r="B4321">
        <v>44</v>
      </c>
      <c r="C4321" s="33" t="s">
        <v>566</v>
      </c>
    </row>
    <row r="4322" spans="1:3">
      <c r="A4322" s="120">
        <v>48151</v>
      </c>
      <c r="B4322">
        <v>44</v>
      </c>
      <c r="C4322" s="33" t="s">
        <v>566</v>
      </c>
    </row>
    <row r="4323" spans="1:3">
      <c r="A4323" s="120">
        <v>48152</v>
      </c>
      <c r="B4323">
        <v>44</v>
      </c>
      <c r="C4323" s="33" t="s">
        <v>566</v>
      </c>
    </row>
    <row r="4324" spans="1:3">
      <c r="A4324" s="120">
        <v>48153</v>
      </c>
      <c r="B4324">
        <v>44</v>
      </c>
      <c r="C4324" s="33" t="s">
        <v>566</v>
      </c>
    </row>
    <row r="4325" spans="1:3">
      <c r="A4325" s="120">
        <v>48154</v>
      </c>
      <c r="B4325">
        <v>45</v>
      </c>
      <c r="C4325" s="33" t="s">
        <v>567</v>
      </c>
    </row>
    <row r="4326" spans="1:3">
      <c r="A4326" s="120">
        <v>48155</v>
      </c>
      <c r="B4326">
        <v>45</v>
      </c>
      <c r="C4326" s="33" t="s">
        <v>567</v>
      </c>
    </row>
    <row r="4327" spans="1:3">
      <c r="A4327" s="120">
        <v>48156</v>
      </c>
      <c r="B4327">
        <v>45</v>
      </c>
      <c r="C4327" s="33" t="s">
        <v>567</v>
      </c>
    </row>
    <row r="4328" spans="1:3">
      <c r="A4328" s="120">
        <v>48157</v>
      </c>
      <c r="B4328">
        <v>45</v>
      </c>
      <c r="C4328" s="33" t="s">
        <v>567</v>
      </c>
    </row>
    <row r="4329" spans="1:3">
      <c r="A4329" s="120">
        <v>48158</v>
      </c>
      <c r="B4329">
        <v>45</v>
      </c>
      <c r="C4329" s="33" t="s">
        <v>567</v>
      </c>
    </row>
    <row r="4330" spans="1:3">
      <c r="A4330" s="120">
        <v>48159</v>
      </c>
      <c r="B4330">
        <v>45</v>
      </c>
      <c r="C4330" s="33" t="s">
        <v>567</v>
      </c>
    </row>
    <row r="4331" spans="1:3">
      <c r="A4331" s="120">
        <v>48160</v>
      </c>
      <c r="B4331">
        <v>45</v>
      </c>
      <c r="C4331" s="33" t="s">
        <v>567</v>
      </c>
    </row>
    <row r="4332" spans="1:3">
      <c r="A4332" s="120">
        <v>48161</v>
      </c>
      <c r="B4332">
        <v>46</v>
      </c>
      <c r="C4332" s="33" t="s">
        <v>568</v>
      </c>
    </row>
    <row r="4333" spans="1:3">
      <c r="A4333" s="120">
        <v>48162</v>
      </c>
      <c r="B4333">
        <v>46</v>
      </c>
      <c r="C4333" s="33" t="s">
        <v>568</v>
      </c>
    </row>
    <row r="4334" spans="1:3">
      <c r="A4334" s="120">
        <v>48163</v>
      </c>
      <c r="B4334">
        <v>46</v>
      </c>
      <c r="C4334" s="33" t="s">
        <v>568</v>
      </c>
    </row>
    <row r="4335" spans="1:3">
      <c r="A4335" s="120">
        <v>48164</v>
      </c>
      <c r="B4335">
        <v>46</v>
      </c>
      <c r="C4335" s="33" t="s">
        <v>568</v>
      </c>
    </row>
    <row r="4336" spans="1:3">
      <c r="A4336" s="120">
        <v>48165</v>
      </c>
      <c r="B4336">
        <v>46</v>
      </c>
      <c r="C4336" s="33" t="s">
        <v>568</v>
      </c>
    </row>
    <row r="4337" spans="1:3">
      <c r="A4337" s="120">
        <v>48166</v>
      </c>
      <c r="B4337">
        <v>46</v>
      </c>
      <c r="C4337" s="33" t="s">
        <v>568</v>
      </c>
    </row>
    <row r="4338" spans="1:3">
      <c r="A4338" s="120">
        <v>48167</v>
      </c>
      <c r="B4338">
        <v>46</v>
      </c>
      <c r="C4338" s="33" t="s">
        <v>568</v>
      </c>
    </row>
    <row r="4339" spans="1:3">
      <c r="A4339" s="120">
        <v>48168</v>
      </c>
      <c r="B4339">
        <v>47</v>
      </c>
      <c r="C4339" s="33" t="s">
        <v>569</v>
      </c>
    </row>
    <row r="4340" spans="1:3">
      <c r="A4340" s="120">
        <v>48169</v>
      </c>
      <c r="B4340">
        <v>47</v>
      </c>
      <c r="C4340" s="33" t="s">
        <v>569</v>
      </c>
    </row>
    <row r="4341" spans="1:3">
      <c r="A4341" s="120">
        <v>48170</v>
      </c>
      <c r="B4341">
        <v>47</v>
      </c>
      <c r="C4341" s="33" t="s">
        <v>569</v>
      </c>
    </row>
    <row r="4342" spans="1:3">
      <c r="A4342" s="120">
        <v>48171</v>
      </c>
      <c r="B4342">
        <v>47</v>
      </c>
      <c r="C4342" s="33" t="s">
        <v>569</v>
      </c>
    </row>
    <row r="4343" spans="1:3">
      <c r="A4343" s="120">
        <v>48172</v>
      </c>
      <c r="B4343">
        <v>47</v>
      </c>
      <c r="C4343" s="33" t="s">
        <v>569</v>
      </c>
    </row>
    <row r="4344" spans="1:3">
      <c r="A4344" s="120">
        <v>48173</v>
      </c>
      <c r="B4344">
        <v>47</v>
      </c>
      <c r="C4344" s="33" t="s">
        <v>569</v>
      </c>
    </row>
    <row r="4345" spans="1:3">
      <c r="A4345" s="120">
        <v>48174</v>
      </c>
      <c r="B4345">
        <v>47</v>
      </c>
      <c r="C4345" s="33" t="s">
        <v>569</v>
      </c>
    </row>
    <row r="4346" spans="1:3">
      <c r="A4346" s="120">
        <v>48175</v>
      </c>
      <c r="B4346">
        <v>48</v>
      </c>
      <c r="C4346" s="33" t="s">
        <v>570</v>
      </c>
    </row>
    <row r="4347" spans="1:3">
      <c r="A4347" s="120">
        <v>48176</v>
      </c>
      <c r="B4347">
        <v>48</v>
      </c>
      <c r="C4347" s="33" t="s">
        <v>570</v>
      </c>
    </row>
    <row r="4348" spans="1:3">
      <c r="A4348" s="120">
        <v>48177</v>
      </c>
      <c r="B4348">
        <v>48</v>
      </c>
      <c r="C4348" s="33" t="s">
        <v>570</v>
      </c>
    </row>
    <row r="4349" spans="1:3">
      <c r="A4349" s="120">
        <v>48178</v>
      </c>
      <c r="B4349">
        <v>48</v>
      </c>
      <c r="C4349" s="33" t="s">
        <v>570</v>
      </c>
    </row>
    <row r="4350" spans="1:3">
      <c r="A4350" s="120">
        <v>48179</v>
      </c>
      <c r="B4350">
        <v>48</v>
      </c>
      <c r="C4350" s="33" t="s">
        <v>570</v>
      </c>
    </row>
    <row r="4351" spans="1:3">
      <c r="A4351" s="120">
        <v>48180</v>
      </c>
      <c r="B4351">
        <v>48</v>
      </c>
      <c r="C4351" s="33" t="s">
        <v>570</v>
      </c>
    </row>
    <row r="4352" spans="1:3">
      <c r="A4352" s="120">
        <v>48181</v>
      </c>
      <c r="B4352">
        <v>48</v>
      </c>
      <c r="C4352" s="33" t="s">
        <v>570</v>
      </c>
    </row>
    <row r="4353" spans="1:3">
      <c r="A4353" s="120">
        <v>48182</v>
      </c>
      <c r="B4353">
        <v>49</v>
      </c>
      <c r="C4353" s="33" t="s">
        <v>571</v>
      </c>
    </row>
    <row r="4354" spans="1:3">
      <c r="A4354" s="120">
        <v>48183</v>
      </c>
      <c r="B4354">
        <v>49</v>
      </c>
      <c r="C4354" s="33" t="s">
        <v>571</v>
      </c>
    </row>
    <row r="4355" spans="1:3">
      <c r="A4355" s="120">
        <v>48184</v>
      </c>
      <c r="B4355">
        <v>49</v>
      </c>
      <c r="C4355" s="33" t="s">
        <v>571</v>
      </c>
    </row>
    <row r="4356" spans="1:3">
      <c r="A4356" s="120">
        <v>48185</v>
      </c>
      <c r="B4356">
        <v>49</v>
      </c>
      <c r="C4356" s="33" t="s">
        <v>571</v>
      </c>
    </row>
    <row r="4357" spans="1:3">
      <c r="A4357" s="120">
        <v>48186</v>
      </c>
      <c r="B4357">
        <v>49</v>
      </c>
      <c r="C4357" s="33" t="s">
        <v>571</v>
      </c>
    </row>
    <row r="4358" spans="1:3">
      <c r="A4358" s="120">
        <v>48187</v>
      </c>
      <c r="B4358">
        <v>49</v>
      </c>
      <c r="C4358" s="33" t="s">
        <v>571</v>
      </c>
    </row>
    <row r="4359" spans="1:3">
      <c r="A4359" s="120">
        <v>48188</v>
      </c>
      <c r="B4359">
        <v>49</v>
      </c>
      <c r="C4359" s="33" t="s">
        <v>571</v>
      </c>
    </row>
    <row r="4360" spans="1:3">
      <c r="A4360" s="120">
        <v>48189</v>
      </c>
      <c r="B4360">
        <v>50</v>
      </c>
      <c r="C4360" s="33" t="s">
        <v>572</v>
      </c>
    </row>
    <row r="4361" spans="1:3">
      <c r="A4361" s="120">
        <v>48190</v>
      </c>
      <c r="B4361">
        <v>50</v>
      </c>
      <c r="C4361" s="33" t="s">
        <v>572</v>
      </c>
    </row>
    <row r="4362" spans="1:3">
      <c r="A4362" s="120">
        <v>48191</v>
      </c>
      <c r="B4362">
        <v>50</v>
      </c>
      <c r="C4362" s="33" t="s">
        <v>572</v>
      </c>
    </row>
    <row r="4363" spans="1:3">
      <c r="A4363" s="120">
        <v>48192</v>
      </c>
      <c r="B4363">
        <v>50</v>
      </c>
      <c r="C4363" s="33" t="s">
        <v>572</v>
      </c>
    </row>
    <row r="4364" spans="1:3">
      <c r="A4364" s="120">
        <v>48193</v>
      </c>
      <c r="B4364">
        <v>50</v>
      </c>
      <c r="C4364" s="33" t="s">
        <v>572</v>
      </c>
    </row>
    <row r="4365" spans="1:3">
      <c r="A4365" s="120">
        <v>48194</v>
      </c>
      <c r="B4365">
        <v>50</v>
      </c>
      <c r="C4365" s="33" t="s">
        <v>572</v>
      </c>
    </row>
    <row r="4366" spans="1:3">
      <c r="A4366" s="120">
        <v>48195</v>
      </c>
      <c r="B4366">
        <v>50</v>
      </c>
      <c r="C4366" s="33" t="s">
        <v>572</v>
      </c>
    </row>
    <row r="4367" spans="1:3">
      <c r="A4367" s="120">
        <v>48196</v>
      </c>
      <c r="B4367">
        <v>51</v>
      </c>
      <c r="C4367" s="33" t="s">
        <v>573</v>
      </c>
    </row>
    <row r="4368" spans="1:3">
      <c r="A4368" s="120">
        <v>48197</v>
      </c>
      <c r="B4368">
        <v>51</v>
      </c>
      <c r="C4368" s="33" t="s">
        <v>573</v>
      </c>
    </row>
    <row r="4369" spans="1:3">
      <c r="A4369" s="120">
        <v>48198</v>
      </c>
      <c r="B4369">
        <v>51</v>
      </c>
      <c r="C4369" s="33" t="s">
        <v>573</v>
      </c>
    </row>
    <row r="4370" spans="1:3">
      <c r="A4370" s="120">
        <v>48199</v>
      </c>
      <c r="B4370">
        <v>51</v>
      </c>
      <c r="C4370" s="33" t="s">
        <v>573</v>
      </c>
    </row>
    <row r="4371" spans="1:3">
      <c r="A4371" s="120">
        <v>48200</v>
      </c>
      <c r="B4371">
        <v>51</v>
      </c>
      <c r="C4371" s="33" t="s">
        <v>573</v>
      </c>
    </row>
    <row r="4372" spans="1:3">
      <c r="A4372" s="120">
        <v>48201</v>
      </c>
      <c r="B4372">
        <v>51</v>
      </c>
      <c r="C4372" s="33" t="s">
        <v>573</v>
      </c>
    </row>
    <row r="4373" spans="1:3">
      <c r="A4373" s="120">
        <v>48202</v>
      </c>
      <c r="B4373">
        <v>51</v>
      </c>
      <c r="C4373" s="33" t="s">
        <v>573</v>
      </c>
    </row>
    <row r="4374" spans="1:3">
      <c r="A4374" s="120">
        <v>48203</v>
      </c>
      <c r="B4374">
        <v>52</v>
      </c>
      <c r="C4374" s="33" t="s">
        <v>574</v>
      </c>
    </row>
    <row r="4375" spans="1:3">
      <c r="A4375" s="120">
        <v>48204</v>
      </c>
      <c r="B4375">
        <v>52</v>
      </c>
      <c r="C4375" s="33" t="s">
        <v>574</v>
      </c>
    </row>
    <row r="4376" spans="1:3">
      <c r="A4376" s="120">
        <v>48205</v>
      </c>
      <c r="B4376">
        <v>52</v>
      </c>
      <c r="C4376" s="33" t="s">
        <v>574</v>
      </c>
    </row>
    <row r="4377" spans="1:3">
      <c r="A4377" s="120">
        <v>48206</v>
      </c>
      <c r="B4377">
        <v>52</v>
      </c>
      <c r="C4377" s="33" t="s">
        <v>574</v>
      </c>
    </row>
    <row r="4378" spans="1:3">
      <c r="A4378" s="120">
        <v>48207</v>
      </c>
      <c r="B4378">
        <v>52</v>
      </c>
      <c r="C4378" s="33" t="s">
        <v>574</v>
      </c>
    </row>
    <row r="4379" spans="1:3">
      <c r="A4379" s="120">
        <v>48208</v>
      </c>
      <c r="B4379">
        <v>52</v>
      </c>
      <c r="C4379" s="33" t="s">
        <v>574</v>
      </c>
    </row>
    <row r="4380" spans="1:3">
      <c r="A4380" s="120">
        <v>48209</v>
      </c>
      <c r="B4380">
        <v>52</v>
      </c>
      <c r="C4380" s="33" t="s">
        <v>574</v>
      </c>
    </row>
    <row r="4381" spans="1:3">
      <c r="A4381" s="120">
        <v>48210</v>
      </c>
      <c r="B4381">
        <v>53</v>
      </c>
      <c r="C4381" s="33" t="s">
        <v>575</v>
      </c>
    </row>
    <row r="4382" spans="1:3">
      <c r="A4382" s="120">
        <v>48211</v>
      </c>
      <c r="B4382">
        <v>53</v>
      </c>
      <c r="C4382" s="33" t="s">
        <v>575</v>
      </c>
    </row>
    <row r="4383" spans="1:3">
      <c r="A4383" s="120">
        <v>48212</v>
      </c>
      <c r="B4383">
        <v>53</v>
      </c>
      <c r="C4383" s="33" t="s">
        <v>575</v>
      </c>
    </row>
    <row r="4384" spans="1:3">
      <c r="C4384" s="33"/>
    </row>
  </sheetData>
  <mergeCells count="18">
    <mergeCell ref="S2:S4"/>
    <mergeCell ref="T2:T3"/>
    <mergeCell ref="V2:V3"/>
    <mergeCell ref="Y2:Y3"/>
    <mergeCell ref="AC1:AE1"/>
    <mergeCell ref="AC2:AC3"/>
    <mergeCell ref="AE2:AE3"/>
    <mergeCell ref="Z1:AB1"/>
    <mergeCell ref="W1:Y1"/>
    <mergeCell ref="T1:V1"/>
    <mergeCell ref="Z2:Z3"/>
    <mergeCell ref="AB2:AB3"/>
    <mergeCell ref="W2:W3"/>
    <mergeCell ref="AJ5:AJ6"/>
    <mergeCell ref="AM5:AM6"/>
    <mergeCell ref="AF1:AH1"/>
    <mergeCell ref="AF2:AF3"/>
    <mergeCell ref="AH2:AH3"/>
  </mergeCells>
  <phoneticPr fontId="65" type="noConversion"/>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27</vt:i4>
      </vt:variant>
    </vt:vector>
  </HeadingPairs>
  <TitlesOfParts>
    <vt:vector size="43" baseType="lpstr">
      <vt:lpstr>Contract Summary</vt:lpstr>
      <vt:lpstr>Weekly Summary</vt:lpstr>
      <vt:lpstr>BEME &amp; Works Completed Fd</vt:lpstr>
      <vt:lpstr>Certificate Status</vt:lpstr>
      <vt:lpstr>Payments Recieved</vt:lpstr>
      <vt:lpstr>Cost Report</vt:lpstr>
      <vt:lpstr>Plant Return</vt:lpstr>
      <vt:lpstr>Diesel Consumption</vt:lpstr>
      <vt:lpstr>Materials &amp; Civils</vt:lpstr>
      <vt:lpstr>Hired Vehicles</vt:lpstr>
      <vt:lpstr>Labour Strength</vt:lpstr>
      <vt:lpstr>Subcontractors</vt:lpstr>
      <vt:lpstr>Precast</vt:lpstr>
      <vt:lpstr>Bill 1 Summary</vt:lpstr>
      <vt:lpstr>Bill 1 Payments</vt:lpstr>
      <vt:lpstr>Lists</vt:lpstr>
      <vt:lpstr>BILL1</vt:lpstr>
      <vt:lpstr>BINEY</vt:lpstr>
      <vt:lpstr>CC</vt:lpstr>
      <vt:lpstr>PLACAT</vt:lpstr>
      <vt:lpstr>'BEME &amp; Works Completed Fd'!Print_Area</vt:lpstr>
      <vt:lpstr>'Bill 1 Payments'!Print_Area</vt:lpstr>
      <vt:lpstr>'Bill 1 Summary'!Print_Area</vt:lpstr>
      <vt:lpstr>'Certificate Status'!Print_Area</vt:lpstr>
      <vt:lpstr>'Cost Report'!Print_Area</vt:lpstr>
      <vt:lpstr>'Diesel Consumption'!Print_Area</vt:lpstr>
      <vt:lpstr>'Hired Vehicles'!Print_Area</vt:lpstr>
      <vt:lpstr>'Labour Strength'!Print_Area</vt:lpstr>
      <vt:lpstr>Lists!Print_Area</vt:lpstr>
      <vt:lpstr>'Materials &amp; Civils'!Print_Area</vt:lpstr>
      <vt:lpstr>'Payments Recieved'!Print_Area</vt:lpstr>
      <vt:lpstr>'Plant Return'!Print_Area</vt:lpstr>
      <vt:lpstr>Precast!Print_Area</vt:lpstr>
      <vt:lpstr>Subcontractors!Print_Area</vt:lpstr>
      <vt:lpstr>'Weekly Summary'!Print_Area</vt:lpstr>
      <vt:lpstr>'Bill 1 Payments'!Print_Titles</vt:lpstr>
      <vt:lpstr>'Bill 1 Summary'!Print_Titles</vt:lpstr>
      <vt:lpstr>'Cost Report'!Print_Titles</vt:lpstr>
      <vt:lpstr>'Diesel Consumption'!Print_Titles</vt:lpstr>
      <vt:lpstr>'Plant Return'!Print_Titles</vt:lpstr>
      <vt:lpstr>Subcontractors!Print_Titles</vt:lpstr>
      <vt:lpstr>'Weekly Summary'!Print_Titles</vt:lpstr>
      <vt:lpstr>UOM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O'Brien</dc:creator>
  <cp:lastModifiedBy>Cummins System</cp:lastModifiedBy>
  <cp:lastPrinted>2021-05-03T07:00:06Z</cp:lastPrinted>
  <dcterms:created xsi:type="dcterms:W3CDTF">2015-08-12T13:38:57Z</dcterms:created>
  <dcterms:modified xsi:type="dcterms:W3CDTF">2025-09-24T06:54:29Z</dcterms:modified>
</cp:coreProperties>
</file>