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sers\Lenovo\Desktop\理想气体\"/>
    </mc:Choice>
  </mc:AlternateContent>
  <xr:revisionPtr revIDLastSave="0" documentId="13_ncr:1_{933F583B-BBE7-4C99-A72B-6A167B19EEA9}" xr6:coauthVersionLast="47" xr6:coauthVersionMax="47" xr10:uidLastSave="{00000000-0000-0000-0000-000000000000}"/>
  <bookViews>
    <workbookView xWindow="-16110" yWindow="-110" windowWidth="16220" windowHeight="25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H37" i="1"/>
  <c r="G15" i="1"/>
  <c r="D15" i="1"/>
  <c r="B15" i="1"/>
  <c r="B7" i="1"/>
  <c r="K34" i="1"/>
  <c r="G4" i="1"/>
  <c r="H36" i="1"/>
  <c r="M32" i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D33" i="1"/>
  <c r="E33" i="1" s="1"/>
  <c r="D32" i="1"/>
  <c r="E32" i="1" s="1"/>
  <c r="D31" i="1"/>
  <c r="E31" i="1" s="1"/>
  <c r="D30" i="1"/>
  <c r="E30" i="1" s="1"/>
  <c r="D29" i="1"/>
  <c r="E29" i="1" s="1"/>
  <c r="D21" i="1"/>
  <c r="E21" i="1" s="1"/>
  <c r="D22" i="1"/>
  <c r="E22" i="1" s="1"/>
  <c r="D23" i="1"/>
  <c r="E23" i="1" s="1"/>
  <c r="D24" i="1"/>
  <c r="E24" i="1" s="1"/>
  <c r="D25" i="1"/>
  <c r="E25" i="1" s="1"/>
  <c r="D20" i="1"/>
  <c r="E20" i="1" s="1"/>
  <c r="B16" i="1"/>
  <c r="H13" i="1"/>
  <c r="H12" i="1"/>
  <c r="G5" i="1"/>
  <c r="B13" i="1" l="1"/>
  <c r="D16" i="1" s="1"/>
  <c r="B12" i="1"/>
</calcChain>
</file>

<file path=xl/sharedStrings.xml><?xml version="1.0" encoding="utf-8"?>
<sst xmlns="http://schemas.openxmlformats.org/spreadsheetml/2006/main" count="50" uniqueCount="34">
  <si>
    <t>1. 等温过程</t>
    <phoneticPr fontId="4" type="noConversion"/>
  </si>
  <si>
    <t>体积</t>
    <phoneticPr fontId="4" type="noConversion"/>
  </si>
  <si>
    <t>压强/kpa</t>
    <phoneticPr fontId="4" type="noConversion"/>
  </si>
  <si>
    <t>平均</t>
    <phoneticPr fontId="4" type="noConversion"/>
  </si>
  <si>
    <t>v0</t>
    <phoneticPr fontId="4" type="noConversion"/>
  </si>
  <si>
    <t>ml</t>
    <phoneticPr fontId="4" type="noConversion"/>
  </si>
  <si>
    <t>2.变温过程</t>
    <phoneticPr fontId="4" type="noConversion"/>
  </si>
  <si>
    <t>t/celcius</t>
    <phoneticPr fontId="4" type="noConversion"/>
  </si>
  <si>
    <t>v/ml</t>
    <phoneticPr fontId="4" type="noConversion"/>
  </si>
  <si>
    <t>p/kpa</t>
    <phoneticPr fontId="4" type="noConversion"/>
  </si>
  <si>
    <t>T1</t>
    <phoneticPr fontId="4" type="noConversion"/>
  </si>
  <si>
    <t>T2</t>
    <phoneticPr fontId="4" type="noConversion"/>
  </si>
  <si>
    <t>c1</t>
    <phoneticPr fontId="4" type="noConversion"/>
  </si>
  <si>
    <t>c2</t>
    <phoneticPr fontId="4" type="noConversion"/>
  </si>
  <si>
    <t>Er</t>
    <phoneticPr fontId="4" type="noConversion"/>
  </si>
  <si>
    <t>60ml数据表</t>
    <phoneticPr fontId="4" type="noConversion"/>
  </si>
  <si>
    <t>T/k</t>
    <phoneticPr fontId="4" type="noConversion"/>
  </si>
  <si>
    <t>T/p (10^-3) k/pa</t>
    <phoneticPr fontId="4" type="noConversion"/>
  </si>
  <si>
    <t>40ml数据表</t>
    <phoneticPr fontId="4" type="noConversion"/>
  </si>
  <si>
    <t>80ml数据表</t>
    <phoneticPr fontId="4" type="noConversion"/>
  </si>
  <si>
    <t>空气比热容比</t>
    <phoneticPr fontId="4" type="noConversion"/>
  </si>
  <si>
    <t>次数</t>
    <phoneticPr fontId="4" type="noConversion"/>
  </si>
  <si>
    <t>周期/s</t>
    <phoneticPr fontId="4" type="noConversion"/>
  </si>
  <si>
    <t>m</t>
    <phoneticPr fontId="4" type="noConversion"/>
  </si>
  <si>
    <t>d</t>
    <phoneticPr fontId="4" type="noConversion"/>
  </si>
  <si>
    <t>p0</t>
    <phoneticPr fontId="4" type="noConversion"/>
  </si>
  <si>
    <t>mm</t>
    <phoneticPr fontId="4" type="noConversion"/>
  </si>
  <si>
    <t>g</t>
    <phoneticPr fontId="4" type="noConversion"/>
  </si>
  <si>
    <t>pa</t>
    <phoneticPr fontId="4" type="noConversion"/>
  </si>
  <si>
    <t>gamma</t>
    <phoneticPr fontId="4" type="noConversion"/>
  </si>
  <si>
    <t>p</t>
    <phoneticPr fontId="4" type="noConversion"/>
  </si>
  <si>
    <t>v</t>
    <phoneticPr fontId="4" type="noConversion"/>
  </si>
  <si>
    <t>cm^3</t>
    <phoneticPr fontId="4" type="noConversion"/>
  </si>
  <si>
    <t>gamma0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</si>
</sst>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206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 style="thin">
        <color theme="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medium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medium">
        <color theme="1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4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176" fontId="5" fillId="0" borderId="9" xfId="3" applyNumberFormat="1" applyFont="1" applyFill="1" applyBorder="1" applyAlignment="1">
      <alignment horizontal="center" vertical="center"/>
    </xf>
    <xf numFmtId="176" fontId="5" fillId="0" borderId="10" xfId="2" applyNumberFormat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176" fontId="5" fillId="0" borderId="12" xfId="3" applyNumberFormat="1" applyFont="1" applyFill="1" applyBorder="1" applyAlignment="1">
      <alignment horizontal="center" vertical="center"/>
    </xf>
    <xf numFmtId="176" fontId="5" fillId="0" borderId="13" xfId="2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3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176" fontId="5" fillId="0" borderId="21" xfId="3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7" fontId="5" fillId="0" borderId="10" xfId="2" applyNumberFormat="1" applyFont="1" applyFill="1" applyBorder="1" applyAlignment="1">
      <alignment horizontal="center" vertical="center"/>
    </xf>
    <xf numFmtId="176" fontId="5" fillId="0" borderId="12" xfId="2" applyNumberFormat="1" applyFont="1" applyFill="1" applyBorder="1" applyAlignment="1">
      <alignment horizontal="center" vertical="center"/>
    </xf>
    <xf numFmtId="177" fontId="5" fillId="0" borderId="13" xfId="2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7" fontId="5" fillId="0" borderId="12" xfId="3" applyNumberFormat="1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35" xfId="2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24" xfId="2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right" vertical="center"/>
    </xf>
    <xf numFmtId="0" fontId="5" fillId="0" borderId="37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right" vertical="center"/>
    </xf>
    <xf numFmtId="0" fontId="5" fillId="0" borderId="38" xfId="1" applyFont="1" applyFill="1" applyBorder="1" applyAlignment="1">
      <alignment horizontal="left" vertical="center"/>
    </xf>
    <xf numFmtId="177" fontId="5" fillId="0" borderId="2" xfId="2" applyNumberFormat="1" applyFont="1" applyFill="1" applyBorder="1" applyAlignment="1">
      <alignment horizontal="right" vertical="center"/>
    </xf>
    <xf numFmtId="176" fontId="5" fillId="0" borderId="6" xfId="2" applyNumberFormat="1" applyFont="1" applyFill="1" applyBorder="1" applyAlignment="1">
      <alignment horizontal="center" vertical="center"/>
    </xf>
    <xf numFmtId="177" fontId="5" fillId="0" borderId="28" xfId="2" applyNumberFormat="1" applyFont="1" applyFill="1" applyBorder="1" applyAlignment="1">
      <alignment horizontal="center" vertical="center"/>
    </xf>
    <xf numFmtId="177" fontId="5" fillId="0" borderId="30" xfId="2" applyNumberFormat="1" applyFont="1" applyFill="1" applyBorder="1" applyAlignment="1">
      <alignment horizontal="center" vertical="center"/>
    </xf>
    <xf numFmtId="10" fontId="5" fillId="0" borderId="17" xfId="2" applyNumberFormat="1" applyFont="1" applyFill="1" applyBorder="1" applyAlignment="1">
      <alignment horizontal="center" vertical="center"/>
    </xf>
    <xf numFmtId="10" fontId="5" fillId="0" borderId="26" xfId="2" applyNumberFormat="1" applyFont="1" applyFill="1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T/P - V </a:t>
            </a:r>
            <a:r>
              <a:rPr lang="zh-CN" altLang="en-US"/>
              <a:t>曲线图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60ml数据表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backward val="1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Sheet1!$E$20:$E$25</c:f>
              <c:numCache>
                <c:formatCode>0.00_ </c:formatCode>
                <c:ptCount val="6"/>
                <c:pt idx="0">
                  <c:v>2.8492822966507179</c:v>
                </c:pt>
                <c:pt idx="1">
                  <c:v>2.5831896551724136</c:v>
                </c:pt>
                <c:pt idx="2">
                  <c:v>2.4406986190089359</c:v>
                </c:pt>
                <c:pt idx="3">
                  <c:v>2.2240618101545251</c:v>
                </c:pt>
                <c:pt idx="4">
                  <c:v>1.9680438992898641</c:v>
                </c:pt>
                <c:pt idx="5">
                  <c:v>1.7528571428571429</c:v>
                </c:pt>
              </c:numCache>
            </c:numRef>
          </c:xVal>
          <c:yVal>
            <c:numRef>
              <c:f>Sheet1!$A$20:$A$25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5-4C81-9B43-08BDC3F551CE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40ml数据表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backward val="1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Sheet1!$E$29:$E$33</c:f>
              <c:numCache>
                <c:formatCode>0.00_ </c:formatCode>
                <c:ptCount val="5"/>
                <c:pt idx="0">
                  <c:v>2.8444976076555024</c:v>
                </c:pt>
                <c:pt idx="1">
                  <c:v>2.5092204526404021</c:v>
                </c:pt>
                <c:pt idx="2">
                  <c:v>2.1945454545454544</c:v>
                </c:pt>
                <c:pt idx="3">
                  <c:v>1.9155150753768846</c:v>
                </c:pt>
                <c:pt idx="4">
                  <c:v>1.6145559642669469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65-4C81-9B43-08BDC3F551CE}"/>
            </c:ext>
          </c:extLst>
        </c:ser>
        <c:ser>
          <c:idx val="2"/>
          <c:order val="2"/>
          <c:tx>
            <c:strRef>
              <c:f>Sheet1!$G$19</c:f>
              <c:strCache>
                <c:ptCount val="1"/>
                <c:pt idx="0">
                  <c:v>80ml数据表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backward val="1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Sheet1!$K$21:$K$28</c:f>
              <c:numCache>
                <c:formatCode>0.00_ </c:formatCode>
                <c:ptCount val="8"/>
                <c:pt idx="0">
                  <c:v>2.8540669856459329</c:v>
                </c:pt>
                <c:pt idx="1">
                  <c:v>2.7161671207992732</c:v>
                </c:pt>
                <c:pt idx="2">
                  <c:v>2.5012520868113519</c:v>
                </c:pt>
                <c:pt idx="3">
                  <c:v>2.4050480769230766</c:v>
                </c:pt>
                <c:pt idx="4">
                  <c:v>2.2149155033063925</c:v>
                </c:pt>
                <c:pt idx="5">
                  <c:v>2.0618591934381403</c:v>
                </c:pt>
                <c:pt idx="6">
                  <c:v>1.8985552763819096</c:v>
                </c:pt>
                <c:pt idx="7">
                  <c:v>1.6545998911268374</c:v>
                </c:pt>
              </c:numCache>
            </c:numRef>
          </c:xVal>
          <c:yVal>
            <c:numRef>
              <c:f>Sheet1!$G$21:$G$28</c:f>
              <c:numCache>
                <c:formatCode>General</c:formatCode>
                <c:ptCount val="8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B65-4C81-9B43-08BDC3F5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95231"/>
        <c:axId val="1455281295"/>
      </c:scatterChart>
      <c:valAx>
        <c:axId val="14618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281295"/>
        <c:crosses val="autoZero"/>
        <c:crossBetween val="midCat"/>
      </c:valAx>
      <c:valAx>
        <c:axId val="14552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89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260351</xdr:colOff>
      <xdr:row>0</xdr:row>
      <xdr:rowOff>114300</xdr:rowOff>
    </xdr:from>
    <xdr:to>
      <xdr:col>13</xdr:col>
      <xdr:colOff>609601</xdr:colOff>
      <xdr:row>16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A6FAF2-F4DC-9B30-A3DD-56A0B17F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"/>
  <sheetViews>
    <sheetView tabSelected="1" topLeftCell="D7" zoomScale="115" zoomScaleNormal="115" workbookViewId="0">
      <selection activeCell="J38" sqref="J38"/>
    </sheetView>
  </sheetViews>
  <sheetFormatPr defaultRowHeight="14.25" x14ac:dyDescent="0.2"/>
  <cols>
    <col min="1" max="13" width="10.625" style="1" customWidth="1"/>
    <col min="14" max="16384" width="9" style="1"/>
  </cols>
  <sheetData>
    <row r="1" spans="1:8" ht="15" thickBot="1" x14ac:dyDescent="0.25">
      <c r="A1" s="34" t="s">
        <v>0</v>
      </c>
      <c r="B1" s="34"/>
      <c r="C1" s="34"/>
      <c r="D1" s="34"/>
      <c r="E1" s="34"/>
      <c r="F1" s="34"/>
      <c r="G1" s="34"/>
    </row>
    <row r="2" spans="1:8" x14ac:dyDescent="0.2">
      <c r="A2" s="3" t="s">
        <v>1</v>
      </c>
      <c r="B2" s="4" t="s">
        <v>2</v>
      </c>
      <c r="C2" s="4"/>
      <c r="D2" s="4"/>
      <c r="E2" s="4"/>
      <c r="F2" s="4"/>
      <c r="G2" s="5"/>
    </row>
    <row r="3" spans="1:8" x14ac:dyDescent="0.2">
      <c r="A3" s="6"/>
      <c r="B3" s="7">
        <v>1</v>
      </c>
      <c r="C3" s="7">
        <v>2</v>
      </c>
      <c r="D3" s="7">
        <v>3</v>
      </c>
      <c r="E3" s="7">
        <v>4</v>
      </c>
      <c r="F3" s="7">
        <v>5</v>
      </c>
      <c r="G3" s="8" t="s">
        <v>3</v>
      </c>
    </row>
    <row r="4" spans="1:8" x14ac:dyDescent="0.2">
      <c r="A4" s="9">
        <v>40</v>
      </c>
      <c r="B4" s="10">
        <v>104.6</v>
      </c>
      <c r="C4" s="10">
        <v>104.5</v>
      </c>
      <c r="D4" s="10">
        <v>104.8</v>
      </c>
      <c r="E4" s="10">
        <v>104.4</v>
      </c>
      <c r="F4" s="10">
        <v>104.2</v>
      </c>
      <c r="G4" s="11">
        <f>AVERAGE(B4:F4)</f>
        <v>104.5</v>
      </c>
    </row>
    <row r="5" spans="1:8" ht="15" thickBot="1" x14ac:dyDescent="0.25">
      <c r="A5" s="12">
        <v>20</v>
      </c>
      <c r="B5" s="13">
        <v>183.1</v>
      </c>
      <c r="C5" s="13">
        <v>173.8</v>
      </c>
      <c r="D5" s="13">
        <v>180.5</v>
      </c>
      <c r="E5" s="13">
        <v>182.1</v>
      </c>
      <c r="F5" s="13">
        <v>181.5</v>
      </c>
      <c r="G5" s="14">
        <f>AVERAGE(B5:F5)</f>
        <v>180.2</v>
      </c>
    </row>
    <row r="6" spans="1:8" ht="15" thickBot="1" x14ac:dyDescent="0.25">
      <c r="A6" s="16"/>
      <c r="B6" s="16"/>
      <c r="C6" s="16"/>
      <c r="D6" s="2"/>
      <c r="E6" s="2"/>
      <c r="F6" s="2"/>
      <c r="G6" s="2"/>
    </row>
    <row r="7" spans="1:8" ht="15" thickBot="1" x14ac:dyDescent="0.25">
      <c r="A7" s="17" t="s">
        <v>4</v>
      </c>
      <c r="B7" s="58">
        <f>(G5*A5-G4*A4)/(G4-G5)</f>
        <v>7.6089828269484823</v>
      </c>
      <c r="C7" s="18" t="s">
        <v>5</v>
      </c>
      <c r="D7" s="15"/>
    </row>
    <row r="8" spans="1:8" ht="15" thickBot="1" x14ac:dyDescent="0.25">
      <c r="A8" s="16"/>
      <c r="B8" s="16"/>
      <c r="C8" s="16"/>
      <c r="D8" s="19"/>
      <c r="E8" s="19"/>
      <c r="F8" s="19"/>
      <c r="G8" s="19"/>
      <c r="H8" s="19"/>
    </row>
    <row r="9" spans="1:8" ht="15" thickBot="1" x14ac:dyDescent="0.25">
      <c r="A9" s="35" t="s">
        <v>6</v>
      </c>
      <c r="B9" s="35"/>
      <c r="C9" s="35"/>
      <c r="D9" s="35"/>
      <c r="E9" s="35"/>
      <c r="F9" s="35"/>
      <c r="G9" s="35"/>
      <c r="H9" s="35"/>
    </row>
    <row r="10" spans="1:8" x14ac:dyDescent="0.2">
      <c r="A10" s="3" t="s">
        <v>7</v>
      </c>
      <c r="B10" s="4" t="s">
        <v>8</v>
      </c>
      <c r="C10" s="4" t="s">
        <v>9</v>
      </c>
      <c r="D10" s="4"/>
      <c r="E10" s="4"/>
      <c r="F10" s="4"/>
      <c r="G10" s="4"/>
      <c r="H10" s="5"/>
    </row>
    <row r="11" spans="1:8" x14ac:dyDescent="0.2">
      <c r="A11" s="6"/>
      <c r="B11" s="20"/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8" t="s">
        <v>3</v>
      </c>
    </row>
    <row r="12" spans="1:8" x14ac:dyDescent="0.2">
      <c r="A12" s="21">
        <v>23.8</v>
      </c>
      <c r="B12" s="22">
        <f>A4+B7</f>
        <v>47.608982826948484</v>
      </c>
      <c r="C12" s="10">
        <v>104.6</v>
      </c>
      <c r="D12" s="10">
        <v>104.5</v>
      </c>
      <c r="E12" s="10">
        <v>104.5</v>
      </c>
      <c r="F12" s="10">
        <v>104.6</v>
      </c>
      <c r="G12" s="10">
        <v>104.5</v>
      </c>
      <c r="H12" s="11">
        <f>AVERAGE(C12:G12)</f>
        <v>104.54</v>
      </c>
    </row>
    <row r="13" spans="1:8" ht="15" thickBot="1" x14ac:dyDescent="0.25">
      <c r="A13" s="23">
        <v>32.6</v>
      </c>
      <c r="B13" s="24">
        <f>A5+B7</f>
        <v>27.608982826948484</v>
      </c>
      <c r="C13" s="25">
        <v>192.9</v>
      </c>
      <c r="D13" s="25">
        <v>194.4</v>
      </c>
      <c r="E13" s="25">
        <v>191</v>
      </c>
      <c r="F13" s="25">
        <v>191.8</v>
      </c>
      <c r="G13" s="25">
        <v>193.4</v>
      </c>
      <c r="H13" s="26">
        <f>AVERAGE(C13:G13)</f>
        <v>192.7</v>
      </c>
    </row>
    <row r="14" spans="1:8" ht="15" thickBot="1" x14ac:dyDescent="0.25">
      <c r="A14" s="16"/>
      <c r="B14" s="16"/>
      <c r="C14" s="16"/>
      <c r="D14" s="16"/>
      <c r="E14" s="2"/>
      <c r="F14" s="16"/>
      <c r="G14" s="16"/>
      <c r="H14" s="2"/>
    </row>
    <row r="15" spans="1:8" ht="15" thickBot="1" x14ac:dyDescent="0.25">
      <c r="A15" s="29" t="s">
        <v>10</v>
      </c>
      <c r="B15" s="59">
        <f>273.15+A12</f>
        <v>296.95</v>
      </c>
      <c r="C15" s="30" t="s">
        <v>12</v>
      </c>
      <c r="D15" s="60">
        <f>H12*B12/B15</f>
        <v>16.760542396798098</v>
      </c>
      <c r="E15" s="33"/>
      <c r="F15" s="17" t="s">
        <v>14</v>
      </c>
      <c r="G15" s="62">
        <f>ABS(D16-D15)/D15</f>
        <v>3.8191781485359524E-2</v>
      </c>
      <c r="H15" s="15"/>
    </row>
    <row r="16" spans="1:8" ht="15" thickBot="1" x14ac:dyDescent="0.25">
      <c r="A16" s="31" t="s">
        <v>11</v>
      </c>
      <c r="B16" s="41">
        <f>273.15+A13</f>
        <v>305.75</v>
      </c>
      <c r="C16" s="32" t="s">
        <v>13</v>
      </c>
      <c r="D16" s="61">
        <f>H13*B13/B16</f>
        <v>17.400657369592714</v>
      </c>
      <c r="E16" s="15"/>
      <c r="F16" s="2"/>
      <c r="G16" s="2"/>
    </row>
    <row r="17" spans="1:13" x14ac:dyDescent="0.2">
      <c r="A17" s="2"/>
      <c r="B17" s="2"/>
      <c r="C17" s="2"/>
      <c r="D17" s="2"/>
    </row>
    <row r="18" spans="1:13" ht="15" thickBot="1" x14ac:dyDescent="0.25">
      <c r="A18" s="36" t="s">
        <v>15</v>
      </c>
      <c r="B18" s="36"/>
      <c r="C18" s="36"/>
      <c r="D18" s="36"/>
      <c r="E18" s="36"/>
    </row>
    <row r="19" spans="1:13" ht="15" thickBot="1" x14ac:dyDescent="0.25">
      <c r="A19" s="37" t="s">
        <v>8</v>
      </c>
      <c r="B19" s="30" t="s">
        <v>9</v>
      </c>
      <c r="C19" s="30" t="s">
        <v>7</v>
      </c>
      <c r="D19" s="30" t="s">
        <v>16</v>
      </c>
      <c r="E19" s="38" t="s">
        <v>17</v>
      </c>
      <c r="G19" s="36" t="s">
        <v>19</v>
      </c>
      <c r="H19" s="36"/>
      <c r="I19" s="36"/>
      <c r="J19" s="36"/>
      <c r="K19" s="36"/>
    </row>
    <row r="20" spans="1:13" x14ac:dyDescent="0.2">
      <c r="A20" s="9">
        <v>60</v>
      </c>
      <c r="B20" s="10">
        <v>104.5</v>
      </c>
      <c r="C20" s="10">
        <v>24.6</v>
      </c>
      <c r="D20" s="39">
        <f>C20+273.15</f>
        <v>297.75</v>
      </c>
      <c r="E20" s="40">
        <f>D20/B20</f>
        <v>2.8492822966507179</v>
      </c>
      <c r="G20" s="37" t="s">
        <v>8</v>
      </c>
      <c r="H20" s="30" t="s">
        <v>9</v>
      </c>
      <c r="I20" s="30" t="s">
        <v>7</v>
      </c>
      <c r="J20" s="30" t="s">
        <v>16</v>
      </c>
      <c r="K20" s="38" t="s">
        <v>17</v>
      </c>
    </row>
    <row r="21" spans="1:13" x14ac:dyDescent="0.2">
      <c r="A21" s="9">
        <v>55</v>
      </c>
      <c r="B21" s="10">
        <v>116</v>
      </c>
      <c r="C21" s="10">
        <v>26.5</v>
      </c>
      <c r="D21" s="39">
        <f t="shared" ref="D21:D25" si="0">C21+273.15</f>
        <v>299.64999999999998</v>
      </c>
      <c r="E21" s="40">
        <f>D21/B21</f>
        <v>2.5831896551724136</v>
      </c>
      <c r="G21" s="9">
        <v>80</v>
      </c>
      <c r="H21" s="10">
        <v>104.5</v>
      </c>
      <c r="I21" s="10">
        <v>25.1</v>
      </c>
      <c r="J21" s="39">
        <f>I21+273.15</f>
        <v>298.25</v>
      </c>
      <c r="K21" s="40">
        <f>J21/H21</f>
        <v>2.8540669856459329</v>
      </c>
    </row>
    <row r="22" spans="1:13" x14ac:dyDescent="0.2">
      <c r="A22" s="9">
        <v>50</v>
      </c>
      <c r="B22" s="10">
        <v>123.1</v>
      </c>
      <c r="C22" s="10">
        <v>27.3</v>
      </c>
      <c r="D22" s="39">
        <f t="shared" si="0"/>
        <v>300.45</v>
      </c>
      <c r="E22" s="40">
        <f>D22/B22</f>
        <v>2.4406986190089359</v>
      </c>
      <c r="G22" s="9">
        <v>75</v>
      </c>
      <c r="H22" s="10">
        <v>110.1</v>
      </c>
      <c r="I22" s="10">
        <v>25.9</v>
      </c>
      <c r="J22" s="39">
        <f t="shared" ref="J22:J28" si="1">I22+273.15</f>
        <v>299.04999999999995</v>
      </c>
      <c r="K22" s="40">
        <f t="shared" ref="K22:K26" si="2">J22/H22</f>
        <v>2.7161671207992732</v>
      </c>
    </row>
    <row r="23" spans="1:13" x14ac:dyDescent="0.2">
      <c r="A23" s="9">
        <v>45</v>
      </c>
      <c r="B23" s="10">
        <v>135.9</v>
      </c>
      <c r="C23" s="10">
        <v>29.1</v>
      </c>
      <c r="D23" s="39">
        <f t="shared" si="0"/>
        <v>302.25</v>
      </c>
      <c r="E23" s="40">
        <f>D23/B23</f>
        <v>2.2240618101545251</v>
      </c>
      <c r="G23" s="9">
        <v>70</v>
      </c>
      <c r="H23" s="10">
        <v>119.8</v>
      </c>
      <c r="I23" s="10">
        <v>26.5</v>
      </c>
      <c r="J23" s="39">
        <f t="shared" si="1"/>
        <v>299.64999999999998</v>
      </c>
      <c r="K23" s="40">
        <f t="shared" si="2"/>
        <v>2.5012520868113519</v>
      </c>
    </row>
    <row r="24" spans="1:13" x14ac:dyDescent="0.2">
      <c r="A24" s="9">
        <v>40</v>
      </c>
      <c r="B24" s="10">
        <v>154.9</v>
      </c>
      <c r="C24" s="10">
        <v>31.7</v>
      </c>
      <c r="D24" s="39">
        <f t="shared" si="0"/>
        <v>304.84999999999997</v>
      </c>
      <c r="E24" s="40">
        <f>D24/B24</f>
        <v>1.9680438992898641</v>
      </c>
      <c r="G24" s="9">
        <v>65</v>
      </c>
      <c r="H24" s="10">
        <v>124.8</v>
      </c>
      <c r="I24" s="10">
        <v>27</v>
      </c>
      <c r="J24" s="39">
        <f t="shared" si="1"/>
        <v>300.14999999999998</v>
      </c>
      <c r="K24" s="40">
        <f t="shared" si="2"/>
        <v>2.4050480769230766</v>
      </c>
    </row>
    <row r="25" spans="1:13" ht="15" thickBot="1" x14ac:dyDescent="0.25">
      <c r="A25" s="12">
        <v>35</v>
      </c>
      <c r="B25" s="13">
        <v>175</v>
      </c>
      <c r="C25" s="13">
        <v>33.6</v>
      </c>
      <c r="D25" s="41">
        <f t="shared" si="0"/>
        <v>306.75</v>
      </c>
      <c r="E25" s="42">
        <f t="shared" ref="E25" si="3">D25/B25</f>
        <v>1.7528571428571429</v>
      </c>
      <c r="G25" s="9">
        <v>60</v>
      </c>
      <c r="H25" s="10">
        <v>136.1</v>
      </c>
      <c r="I25" s="10">
        <v>28.3</v>
      </c>
      <c r="J25" s="39">
        <f t="shared" si="1"/>
        <v>301.45</v>
      </c>
      <c r="K25" s="40">
        <f t="shared" si="2"/>
        <v>2.2149155033063925</v>
      </c>
    </row>
    <row r="26" spans="1:13" x14ac:dyDescent="0.2">
      <c r="A26" s="2"/>
      <c r="B26" s="2"/>
      <c r="C26" s="2"/>
      <c r="D26" s="2"/>
      <c r="E26" s="2"/>
      <c r="G26" s="9">
        <v>55</v>
      </c>
      <c r="H26" s="10">
        <v>146.30000000000001</v>
      </c>
      <c r="I26" s="10">
        <v>28.5</v>
      </c>
      <c r="J26" s="39">
        <f t="shared" si="1"/>
        <v>301.64999999999998</v>
      </c>
      <c r="K26" s="40">
        <f t="shared" si="2"/>
        <v>2.0618591934381403</v>
      </c>
    </row>
    <row r="27" spans="1:13" ht="15" thickBot="1" x14ac:dyDescent="0.25">
      <c r="A27" s="36" t="s">
        <v>18</v>
      </c>
      <c r="B27" s="36"/>
      <c r="C27" s="36"/>
      <c r="D27" s="36"/>
      <c r="E27" s="36"/>
      <c r="G27" s="9">
        <v>50</v>
      </c>
      <c r="H27" s="10">
        <v>159.19999999999999</v>
      </c>
      <c r="I27" s="10">
        <v>29.1</v>
      </c>
      <c r="J27" s="39">
        <f t="shared" si="1"/>
        <v>302.25</v>
      </c>
      <c r="K27" s="40">
        <f t="shared" ref="K27" si="4">J27/H27</f>
        <v>1.8985552763819096</v>
      </c>
    </row>
    <row r="28" spans="1:13" ht="15" thickBot="1" x14ac:dyDescent="0.25">
      <c r="A28" s="37" t="s">
        <v>8</v>
      </c>
      <c r="B28" s="30" t="s">
        <v>9</v>
      </c>
      <c r="C28" s="30" t="s">
        <v>7</v>
      </c>
      <c r="D28" s="30" t="s">
        <v>16</v>
      </c>
      <c r="E28" s="38" t="s">
        <v>17</v>
      </c>
      <c r="G28" s="12">
        <v>45</v>
      </c>
      <c r="H28" s="13">
        <v>183.7</v>
      </c>
      <c r="I28" s="13">
        <v>30.8</v>
      </c>
      <c r="J28" s="41">
        <f t="shared" si="1"/>
        <v>303.95</v>
      </c>
      <c r="K28" s="42">
        <f t="shared" ref="K28" si="5">J28/H28</f>
        <v>1.6545998911268374</v>
      </c>
    </row>
    <row r="29" spans="1:13" x14ac:dyDescent="0.2">
      <c r="A29" s="9">
        <v>40</v>
      </c>
      <c r="B29" s="10">
        <v>104.5</v>
      </c>
      <c r="C29" s="10">
        <v>24.1</v>
      </c>
      <c r="D29" s="39">
        <f>C29+273.15</f>
        <v>297.25</v>
      </c>
      <c r="E29" s="40">
        <f>D29/B29</f>
        <v>2.8444976076555024</v>
      </c>
      <c r="G29" s="2"/>
      <c r="H29" s="2"/>
      <c r="I29" s="2"/>
      <c r="J29" s="2"/>
      <c r="K29" s="2"/>
    </row>
    <row r="30" spans="1:13" ht="15" thickBot="1" x14ac:dyDescent="0.25">
      <c r="A30" s="9">
        <v>35</v>
      </c>
      <c r="B30" s="10">
        <v>119.3</v>
      </c>
      <c r="C30" s="10">
        <v>26.2</v>
      </c>
      <c r="D30" s="39">
        <f t="shared" ref="D30:D33" si="6">C30+273.15</f>
        <v>299.34999999999997</v>
      </c>
      <c r="E30" s="40">
        <f>D30/B30</f>
        <v>2.5092204526404021</v>
      </c>
      <c r="G30" s="36" t="s">
        <v>20</v>
      </c>
      <c r="H30" s="36"/>
      <c r="I30" s="36"/>
      <c r="J30" s="36"/>
      <c r="K30" s="36"/>
      <c r="L30" s="36"/>
      <c r="M30" s="36"/>
    </row>
    <row r="31" spans="1:13" x14ac:dyDescent="0.2">
      <c r="A31" s="9">
        <v>30</v>
      </c>
      <c r="B31" s="10">
        <v>137.5</v>
      </c>
      <c r="C31" s="10">
        <v>28.6</v>
      </c>
      <c r="D31" s="39">
        <f t="shared" si="6"/>
        <v>301.75</v>
      </c>
      <c r="E31" s="40">
        <f>D31/B31</f>
        <v>2.1945454545454544</v>
      </c>
      <c r="G31" s="37" t="s">
        <v>21</v>
      </c>
      <c r="H31" s="30">
        <v>1</v>
      </c>
      <c r="I31" s="30">
        <v>2</v>
      </c>
      <c r="J31" s="30">
        <v>3</v>
      </c>
      <c r="K31" s="30">
        <v>4</v>
      </c>
      <c r="L31" s="30">
        <v>5</v>
      </c>
      <c r="M31" s="38" t="s">
        <v>3</v>
      </c>
    </row>
    <row r="32" spans="1:13" ht="15" thickBot="1" x14ac:dyDescent="0.25">
      <c r="A32" s="9">
        <v>25</v>
      </c>
      <c r="B32" s="10">
        <v>159.19999999999999</v>
      </c>
      <c r="C32" s="10">
        <v>31.8</v>
      </c>
      <c r="D32" s="39">
        <f t="shared" si="6"/>
        <v>304.95</v>
      </c>
      <c r="E32" s="40">
        <f>D32/B32</f>
        <v>1.9155150753768846</v>
      </c>
      <c r="G32" s="43" t="s">
        <v>22</v>
      </c>
      <c r="H32" s="44">
        <v>30.03</v>
      </c>
      <c r="I32" s="44">
        <v>30.04</v>
      </c>
      <c r="J32" s="44">
        <v>30.03</v>
      </c>
      <c r="K32" s="44">
        <v>30.04</v>
      </c>
      <c r="L32" s="44">
        <v>30.04</v>
      </c>
      <c r="M32" s="42">
        <f>AVERAGE(H32:L32)</f>
        <v>30.035999999999994</v>
      </c>
    </row>
    <row r="33" spans="1:13" ht="15" thickBot="1" x14ac:dyDescent="0.25">
      <c r="A33" s="12">
        <v>20</v>
      </c>
      <c r="B33" s="13">
        <v>190.3</v>
      </c>
      <c r="C33" s="13">
        <v>34.1</v>
      </c>
      <c r="D33" s="41">
        <f t="shared" si="6"/>
        <v>307.25</v>
      </c>
      <c r="E33" s="42">
        <f>D33/B33</f>
        <v>1.6145559642669469</v>
      </c>
      <c r="F33" s="45"/>
      <c r="G33" s="29" t="s">
        <v>31</v>
      </c>
      <c r="H33" s="54">
        <v>2680</v>
      </c>
      <c r="I33" s="55" t="s">
        <v>32</v>
      </c>
      <c r="J33" s="52"/>
      <c r="K33" s="16"/>
      <c r="L33" s="2"/>
      <c r="M33" s="2"/>
    </row>
    <row r="34" spans="1:13" x14ac:dyDescent="0.2">
      <c r="A34" s="2"/>
      <c r="B34" s="2"/>
      <c r="C34" s="2"/>
      <c r="D34" s="2"/>
      <c r="E34" s="2"/>
      <c r="F34" s="45"/>
      <c r="G34" s="47" t="s">
        <v>23</v>
      </c>
      <c r="H34" s="56">
        <v>11.1</v>
      </c>
      <c r="I34" s="57" t="s">
        <v>27</v>
      </c>
      <c r="J34" s="27" t="s">
        <v>29</v>
      </c>
      <c r="K34" s="53">
        <f>64*H34*H33/((M32/50)^2 * H37 * H35^4) *10^3</f>
        <v>1.3503056361453718</v>
      </c>
      <c r="L34" s="15"/>
    </row>
    <row r="35" spans="1:13" ht="15" thickBot="1" x14ac:dyDescent="0.25">
      <c r="F35" s="45"/>
      <c r="G35" s="47" t="s">
        <v>24</v>
      </c>
      <c r="H35" s="56">
        <v>14</v>
      </c>
      <c r="I35" s="57" t="s">
        <v>26</v>
      </c>
      <c r="J35" s="28" t="s">
        <v>14</v>
      </c>
      <c r="K35" s="63">
        <f>ABS(H38-K34)/H38</f>
        <v>3.6871871508293949E-2</v>
      </c>
      <c r="L35" s="15"/>
    </row>
    <row r="36" spans="1:13" x14ac:dyDescent="0.2">
      <c r="F36" s="45"/>
      <c r="G36" s="47" t="s">
        <v>25</v>
      </c>
      <c r="H36" s="56">
        <f>101000</f>
        <v>101000</v>
      </c>
      <c r="I36" s="57" t="s">
        <v>28</v>
      </c>
      <c r="J36" s="46"/>
      <c r="K36" s="2"/>
    </row>
    <row r="37" spans="1:13" x14ac:dyDescent="0.2">
      <c r="F37" s="45"/>
      <c r="G37" s="47" t="s">
        <v>30</v>
      </c>
      <c r="H37" s="48">
        <f>H36+H34*10^-3*9.8/(PI() * (H35/2)^2 * 10^-6)</f>
        <v>101706.64794732802</v>
      </c>
      <c r="I37" s="49"/>
      <c r="J37" s="15"/>
    </row>
    <row r="38" spans="1:13" ht="15" thickBot="1" x14ac:dyDescent="0.25">
      <c r="F38" s="45"/>
      <c r="G38" s="31" t="s">
        <v>33</v>
      </c>
      <c r="H38" s="50">
        <v>1.4019999999999999</v>
      </c>
      <c r="I38" s="51"/>
      <c r="J38" s="15"/>
    </row>
    <row r="39" spans="1:13" x14ac:dyDescent="0.2">
      <c r="G39" s="2"/>
      <c r="H39" s="2"/>
      <c r="I39" s="2"/>
    </row>
  </sheetData>
  <mergeCells count="13">
    <mergeCell ref="G30:M30"/>
    <mergeCell ref="H37:I37"/>
    <mergeCell ref="H38:I38"/>
    <mergeCell ref="A1:G1"/>
    <mergeCell ref="A9:H9"/>
    <mergeCell ref="A18:E18"/>
    <mergeCell ref="G19:K19"/>
    <mergeCell ref="A27:E27"/>
    <mergeCell ref="A2:A3"/>
    <mergeCell ref="B2:G2"/>
    <mergeCell ref="A10:A11"/>
    <mergeCell ref="B10:B11"/>
    <mergeCell ref="C10:H10"/>
  </mergeCells>
  <phoneticPr fontId="4" type="noConversion"/>
  <pageMargins left="0.7" right="0.7" top="0.75" bottom="0.75" header="0.3" footer="0.3"/>
  <pageSetup paperSize="9" scale="5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Fuxuan Zhang</cp:lastModifiedBy>
  <cp:lastPrinted>2024-11-10T04:53:22Z</cp:lastPrinted>
  <dcterms:created xsi:type="dcterms:W3CDTF">2015-06-05T18:17:20Z</dcterms:created>
  <dcterms:modified xsi:type="dcterms:W3CDTF">2024-11-10T06:13:18Z</dcterms:modified>
</cp:coreProperties>
</file>