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ga\Desktop\Sebastian Salgado\Marketing\Redes sociales\Estadisticas Facebook\"/>
    </mc:Choice>
  </mc:AlternateContent>
  <bookViews>
    <workbookView xWindow="0" yWindow="0" windowWidth="19200" windowHeight="6330" activeTab="1"/>
  </bookViews>
  <sheets>
    <sheet name="Registro" sheetId="1" r:id="rId1"/>
    <sheet name="Consolidado" sheetId="2" r:id="rId2"/>
    <sheet name="Hoja2" sheetId="4" r:id="rId3"/>
    <sheet name="Resumen donante" sheetId="3" r:id="rId4"/>
  </sheets>
  <definedNames>
    <definedName name="_xlnm._FilterDatabase" localSheetId="0" hidden="1">Registro!$A$3:$Q$34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4" l="1"/>
  <c r="I26" i="2"/>
  <c r="I25" i="2"/>
  <c r="I24" i="2"/>
  <c r="I23" i="2"/>
  <c r="I22" i="2"/>
  <c r="F18" i="2"/>
  <c r="F9" i="2"/>
  <c r="F10" i="2"/>
  <c r="F14" i="2"/>
  <c r="E14" i="2"/>
  <c r="F13" i="2"/>
  <c r="F17" i="2"/>
  <c r="F11" i="2"/>
  <c r="F16" i="2"/>
  <c r="E16" i="2"/>
  <c r="F15" i="2"/>
  <c r="F8" i="2"/>
  <c r="E8" i="2"/>
  <c r="I27" i="2" l="1"/>
  <c r="G8" i="2"/>
  <c r="G14" i="2"/>
  <c r="F23" i="2"/>
  <c r="F26" i="2"/>
  <c r="E25" i="2"/>
  <c r="G16" i="2"/>
  <c r="O34" i="1"/>
  <c r="H34" i="1"/>
  <c r="J34" i="1" s="1"/>
  <c r="O33" i="1"/>
  <c r="E13" i="2" s="1"/>
  <c r="G13" i="2" s="1"/>
  <c r="H33" i="1"/>
  <c r="J33" i="1" l="1"/>
  <c r="D13" i="2"/>
  <c r="H13" i="2" s="1"/>
  <c r="O32" i="1"/>
  <c r="H32" i="1"/>
  <c r="O31" i="1"/>
  <c r="H31" i="1"/>
  <c r="J31" i="1" s="1"/>
  <c r="E18" i="2" l="1"/>
  <c r="G18" i="2" s="1"/>
  <c r="J32" i="1"/>
  <c r="D18" i="2"/>
  <c r="H18" i="2" s="1"/>
  <c r="O30" i="1" l="1"/>
  <c r="E17" i="2" s="1"/>
  <c r="G17" i="2" s="1"/>
  <c r="H30" i="1"/>
  <c r="O29" i="1"/>
  <c r="H29" i="1"/>
  <c r="J29" i="1" s="1"/>
  <c r="O28" i="1"/>
  <c r="H28" i="1"/>
  <c r="J28" i="1" s="1"/>
  <c r="J30" i="1" l="1"/>
  <c r="D17" i="2"/>
  <c r="H17" i="2" s="1"/>
  <c r="O27" i="1"/>
  <c r="H27" i="1"/>
  <c r="O26" i="1"/>
  <c r="H26" i="1"/>
  <c r="J26" i="1" s="1"/>
  <c r="O25" i="1"/>
  <c r="H25" i="1"/>
  <c r="J25" i="1" s="1"/>
  <c r="J27" i="1" l="1"/>
  <c r="D11" i="2"/>
  <c r="O24" i="1"/>
  <c r="H24" i="1"/>
  <c r="J24" i="1" s="1"/>
  <c r="O23" i="1"/>
  <c r="H23" i="1"/>
  <c r="J23" i="1" s="1"/>
  <c r="O22" i="1"/>
  <c r="H22" i="1"/>
  <c r="J22" i="1" s="1"/>
  <c r="O21" i="1" l="1"/>
  <c r="H21" i="1"/>
  <c r="O20" i="1"/>
  <c r="H20" i="1"/>
  <c r="O19" i="1"/>
  <c r="H19" i="1"/>
  <c r="J19" i="1" l="1"/>
  <c r="J20" i="1"/>
  <c r="D16" i="2"/>
  <c r="H16" i="2" s="1"/>
  <c r="J21" i="1"/>
  <c r="D14" i="2"/>
  <c r="O18" i="1"/>
  <c r="H18" i="1"/>
  <c r="J18" i="1" l="1"/>
  <c r="D8" i="2"/>
  <c r="H8" i="2" s="1"/>
  <c r="H14" i="2"/>
  <c r="D25" i="2"/>
  <c r="J25" i="2" s="1"/>
  <c r="F12" i="2"/>
  <c r="H11" i="2"/>
  <c r="F7" i="2"/>
  <c r="F6" i="2"/>
  <c r="F24" i="2" l="1"/>
  <c r="F25" i="2"/>
  <c r="G25" i="2" s="1"/>
  <c r="M9" i="1"/>
  <c r="F4" i="2"/>
  <c r="F22" i="2" s="1"/>
  <c r="H25" i="2" l="1"/>
  <c r="F27" i="2"/>
  <c r="H17" i="1"/>
  <c r="O17" i="1"/>
  <c r="E12" i="2" s="1"/>
  <c r="E24" i="2" s="1"/>
  <c r="H16" i="1"/>
  <c r="O15" i="1"/>
  <c r="E6" i="2" s="1"/>
  <c r="G6" i="2" s="1"/>
  <c r="O16" i="1"/>
  <c r="E9" i="2" s="1"/>
  <c r="G9" i="2" s="1"/>
  <c r="H15" i="1"/>
  <c r="J15" i="1" s="1"/>
  <c r="O14" i="1"/>
  <c r="E7" i="2" s="1"/>
  <c r="G7" i="2" s="1"/>
  <c r="H14" i="1"/>
  <c r="O13" i="1"/>
  <c r="J16" i="1" l="1"/>
  <c r="D9" i="2"/>
  <c r="H9" i="2" s="1"/>
  <c r="G12" i="2"/>
  <c r="G24" i="2"/>
  <c r="J17" i="1"/>
  <c r="D12" i="2"/>
  <c r="D24" i="2" s="1"/>
  <c r="J14" i="1"/>
  <c r="D7" i="2"/>
  <c r="H7" i="2" s="1"/>
  <c r="H13" i="1"/>
  <c r="J13" i="1" s="1"/>
  <c r="H24" i="2" l="1"/>
  <c r="J24" i="2"/>
  <c r="H12" i="2"/>
  <c r="O5" i="1"/>
  <c r="O6" i="1"/>
  <c r="O7" i="1"/>
  <c r="E4" i="2" s="1"/>
  <c r="O9" i="1"/>
  <c r="E5" i="2" s="1"/>
  <c r="G5" i="2" s="1"/>
  <c r="O11" i="1"/>
  <c r="E15" i="2" s="1"/>
  <c r="E26" i="2" s="1"/>
  <c r="O4" i="1"/>
  <c r="E11" i="2" s="1"/>
  <c r="H5" i="1"/>
  <c r="D10" i="2" s="1"/>
  <c r="H6" i="1"/>
  <c r="J6" i="1" s="1"/>
  <c r="H7" i="1"/>
  <c r="H8" i="1"/>
  <c r="J8" i="1" s="1"/>
  <c r="H9" i="1"/>
  <c r="H10" i="1"/>
  <c r="H11" i="1"/>
  <c r="D15" i="2" s="1"/>
  <c r="D26" i="2" s="1"/>
  <c r="H12" i="1"/>
  <c r="J12" i="1" s="1"/>
  <c r="H4" i="1"/>
  <c r="J4" i="1" s="1"/>
  <c r="H26" i="2" l="1"/>
  <c r="J26" i="2"/>
  <c r="E22" i="2"/>
  <c r="G22" i="2" s="1"/>
  <c r="E10" i="2"/>
  <c r="G10" i="2" s="1"/>
  <c r="G15" i="2"/>
  <c r="G26" i="2"/>
  <c r="G4" i="2"/>
  <c r="G11" i="2"/>
  <c r="J11" i="1"/>
  <c r="J5" i="1"/>
  <c r="D23" i="2"/>
  <c r="J10" i="1"/>
  <c r="D6" i="2"/>
  <c r="H6" i="2" s="1"/>
  <c r="J9" i="1"/>
  <c r="D5" i="2"/>
  <c r="H5" i="2" s="1"/>
  <c r="J7" i="1"/>
  <c r="D4" i="2"/>
  <c r="H23" i="2" l="1"/>
  <c r="J23" i="2"/>
  <c r="D22" i="2"/>
  <c r="J22" i="2" s="1"/>
  <c r="H22" i="2"/>
  <c r="D27" i="2"/>
  <c r="E23" i="2"/>
  <c r="G23" i="2" s="1"/>
  <c r="H4" i="2"/>
  <c r="H15" i="2"/>
  <c r="H10" i="2"/>
  <c r="H27" i="2" l="1"/>
  <c r="J27" i="2"/>
  <c r="E27" i="2"/>
  <c r="G27" i="2" s="1"/>
</calcChain>
</file>

<file path=xl/sharedStrings.xml><?xml version="1.0" encoding="utf-8"?>
<sst xmlns="http://schemas.openxmlformats.org/spreadsheetml/2006/main" count="295" uniqueCount="99">
  <si>
    <t>Mes</t>
  </si>
  <si>
    <t>Enero</t>
  </si>
  <si>
    <t>Alcance</t>
  </si>
  <si>
    <t>Interacciones</t>
  </si>
  <si>
    <t>País</t>
  </si>
  <si>
    <t>Ecuador</t>
  </si>
  <si>
    <t>Costo por persona</t>
  </si>
  <si>
    <t>Localidades</t>
  </si>
  <si>
    <t>Comentarios</t>
  </si>
  <si>
    <t>#Inscritos</t>
  </si>
  <si>
    <t>Bolivia</t>
  </si>
  <si>
    <t>Febrero</t>
  </si>
  <si>
    <t>Tipo</t>
  </si>
  <si>
    <t>Aviso de promoción CS</t>
  </si>
  <si>
    <t>Aviso de promoción CM</t>
  </si>
  <si>
    <t>5 países</t>
  </si>
  <si>
    <t>N/A</t>
  </si>
  <si>
    <t>90 clicks en el enlace de video</t>
  </si>
  <si>
    <t>Branding video institucional</t>
  </si>
  <si>
    <t>Aviso Promocion CS</t>
  </si>
  <si>
    <t>Perú</t>
  </si>
  <si>
    <t>Marzo</t>
  </si>
  <si>
    <t>Lambayeque, Lima y Arequipa</t>
  </si>
  <si>
    <t>Se incluye link a formulario y Lead</t>
  </si>
  <si>
    <t># de días</t>
  </si>
  <si>
    <t>Riobamba</t>
  </si>
  <si>
    <t>Cuenca y Riobamba</t>
  </si>
  <si>
    <t>Cochabamba</t>
  </si>
  <si>
    <t>El Alto</t>
  </si>
  <si>
    <t>Santa Cruz</t>
  </si>
  <si>
    <t>Branding página</t>
  </si>
  <si>
    <t>Nuevos 283 me gusta de Perú</t>
  </si>
  <si>
    <t xml:space="preserve">Perú </t>
  </si>
  <si>
    <t>Inversión Form</t>
  </si>
  <si>
    <t>Inv Lead</t>
  </si>
  <si>
    <t>Total Inv</t>
  </si>
  <si>
    <t># personas form</t>
  </si>
  <si>
    <t># personas leads</t>
  </si>
  <si>
    <t># total personas</t>
  </si>
  <si>
    <t>Montero</t>
  </si>
  <si>
    <t>Riberalta Guallamerín y Cobija</t>
  </si>
  <si>
    <t>San Salvador</t>
  </si>
  <si>
    <t>El Salvador</t>
  </si>
  <si>
    <t>Abril</t>
  </si>
  <si>
    <t>No se invirtió en leads y los resultados son pobres</t>
  </si>
  <si>
    <t>Montero como territorio no funcionó bien</t>
  </si>
  <si>
    <t>Cochabamba 2</t>
  </si>
  <si>
    <t>4 grupos de Diplomado (80 mediadores) y uno de CM (10)</t>
  </si>
  <si>
    <t>Country</t>
  </si>
  <si>
    <t>Investment</t>
  </si>
  <si>
    <t>Marketing Prospects</t>
  </si>
  <si>
    <t>Type of course</t>
  </si>
  <si>
    <t>Diplomado</t>
  </si>
  <si>
    <t>Alto</t>
  </si>
  <si>
    <t>Enrolled</t>
  </si>
  <si>
    <t>En proceso concretar con interesados</t>
  </si>
  <si>
    <t>Quito</t>
  </si>
  <si>
    <t>Lima, Arequipa and Lambayeque</t>
  </si>
  <si>
    <t>Prospects</t>
  </si>
  <si>
    <t>Aviso de promoción CM SAFCI</t>
  </si>
  <si>
    <t>La Paz</t>
  </si>
  <si>
    <t>Trinidad y Villazón</t>
  </si>
  <si>
    <t>Mayo</t>
  </si>
  <si>
    <t>Facebook tiene poca llegada en zona lejana de Bolivia</t>
  </si>
  <si>
    <t>Ayacucho</t>
  </si>
  <si>
    <t>En Perú ayuda mucho referidos de los inscritos</t>
  </si>
  <si>
    <t>Honduras</t>
  </si>
  <si>
    <t>Tegucigalpa, San Pedro Sula y La Ceiba</t>
  </si>
  <si>
    <t>4 grupos 2 en Tegus 1 en la Ceiba y 1 en San Pedro Sula</t>
  </si>
  <si>
    <t>Tarija</t>
  </si>
  <si>
    <t>Junio</t>
  </si>
  <si>
    <t>Lima</t>
  </si>
  <si>
    <t>Arequipa</t>
  </si>
  <si>
    <t>Julio</t>
  </si>
  <si>
    <t>Safci muestra una gran acogida, por ahora solo probado en La Paz</t>
  </si>
  <si>
    <t>Quito, Guayaquil y Cuenca</t>
  </si>
  <si>
    <t>Agosto</t>
  </si>
  <si>
    <t>Riberalta y Tarija</t>
  </si>
  <si>
    <t>Loreto</t>
  </si>
  <si>
    <t>Cobija</t>
  </si>
  <si>
    <t>Septiembre</t>
  </si>
  <si>
    <t>Zona lejana de Bolivia demuestra baja aceptación</t>
  </si>
  <si>
    <t>Puno</t>
  </si>
  <si>
    <t>Oriente</t>
  </si>
  <si>
    <t>Octubre</t>
  </si>
  <si>
    <t>Hubo baja asistencia el día de la presentación por lluvias</t>
  </si>
  <si>
    <t>La Paz prueba ser muy bueno para Facebook</t>
  </si>
  <si>
    <t>Diplomado and CM SAFCI</t>
  </si>
  <si>
    <t>Beni, Trinidad, Tarija Villazón, Cobija</t>
  </si>
  <si>
    <t>Cost per mediator</t>
  </si>
  <si>
    <t>Total</t>
  </si>
  <si>
    <t>% Efectivness Pros/Enroll</t>
  </si>
  <si>
    <t># Interactions</t>
  </si>
  <si>
    <t>Interactions per$</t>
  </si>
  <si>
    <t>Efectv Enroll vs Prospects</t>
  </si>
  <si>
    <t>Interactions per $</t>
  </si>
  <si>
    <t>Campaign</t>
  </si>
  <si>
    <t>% Efect Pros/Enroll</t>
  </si>
  <si>
    <t>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</si>
</sst>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_);[Red]\(&quot;$&quot;#,##0.00000\)"/>
    <numFmt numFmtId="165" formatCode="_(* #,##0_);_(* \(#,##0\);_(* &quot;-&quot;??_);_(@_)"/>
    <numFmt numFmtId="166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65" fontId="0" fillId="0" borderId="1" xfId="1" applyNumberFormat="1" applyFont="1" applyBorder="1" applyAlignment="1"/>
    <xf numFmtId="165" fontId="0" fillId="0" borderId="1" xfId="1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9" fontId="0" fillId="0" borderId="0" xfId="3" applyFont="1" applyAlignment="1">
      <alignment horizontal="center"/>
    </xf>
    <xf numFmtId="9" fontId="0" fillId="0" borderId="1" xfId="3" applyFont="1" applyBorder="1" applyAlignment="1">
      <alignment horizontal="center"/>
    </xf>
    <xf numFmtId="44" fontId="0" fillId="0" borderId="1" xfId="2" applyFont="1" applyBorder="1" applyAlignment="1">
      <alignment vertical="center"/>
    </xf>
    <xf numFmtId="9" fontId="0" fillId="0" borderId="0" xfId="3" applyFont="1" applyBorder="1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8" fontId="0" fillId="0" borderId="8" xfId="0" applyNumberFormat="1" applyBorder="1" applyAlignment="1">
      <alignment horizontal="center"/>
    </xf>
    <xf numFmtId="9" fontId="0" fillId="0" borderId="8" xfId="3" applyFont="1" applyBorder="1" applyAlignment="1">
      <alignment horizontal="center"/>
    </xf>
    <xf numFmtId="44" fontId="0" fillId="0" borderId="8" xfId="2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8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8" fontId="0" fillId="2" borderId="1" xfId="0" applyNumberFormat="1" applyFill="1" applyBorder="1" applyAlignment="1">
      <alignment horizontal="center"/>
    </xf>
    <xf numFmtId="9" fontId="0" fillId="2" borderId="1" xfId="3" applyFont="1" applyFill="1" applyBorder="1" applyAlignment="1">
      <alignment horizontal="center"/>
    </xf>
    <xf numFmtId="44" fontId="0" fillId="2" borderId="1" xfId="2" applyFont="1" applyFill="1" applyBorder="1" applyAlignment="1">
      <alignment vertical="center"/>
    </xf>
    <xf numFmtId="0" fontId="0" fillId="2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8" fontId="0" fillId="0" borderId="0" xfId="0" applyNumberFormat="1" applyBorder="1" applyAlignment="1">
      <alignment horizontal="center"/>
    </xf>
    <xf numFmtId="9" fontId="0" fillId="0" borderId="0" xfId="3" applyFont="1" applyBorder="1" applyAlignment="1">
      <alignment horizontal="center"/>
    </xf>
    <xf numFmtId="44" fontId="0" fillId="0" borderId="0" xfId="2" applyFon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44" fontId="0" fillId="0" borderId="8" xfId="2" applyFont="1" applyBorder="1" applyAlignment="1">
      <alignment horizontal="center" vertical="center"/>
    </xf>
    <xf numFmtId="37" fontId="0" fillId="0" borderId="6" xfId="2" applyNumberFormat="1" applyFont="1" applyBorder="1" applyAlignment="1">
      <alignment horizontal="center"/>
    </xf>
    <xf numFmtId="37" fontId="0" fillId="0" borderId="9" xfId="2" applyNumberFormat="1" applyFont="1" applyBorder="1" applyAlignment="1">
      <alignment horizontal="center"/>
    </xf>
    <xf numFmtId="37" fontId="0" fillId="0" borderId="0" xfId="2" applyNumberFormat="1" applyFont="1" applyBorder="1" applyAlignment="1">
      <alignment horizontal="center"/>
    </xf>
    <xf numFmtId="37" fontId="0" fillId="0" borderId="6" xfId="3" applyNumberFormat="1" applyFont="1" applyBorder="1" applyAlignment="1">
      <alignment horizontal="center"/>
    </xf>
    <xf numFmtId="37" fontId="0" fillId="0" borderId="9" xfId="3" applyNumberFormat="1" applyFont="1" applyBorder="1" applyAlignment="1">
      <alignment horizontal="center"/>
    </xf>
    <xf numFmtId="37" fontId="0" fillId="0" borderId="0" xfId="3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8" fontId="0" fillId="0" borderId="0" xfId="0" applyNumberFormat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9" fontId="0" fillId="0" borderId="1" xfId="3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8" fontId="0" fillId="2" borderId="1" xfId="0" applyNumberFormat="1" applyFill="1" applyBorder="1" applyAlignment="1">
      <alignment horizontal="center" vertical="center" wrapText="1"/>
    </xf>
    <xf numFmtId="9" fontId="0" fillId="2" borderId="1" xfId="3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8" fontId="0" fillId="0" borderId="8" xfId="0" applyNumberFormat="1" applyBorder="1" applyAlignment="1">
      <alignment horizontal="center" vertical="center" wrapText="1"/>
    </xf>
    <xf numFmtId="9" fontId="0" fillId="0" borderId="8" xfId="3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4"/>
  <sheetViews>
    <sheetView zoomScale="110" zoomScaleNormal="110" workbookViewId="0">
      <pane xSplit="4" ySplit="6" topLeftCell="J7" activePane="bottomRight" state="frozen"/>
      <selection pane="topRight" activeCell="E1" sqref="E1"/>
      <selection pane="bottomLeft" activeCell="A7" sqref="A7"/>
      <selection pane="bottomRight" activeCell="B51" sqref="B51"/>
    </sheetView>
  </sheetViews>
  <sheetFormatPr baseColWidth="10" defaultColWidth="11.453125" defaultRowHeight="14.5" x14ac:dyDescent="0.35"/>
  <cols>
    <col min="1" max="1" width="5.81640625" style="1" customWidth="1"/>
    <col min="2" max="2" width="28.08984375" style="1" customWidth="1"/>
    <col min="3" max="3" width="11.453125" style="1"/>
    <col min="4" max="4" width="32.81640625" style="1" bestFit="1" customWidth="1"/>
    <col min="5" max="5" width="11.453125" style="1"/>
    <col min="6" max="6" width="17.81640625" style="1" bestFit="1" customWidth="1"/>
    <col min="7" max="8" width="11.453125" style="1"/>
    <col min="9" max="9" width="8" style="1" bestFit="1" customWidth="1"/>
    <col min="10" max="10" width="17.1796875" style="1" bestFit="1" customWidth="1"/>
    <col min="11" max="11" width="11.453125" style="1"/>
    <col min="12" max="12" width="11.453125" style="1" customWidth="1"/>
    <col min="13" max="15" width="18.26953125" style="3" customWidth="1"/>
    <col min="16" max="16" width="9.453125" style="1" bestFit="1" customWidth="1"/>
    <col min="17" max="17" width="56.1796875" style="1" bestFit="1" customWidth="1"/>
    <col min="18" max="16384" width="11.453125" style="1"/>
  </cols>
  <sheetData>
    <row r="3" spans="1:17" s="2" customFormat="1" x14ac:dyDescent="0.35">
      <c r="A3" s="4"/>
      <c r="B3" s="4" t="s">
        <v>12</v>
      </c>
      <c r="C3" s="4" t="s">
        <v>4</v>
      </c>
      <c r="D3" s="4" t="s">
        <v>7</v>
      </c>
      <c r="E3" s="4" t="s">
        <v>0</v>
      </c>
      <c r="F3" s="4" t="s">
        <v>33</v>
      </c>
      <c r="G3" s="4" t="s">
        <v>34</v>
      </c>
      <c r="H3" s="4" t="s">
        <v>35</v>
      </c>
      <c r="I3" s="4" t="s">
        <v>2</v>
      </c>
      <c r="J3" s="4" t="s">
        <v>6</v>
      </c>
      <c r="K3" s="4" t="s">
        <v>3</v>
      </c>
      <c r="L3" s="4" t="s">
        <v>24</v>
      </c>
      <c r="M3" s="5" t="s">
        <v>36</v>
      </c>
      <c r="N3" s="5" t="s">
        <v>37</v>
      </c>
      <c r="O3" s="5" t="s">
        <v>38</v>
      </c>
      <c r="P3" s="4" t="s">
        <v>9</v>
      </c>
      <c r="Q3" s="4" t="s">
        <v>8</v>
      </c>
    </row>
    <row r="4" spans="1:17" x14ac:dyDescent="0.35">
      <c r="A4" s="6">
        <v>1</v>
      </c>
      <c r="B4" s="6" t="s">
        <v>13</v>
      </c>
      <c r="C4" s="6" t="s">
        <v>5</v>
      </c>
      <c r="D4" s="6" t="s">
        <v>56</v>
      </c>
      <c r="E4" s="6" t="s">
        <v>1</v>
      </c>
      <c r="F4" s="7">
        <v>20</v>
      </c>
      <c r="G4" s="7">
        <v>0</v>
      </c>
      <c r="H4" s="7">
        <f>+G4+F4</f>
        <v>20</v>
      </c>
      <c r="I4" s="6">
        <v>578</v>
      </c>
      <c r="J4" s="8">
        <f>+H4/I4</f>
        <v>3.4602076124567477E-2</v>
      </c>
      <c r="K4" s="6">
        <v>18</v>
      </c>
      <c r="L4" s="6">
        <v>5</v>
      </c>
      <c r="M4" s="9">
        <v>84</v>
      </c>
      <c r="N4" s="9">
        <v>0</v>
      </c>
      <c r="O4" s="9">
        <f>+N4+M4</f>
        <v>84</v>
      </c>
      <c r="P4" s="6">
        <v>10</v>
      </c>
      <c r="Q4" s="6"/>
    </row>
    <row r="5" spans="1:17" x14ac:dyDescent="0.35">
      <c r="A5" s="6">
        <v>2</v>
      </c>
      <c r="B5" s="6" t="s">
        <v>13</v>
      </c>
      <c r="C5" s="6" t="s">
        <v>5</v>
      </c>
      <c r="D5" s="6" t="s">
        <v>26</v>
      </c>
      <c r="E5" s="6" t="s">
        <v>1</v>
      </c>
      <c r="F5" s="7">
        <v>20</v>
      </c>
      <c r="G5" s="7">
        <v>0</v>
      </c>
      <c r="H5" s="7">
        <f t="shared" ref="H5:H34" si="0">+G5+F5</f>
        <v>20</v>
      </c>
      <c r="I5" s="10">
        <v>22163</v>
      </c>
      <c r="J5" s="8">
        <f t="shared" ref="J5:J34" si="1">+H5/I5</f>
        <v>9.0240490908270537E-4</v>
      </c>
      <c r="K5" s="6">
        <v>980</v>
      </c>
      <c r="L5" s="6">
        <v>5</v>
      </c>
      <c r="M5" s="9">
        <v>242</v>
      </c>
      <c r="N5" s="9">
        <v>0</v>
      </c>
      <c r="O5" s="9">
        <f t="shared" ref="O5:O11" si="2">+N5+M5</f>
        <v>242</v>
      </c>
      <c r="P5" s="6">
        <v>36</v>
      </c>
      <c r="Q5" s="6"/>
    </row>
    <row r="6" spans="1:17" x14ac:dyDescent="0.35">
      <c r="A6" s="6">
        <v>3</v>
      </c>
      <c r="B6" s="6" t="s">
        <v>13</v>
      </c>
      <c r="C6" s="6" t="s">
        <v>5</v>
      </c>
      <c r="D6" s="6" t="s">
        <v>25</v>
      </c>
      <c r="E6" s="6" t="s">
        <v>11</v>
      </c>
      <c r="F6" s="7">
        <v>20</v>
      </c>
      <c r="G6" s="7">
        <v>0</v>
      </c>
      <c r="H6" s="7">
        <f t="shared" si="0"/>
        <v>20</v>
      </c>
      <c r="I6" s="10">
        <v>719</v>
      </c>
      <c r="J6" s="8">
        <f t="shared" si="1"/>
        <v>2.7816411682892908E-2</v>
      </c>
      <c r="K6" s="6">
        <v>65</v>
      </c>
      <c r="L6" s="6">
        <v>7</v>
      </c>
      <c r="M6" s="9">
        <v>62</v>
      </c>
      <c r="N6" s="9">
        <v>0</v>
      </c>
      <c r="O6" s="9">
        <f t="shared" si="2"/>
        <v>62</v>
      </c>
      <c r="P6" s="6">
        <v>12</v>
      </c>
      <c r="Q6" s="6"/>
    </row>
    <row r="7" spans="1:17" x14ac:dyDescent="0.35">
      <c r="A7" s="6">
        <v>4</v>
      </c>
      <c r="B7" s="6" t="s">
        <v>13</v>
      </c>
      <c r="C7" s="6" t="s">
        <v>10</v>
      </c>
      <c r="D7" s="6" t="s">
        <v>27</v>
      </c>
      <c r="E7" s="6" t="s">
        <v>11</v>
      </c>
      <c r="F7" s="7">
        <v>15.32</v>
      </c>
      <c r="G7" s="7">
        <v>0</v>
      </c>
      <c r="H7" s="7">
        <f t="shared" si="0"/>
        <v>15.32</v>
      </c>
      <c r="I7" s="10">
        <v>17531</v>
      </c>
      <c r="J7" s="8">
        <f t="shared" si="1"/>
        <v>8.738805544464092E-4</v>
      </c>
      <c r="K7" s="6">
        <v>564</v>
      </c>
      <c r="L7" s="6">
        <v>23</v>
      </c>
      <c r="M7" s="9">
        <v>68</v>
      </c>
      <c r="N7" s="9">
        <v>0</v>
      </c>
      <c r="O7" s="9">
        <f t="shared" si="2"/>
        <v>68</v>
      </c>
      <c r="P7" s="6">
        <v>16</v>
      </c>
      <c r="Q7" s="6"/>
    </row>
    <row r="8" spans="1:17" x14ac:dyDescent="0.35">
      <c r="A8" s="6">
        <v>5</v>
      </c>
      <c r="B8" s="6" t="s">
        <v>18</v>
      </c>
      <c r="C8" s="6" t="s">
        <v>15</v>
      </c>
      <c r="D8" s="6" t="s">
        <v>15</v>
      </c>
      <c r="E8" s="6" t="s">
        <v>11</v>
      </c>
      <c r="F8" s="7">
        <v>30</v>
      </c>
      <c r="G8" s="7">
        <v>0</v>
      </c>
      <c r="H8" s="7">
        <f t="shared" si="0"/>
        <v>30</v>
      </c>
      <c r="I8" s="11">
        <v>14924</v>
      </c>
      <c r="J8" s="8">
        <f t="shared" si="1"/>
        <v>2.0101849370142053E-3</v>
      </c>
      <c r="K8" s="6">
        <v>877</v>
      </c>
      <c r="L8" s="6">
        <v>5</v>
      </c>
      <c r="M8" s="9" t="s">
        <v>16</v>
      </c>
      <c r="N8" s="9">
        <v>0</v>
      </c>
      <c r="O8" s="9" t="s">
        <v>16</v>
      </c>
      <c r="P8" s="9" t="s">
        <v>16</v>
      </c>
      <c r="Q8" s="6" t="s">
        <v>17</v>
      </c>
    </row>
    <row r="9" spans="1:17" x14ac:dyDescent="0.35">
      <c r="A9" s="6">
        <v>6</v>
      </c>
      <c r="B9" s="6" t="s">
        <v>14</v>
      </c>
      <c r="C9" s="6" t="s">
        <v>10</v>
      </c>
      <c r="D9" s="6" t="s">
        <v>28</v>
      </c>
      <c r="E9" s="6" t="s">
        <v>21</v>
      </c>
      <c r="F9" s="7">
        <v>15</v>
      </c>
      <c r="G9" s="7">
        <v>0</v>
      </c>
      <c r="H9" s="7">
        <f t="shared" si="0"/>
        <v>15</v>
      </c>
      <c r="I9" s="10">
        <v>8874</v>
      </c>
      <c r="J9" s="8">
        <f t="shared" si="1"/>
        <v>1.6903313049357674E-3</v>
      </c>
      <c r="K9" s="6">
        <v>530</v>
      </c>
      <c r="L9" s="6">
        <v>9</v>
      </c>
      <c r="M9" s="9">
        <f>65+25</f>
        <v>90</v>
      </c>
      <c r="N9" s="9">
        <v>0</v>
      </c>
      <c r="O9" s="9">
        <f t="shared" si="2"/>
        <v>90</v>
      </c>
      <c r="P9" s="6">
        <v>24</v>
      </c>
      <c r="Q9" s="6"/>
    </row>
    <row r="10" spans="1:17" x14ac:dyDescent="0.35">
      <c r="A10" s="6">
        <v>8</v>
      </c>
      <c r="B10" s="6" t="s">
        <v>13</v>
      </c>
      <c r="C10" s="6" t="s">
        <v>10</v>
      </c>
      <c r="D10" s="6" t="s">
        <v>29</v>
      </c>
      <c r="E10" s="6" t="s">
        <v>21</v>
      </c>
      <c r="F10" s="7">
        <v>20</v>
      </c>
      <c r="G10" s="7">
        <v>0</v>
      </c>
      <c r="H10" s="7">
        <f t="shared" si="0"/>
        <v>20</v>
      </c>
      <c r="I10" s="6">
        <v>9234</v>
      </c>
      <c r="J10" s="8">
        <f t="shared" si="1"/>
        <v>2.1659085986571367E-3</v>
      </c>
      <c r="K10" s="6">
        <v>153</v>
      </c>
      <c r="L10" s="6">
        <v>8</v>
      </c>
      <c r="M10" s="9">
        <v>40</v>
      </c>
      <c r="N10" s="9">
        <v>0</v>
      </c>
      <c r="O10" s="9">
        <v>25</v>
      </c>
      <c r="P10" s="6">
        <v>10</v>
      </c>
      <c r="Q10" s="6" t="s">
        <v>23</v>
      </c>
    </row>
    <row r="11" spans="1:17" x14ac:dyDescent="0.35">
      <c r="A11" s="6">
        <v>9</v>
      </c>
      <c r="B11" s="6" t="s">
        <v>19</v>
      </c>
      <c r="C11" s="6" t="s">
        <v>20</v>
      </c>
      <c r="D11" s="6" t="s">
        <v>22</v>
      </c>
      <c r="E11" s="6" t="s">
        <v>21</v>
      </c>
      <c r="F11" s="7">
        <v>40</v>
      </c>
      <c r="G11" s="7">
        <v>80</v>
      </c>
      <c r="H11" s="7">
        <f t="shared" si="0"/>
        <v>120</v>
      </c>
      <c r="I11" s="6">
        <v>11587</v>
      </c>
      <c r="J11" s="8">
        <f t="shared" si="1"/>
        <v>1.035643393458186E-2</v>
      </c>
      <c r="K11" s="6">
        <v>522</v>
      </c>
      <c r="L11" s="6">
        <v>7</v>
      </c>
      <c r="M11" s="9">
        <v>60</v>
      </c>
      <c r="N11" s="9">
        <v>67</v>
      </c>
      <c r="O11" s="9">
        <f t="shared" si="2"/>
        <v>127</v>
      </c>
      <c r="P11" s="6">
        <v>17</v>
      </c>
      <c r="Q11" s="6" t="s">
        <v>23</v>
      </c>
    </row>
    <row r="12" spans="1:17" x14ac:dyDescent="0.35">
      <c r="A12" s="6">
        <v>10</v>
      </c>
      <c r="B12" s="6" t="s">
        <v>30</v>
      </c>
      <c r="C12" s="6" t="s">
        <v>20</v>
      </c>
      <c r="D12" s="6" t="s">
        <v>32</v>
      </c>
      <c r="E12" s="6" t="s">
        <v>21</v>
      </c>
      <c r="F12" s="7">
        <v>15</v>
      </c>
      <c r="G12" s="7">
        <v>0</v>
      </c>
      <c r="H12" s="7">
        <f t="shared" si="0"/>
        <v>15</v>
      </c>
      <c r="I12" s="6">
        <v>3808</v>
      </c>
      <c r="J12" s="8">
        <f t="shared" si="1"/>
        <v>3.9390756302521007E-3</v>
      </c>
      <c r="K12" s="6">
        <v>283</v>
      </c>
      <c r="L12" s="6">
        <v>5</v>
      </c>
      <c r="M12" s="9" t="s">
        <v>16</v>
      </c>
      <c r="N12" s="9">
        <v>0</v>
      </c>
      <c r="O12" s="6" t="s">
        <v>16</v>
      </c>
      <c r="P12" s="6" t="s">
        <v>16</v>
      </c>
      <c r="Q12" s="6" t="s">
        <v>31</v>
      </c>
    </row>
    <row r="13" spans="1:17" x14ac:dyDescent="0.35">
      <c r="A13" s="6">
        <v>11</v>
      </c>
      <c r="B13" s="6" t="s">
        <v>13</v>
      </c>
      <c r="C13" s="6" t="s">
        <v>10</v>
      </c>
      <c r="D13" s="6" t="s">
        <v>46</v>
      </c>
      <c r="E13" s="6" t="s">
        <v>21</v>
      </c>
      <c r="F13" s="7">
        <v>30.9</v>
      </c>
      <c r="G13" s="7">
        <v>30</v>
      </c>
      <c r="H13" s="7">
        <f t="shared" si="0"/>
        <v>60.9</v>
      </c>
      <c r="I13" s="6">
        <v>18796</v>
      </c>
      <c r="J13" s="8">
        <f t="shared" si="1"/>
        <v>3.2400510746967439E-3</v>
      </c>
      <c r="K13" s="6">
        <v>186</v>
      </c>
      <c r="L13" s="6">
        <v>20</v>
      </c>
      <c r="M13" s="9">
        <v>57</v>
      </c>
      <c r="N13" s="9">
        <v>74</v>
      </c>
      <c r="O13" s="9">
        <f t="shared" ref="O13:O34" si="3">+M13+N13</f>
        <v>131</v>
      </c>
      <c r="P13" s="6">
        <v>17</v>
      </c>
      <c r="Q13" s="6"/>
    </row>
    <row r="14" spans="1:17" x14ac:dyDescent="0.35">
      <c r="A14" s="6">
        <v>12</v>
      </c>
      <c r="B14" s="6" t="s">
        <v>13</v>
      </c>
      <c r="C14" s="6" t="s">
        <v>10</v>
      </c>
      <c r="D14" s="6" t="s">
        <v>39</v>
      </c>
      <c r="E14" s="6" t="s">
        <v>21</v>
      </c>
      <c r="F14" s="7">
        <v>15</v>
      </c>
      <c r="G14" s="7">
        <v>22</v>
      </c>
      <c r="H14" s="7">
        <f t="shared" si="0"/>
        <v>37</v>
      </c>
      <c r="I14" s="6">
        <v>10544</v>
      </c>
      <c r="J14" s="8">
        <f t="shared" si="1"/>
        <v>3.5091047040971169E-3</v>
      </c>
      <c r="K14" s="6">
        <v>289</v>
      </c>
      <c r="L14" s="6">
        <v>15</v>
      </c>
      <c r="M14" s="9">
        <v>68</v>
      </c>
      <c r="N14" s="9">
        <v>20</v>
      </c>
      <c r="O14" s="9">
        <f t="shared" si="3"/>
        <v>88</v>
      </c>
      <c r="P14" s="6">
        <v>7</v>
      </c>
      <c r="Q14" s="6" t="s">
        <v>45</v>
      </c>
    </row>
    <row r="15" spans="1:17" x14ac:dyDescent="0.35">
      <c r="A15" s="6">
        <v>13</v>
      </c>
      <c r="B15" s="6" t="s">
        <v>13</v>
      </c>
      <c r="C15" s="6" t="s">
        <v>10</v>
      </c>
      <c r="D15" s="6" t="s">
        <v>29</v>
      </c>
      <c r="E15" s="6" t="s">
        <v>43</v>
      </c>
      <c r="F15" s="7">
        <v>35</v>
      </c>
      <c r="G15" s="7">
        <v>0</v>
      </c>
      <c r="H15" s="7">
        <f t="shared" si="0"/>
        <v>35</v>
      </c>
      <c r="I15" s="6">
        <v>10544</v>
      </c>
      <c r="J15" s="8">
        <f t="shared" si="1"/>
        <v>3.3194233687405157E-3</v>
      </c>
      <c r="K15" s="6">
        <v>183</v>
      </c>
      <c r="L15" s="6">
        <v>26</v>
      </c>
      <c r="M15" s="9">
        <v>48</v>
      </c>
      <c r="N15" s="9">
        <v>0</v>
      </c>
      <c r="O15" s="9">
        <f t="shared" si="3"/>
        <v>48</v>
      </c>
      <c r="P15" s="6">
        <v>18</v>
      </c>
      <c r="Q15" s="6" t="s">
        <v>44</v>
      </c>
    </row>
    <row r="16" spans="1:17" x14ac:dyDescent="0.35">
      <c r="A16" s="6">
        <v>14</v>
      </c>
      <c r="B16" s="6" t="s">
        <v>13</v>
      </c>
      <c r="C16" s="6" t="s">
        <v>10</v>
      </c>
      <c r="D16" s="6" t="s">
        <v>40</v>
      </c>
      <c r="E16" s="6" t="s">
        <v>43</v>
      </c>
      <c r="F16" s="7">
        <v>57.34</v>
      </c>
      <c r="G16" s="7">
        <v>30</v>
      </c>
      <c r="H16" s="7">
        <f t="shared" si="0"/>
        <v>87.34</v>
      </c>
      <c r="I16" s="6">
        <v>9552</v>
      </c>
      <c r="J16" s="8">
        <f t="shared" si="1"/>
        <v>9.1436348408710216E-3</v>
      </c>
      <c r="K16" s="6">
        <v>249</v>
      </c>
      <c r="L16" s="6">
        <v>35</v>
      </c>
      <c r="M16" s="9">
        <v>11</v>
      </c>
      <c r="N16" s="9">
        <v>52</v>
      </c>
      <c r="O16" s="9">
        <f t="shared" si="3"/>
        <v>63</v>
      </c>
      <c r="P16" s="6">
        <v>0</v>
      </c>
      <c r="Q16" s="6" t="s">
        <v>55</v>
      </c>
    </row>
    <row r="17" spans="1:17" x14ac:dyDescent="0.35">
      <c r="A17" s="6">
        <v>15</v>
      </c>
      <c r="B17" s="6" t="s">
        <v>13</v>
      </c>
      <c r="C17" s="6" t="s">
        <v>42</v>
      </c>
      <c r="D17" s="6" t="s">
        <v>41</v>
      </c>
      <c r="E17" s="6" t="s">
        <v>43</v>
      </c>
      <c r="F17" s="7">
        <v>50</v>
      </c>
      <c r="G17" s="7">
        <v>30</v>
      </c>
      <c r="H17" s="7">
        <f t="shared" si="0"/>
        <v>80</v>
      </c>
      <c r="I17" s="6">
        <v>27246</v>
      </c>
      <c r="J17" s="8">
        <f t="shared" si="1"/>
        <v>2.9362108199368713E-3</v>
      </c>
      <c r="K17" s="6">
        <v>301</v>
      </c>
      <c r="L17" s="6">
        <v>10</v>
      </c>
      <c r="M17" s="9">
        <v>95</v>
      </c>
      <c r="N17" s="9">
        <v>112</v>
      </c>
      <c r="O17" s="9">
        <f t="shared" si="3"/>
        <v>207</v>
      </c>
      <c r="P17" s="6">
        <v>90</v>
      </c>
      <c r="Q17" s="6" t="s">
        <v>47</v>
      </c>
    </row>
    <row r="18" spans="1:17" s="37" customFormat="1" x14ac:dyDescent="0.35">
      <c r="A18" s="33">
        <v>16</v>
      </c>
      <c r="B18" s="33" t="s">
        <v>59</v>
      </c>
      <c r="C18" s="33" t="s">
        <v>10</v>
      </c>
      <c r="D18" s="33" t="s">
        <v>60</v>
      </c>
      <c r="E18" s="33" t="s">
        <v>43</v>
      </c>
      <c r="F18" s="34">
        <v>0</v>
      </c>
      <c r="G18" s="34">
        <v>18</v>
      </c>
      <c r="H18" s="34">
        <f t="shared" si="0"/>
        <v>18</v>
      </c>
      <c r="I18" s="33">
        <v>21931</v>
      </c>
      <c r="J18" s="35">
        <f t="shared" si="1"/>
        <v>8.2075600747799919E-4</v>
      </c>
      <c r="K18" s="33">
        <v>23</v>
      </c>
      <c r="L18" s="33">
        <v>9</v>
      </c>
      <c r="M18" s="36">
        <v>0</v>
      </c>
      <c r="N18" s="36">
        <v>417</v>
      </c>
      <c r="O18" s="36">
        <f t="shared" si="3"/>
        <v>417</v>
      </c>
      <c r="P18" s="33">
        <v>45</v>
      </c>
      <c r="Q18" s="33"/>
    </row>
    <row r="19" spans="1:17" x14ac:dyDescent="0.35">
      <c r="A19" s="6">
        <v>17</v>
      </c>
      <c r="B19" s="6" t="s">
        <v>13</v>
      </c>
      <c r="C19" s="13" t="s">
        <v>10</v>
      </c>
      <c r="D19" s="6" t="s">
        <v>61</v>
      </c>
      <c r="E19" s="6" t="s">
        <v>62</v>
      </c>
      <c r="F19" s="7">
        <v>0</v>
      </c>
      <c r="G19" s="7">
        <v>49.48</v>
      </c>
      <c r="H19" s="7">
        <f t="shared" si="0"/>
        <v>49.48</v>
      </c>
      <c r="I19" s="6">
        <v>59235</v>
      </c>
      <c r="J19" s="8">
        <f t="shared" si="1"/>
        <v>8.3531695787963196E-4</v>
      </c>
      <c r="K19" s="6">
        <v>9</v>
      </c>
      <c r="L19" s="6">
        <v>16</v>
      </c>
      <c r="M19" s="9">
        <v>0</v>
      </c>
      <c r="N19" s="9">
        <v>42</v>
      </c>
      <c r="O19" s="9">
        <f t="shared" si="3"/>
        <v>42</v>
      </c>
      <c r="P19" s="6">
        <v>2</v>
      </c>
      <c r="Q19" s="6" t="s">
        <v>63</v>
      </c>
    </row>
    <row r="20" spans="1:17" x14ac:dyDescent="0.35">
      <c r="A20" s="6">
        <v>18</v>
      </c>
      <c r="B20" s="6" t="s">
        <v>13</v>
      </c>
      <c r="C20" s="13" t="s">
        <v>20</v>
      </c>
      <c r="D20" s="6" t="s">
        <v>64</v>
      </c>
      <c r="E20" s="6" t="s">
        <v>62</v>
      </c>
      <c r="F20" s="7">
        <v>0</v>
      </c>
      <c r="G20" s="7">
        <v>72.12</v>
      </c>
      <c r="H20" s="7">
        <f t="shared" si="0"/>
        <v>72.12</v>
      </c>
      <c r="I20" s="6">
        <v>57672</v>
      </c>
      <c r="J20" s="8">
        <f t="shared" si="1"/>
        <v>1.2505201831044528E-3</v>
      </c>
      <c r="K20" s="6">
        <v>91</v>
      </c>
      <c r="L20" s="6">
        <v>12</v>
      </c>
      <c r="M20" s="9">
        <v>0</v>
      </c>
      <c r="N20" s="9">
        <v>83</v>
      </c>
      <c r="O20" s="9">
        <f t="shared" si="3"/>
        <v>83</v>
      </c>
      <c r="P20" s="6">
        <v>5</v>
      </c>
      <c r="Q20" s="6" t="s">
        <v>65</v>
      </c>
    </row>
    <row r="21" spans="1:17" x14ac:dyDescent="0.35">
      <c r="A21" s="6">
        <v>19</v>
      </c>
      <c r="B21" s="6" t="s">
        <v>13</v>
      </c>
      <c r="C21" s="13" t="s">
        <v>66</v>
      </c>
      <c r="D21" s="6" t="s">
        <v>67</v>
      </c>
      <c r="E21" s="6" t="s">
        <v>62</v>
      </c>
      <c r="F21" s="7">
        <v>0</v>
      </c>
      <c r="G21" s="7">
        <v>39.89</v>
      </c>
      <c r="H21" s="7">
        <f t="shared" si="0"/>
        <v>39.89</v>
      </c>
      <c r="I21" s="6">
        <v>51381</v>
      </c>
      <c r="J21" s="8">
        <f t="shared" si="1"/>
        <v>7.7635701913158562E-4</v>
      </c>
      <c r="K21" s="6">
        <v>41</v>
      </c>
      <c r="L21" s="6">
        <v>9</v>
      </c>
      <c r="M21" s="9">
        <v>0</v>
      </c>
      <c r="N21" s="9">
        <v>277</v>
      </c>
      <c r="O21" s="9">
        <f t="shared" si="3"/>
        <v>277</v>
      </c>
      <c r="P21" s="6">
        <v>50</v>
      </c>
      <c r="Q21" s="6" t="s">
        <v>68</v>
      </c>
    </row>
    <row r="22" spans="1:17" x14ac:dyDescent="0.35">
      <c r="A22" s="6">
        <v>20</v>
      </c>
      <c r="B22" s="6" t="s">
        <v>13</v>
      </c>
      <c r="C22" s="13" t="s">
        <v>10</v>
      </c>
      <c r="D22" s="6" t="s">
        <v>69</v>
      </c>
      <c r="E22" s="6" t="s">
        <v>70</v>
      </c>
      <c r="F22" s="7">
        <v>0</v>
      </c>
      <c r="G22" s="7">
        <v>26</v>
      </c>
      <c r="H22" s="7">
        <f t="shared" si="0"/>
        <v>26</v>
      </c>
      <c r="I22" s="6">
        <v>13656</v>
      </c>
      <c r="J22" s="8">
        <f t="shared" si="1"/>
        <v>1.903925014645577E-3</v>
      </c>
      <c r="K22" s="6">
        <v>53</v>
      </c>
      <c r="L22" s="6">
        <v>17</v>
      </c>
      <c r="M22" s="9">
        <v>0</v>
      </c>
      <c r="N22" s="9">
        <v>53</v>
      </c>
      <c r="O22" s="9">
        <f t="shared" si="3"/>
        <v>53</v>
      </c>
      <c r="P22" s="6">
        <v>5</v>
      </c>
      <c r="Q22" s="6"/>
    </row>
    <row r="23" spans="1:17" x14ac:dyDescent="0.35">
      <c r="A23" s="6">
        <v>21</v>
      </c>
      <c r="B23" s="6" t="s">
        <v>13</v>
      </c>
      <c r="C23" s="13" t="s">
        <v>20</v>
      </c>
      <c r="D23" s="6" t="s">
        <v>71</v>
      </c>
      <c r="E23" s="6" t="s">
        <v>70</v>
      </c>
      <c r="F23" s="7">
        <v>0</v>
      </c>
      <c r="G23" s="7">
        <v>39.909999999999997</v>
      </c>
      <c r="H23" s="7">
        <f t="shared" si="0"/>
        <v>39.909999999999997</v>
      </c>
      <c r="I23" s="6">
        <v>12432</v>
      </c>
      <c r="J23" s="8">
        <f t="shared" si="1"/>
        <v>3.2102638352638352E-3</v>
      </c>
      <c r="K23" s="6">
        <v>14</v>
      </c>
      <c r="L23" s="6">
        <v>7</v>
      </c>
      <c r="M23" s="9">
        <v>0</v>
      </c>
      <c r="N23" s="9">
        <v>34</v>
      </c>
      <c r="O23" s="9">
        <f t="shared" si="3"/>
        <v>34</v>
      </c>
      <c r="P23" s="6">
        <v>3</v>
      </c>
      <c r="Q23" s="6"/>
    </row>
    <row r="24" spans="1:17" x14ac:dyDescent="0.35">
      <c r="A24" s="6">
        <v>22</v>
      </c>
      <c r="B24" s="6" t="s">
        <v>13</v>
      </c>
      <c r="C24" s="20" t="s">
        <v>20</v>
      </c>
      <c r="D24" s="6" t="s">
        <v>72</v>
      </c>
      <c r="E24" s="6" t="s">
        <v>70</v>
      </c>
      <c r="F24" s="7">
        <v>0</v>
      </c>
      <c r="G24" s="7">
        <v>56.12</v>
      </c>
      <c r="H24" s="7">
        <f t="shared" si="0"/>
        <v>56.12</v>
      </c>
      <c r="I24" s="6">
        <v>18756</v>
      </c>
      <c r="J24" s="8">
        <f t="shared" si="1"/>
        <v>2.9921091917253146E-3</v>
      </c>
      <c r="K24" s="6">
        <v>21</v>
      </c>
      <c r="L24" s="6">
        <v>12</v>
      </c>
      <c r="M24" s="9">
        <v>0</v>
      </c>
      <c r="N24" s="9">
        <v>18</v>
      </c>
      <c r="O24" s="9">
        <f t="shared" si="3"/>
        <v>18</v>
      </c>
      <c r="P24" s="6">
        <v>2</v>
      </c>
      <c r="Q24" s="6"/>
    </row>
    <row r="25" spans="1:17" x14ac:dyDescent="0.35">
      <c r="A25" s="6">
        <v>23</v>
      </c>
      <c r="B25" s="12" t="s">
        <v>59</v>
      </c>
      <c r="C25" s="20" t="s">
        <v>10</v>
      </c>
      <c r="D25" s="6" t="s">
        <v>60</v>
      </c>
      <c r="E25" s="6" t="s">
        <v>73</v>
      </c>
      <c r="F25" s="7">
        <v>0</v>
      </c>
      <c r="G25" s="7">
        <v>19.04</v>
      </c>
      <c r="H25" s="7">
        <f t="shared" si="0"/>
        <v>19.04</v>
      </c>
      <c r="I25" s="6">
        <v>18676</v>
      </c>
      <c r="J25" s="8">
        <f t="shared" si="1"/>
        <v>1.0194902548725637E-3</v>
      </c>
      <c r="K25" s="6">
        <v>61</v>
      </c>
      <c r="L25" s="6">
        <v>13</v>
      </c>
      <c r="M25" s="9">
        <v>0</v>
      </c>
      <c r="N25" s="9">
        <v>315</v>
      </c>
      <c r="O25" s="9">
        <f t="shared" si="3"/>
        <v>315</v>
      </c>
      <c r="P25" s="6">
        <v>45</v>
      </c>
      <c r="Q25" s="6" t="s">
        <v>74</v>
      </c>
    </row>
    <row r="26" spans="1:17" x14ac:dyDescent="0.35">
      <c r="A26" s="6">
        <v>24</v>
      </c>
      <c r="B26" s="6" t="s">
        <v>13</v>
      </c>
      <c r="C26" s="20" t="s">
        <v>10</v>
      </c>
      <c r="D26" s="6" t="s">
        <v>69</v>
      </c>
      <c r="E26" s="6" t="s">
        <v>73</v>
      </c>
      <c r="F26" s="7">
        <v>0</v>
      </c>
      <c r="G26" s="7">
        <v>16.96</v>
      </c>
      <c r="H26" s="7">
        <f t="shared" si="0"/>
        <v>16.96</v>
      </c>
      <c r="I26" s="6">
        <v>7440</v>
      </c>
      <c r="J26" s="8">
        <f t="shared" si="1"/>
        <v>2.2795698924731184E-3</v>
      </c>
      <c r="K26" s="6">
        <v>21</v>
      </c>
      <c r="L26" s="6">
        <v>14</v>
      </c>
      <c r="M26" s="9">
        <v>0</v>
      </c>
      <c r="N26" s="9">
        <v>19</v>
      </c>
      <c r="O26" s="9">
        <f t="shared" si="3"/>
        <v>19</v>
      </c>
      <c r="P26" s="6">
        <v>2</v>
      </c>
      <c r="Q26" s="6"/>
    </row>
    <row r="27" spans="1:17" x14ac:dyDescent="0.35">
      <c r="A27" s="6">
        <v>25</v>
      </c>
      <c r="B27" s="6" t="s">
        <v>13</v>
      </c>
      <c r="C27" s="20" t="s">
        <v>5</v>
      </c>
      <c r="D27" s="6" t="s">
        <v>75</v>
      </c>
      <c r="E27" s="6" t="s">
        <v>73</v>
      </c>
      <c r="F27" s="7">
        <v>0</v>
      </c>
      <c r="G27" s="7">
        <v>30</v>
      </c>
      <c r="H27" s="7">
        <f t="shared" si="0"/>
        <v>30</v>
      </c>
      <c r="I27" s="6">
        <v>22604</v>
      </c>
      <c r="J27" s="8">
        <f t="shared" si="1"/>
        <v>1.3271987258892232E-3</v>
      </c>
      <c r="K27" s="6">
        <v>316</v>
      </c>
      <c r="L27" s="6">
        <v>8</v>
      </c>
      <c r="M27" s="9">
        <v>0</v>
      </c>
      <c r="N27" s="9">
        <v>78</v>
      </c>
      <c r="O27" s="9">
        <f t="shared" si="3"/>
        <v>78</v>
      </c>
      <c r="P27" s="6">
        <v>15</v>
      </c>
      <c r="Q27" s="6"/>
    </row>
    <row r="28" spans="1:17" x14ac:dyDescent="0.35">
      <c r="A28" s="6">
        <v>26</v>
      </c>
      <c r="B28" s="6" t="s">
        <v>13</v>
      </c>
      <c r="C28" s="6" t="s">
        <v>10</v>
      </c>
      <c r="D28" s="6" t="s">
        <v>77</v>
      </c>
      <c r="E28" s="6" t="s">
        <v>76</v>
      </c>
      <c r="F28" s="7">
        <v>0</v>
      </c>
      <c r="G28" s="7">
        <v>20</v>
      </c>
      <c r="H28" s="7">
        <f t="shared" si="0"/>
        <v>20</v>
      </c>
      <c r="I28" s="6">
        <v>14940</v>
      </c>
      <c r="J28" s="8">
        <f t="shared" si="1"/>
        <v>1.3386880856760374E-3</v>
      </c>
      <c r="K28" s="6">
        <v>30</v>
      </c>
      <c r="L28" s="6">
        <v>9</v>
      </c>
      <c r="M28" s="9">
        <v>0</v>
      </c>
      <c r="N28" s="9">
        <v>33</v>
      </c>
      <c r="O28" s="9">
        <f t="shared" si="3"/>
        <v>33</v>
      </c>
      <c r="P28" s="6">
        <v>3</v>
      </c>
      <c r="Q28" s="6"/>
    </row>
    <row r="29" spans="1:17" x14ac:dyDescent="0.35">
      <c r="A29" s="6">
        <v>27</v>
      </c>
      <c r="B29" s="6" t="s">
        <v>13</v>
      </c>
      <c r="C29" s="6" t="s">
        <v>20</v>
      </c>
      <c r="D29" s="6" t="s">
        <v>64</v>
      </c>
      <c r="E29" s="6" t="s">
        <v>76</v>
      </c>
      <c r="F29" s="7">
        <v>0</v>
      </c>
      <c r="G29" s="7">
        <v>70</v>
      </c>
      <c r="H29" s="7">
        <f t="shared" si="0"/>
        <v>70</v>
      </c>
      <c r="I29" s="6">
        <v>14932</v>
      </c>
      <c r="J29" s="6">
        <f t="shared" si="1"/>
        <v>4.6879185641575142E-3</v>
      </c>
      <c r="K29" s="6">
        <v>24</v>
      </c>
      <c r="L29" s="6">
        <v>14</v>
      </c>
      <c r="M29" s="9">
        <v>0</v>
      </c>
      <c r="N29" s="9">
        <v>10</v>
      </c>
      <c r="O29" s="9">
        <f t="shared" si="3"/>
        <v>10</v>
      </c>
      <c r="P29" s="6">
        <v>2</v>
      </c>
      <c r="Q29" s="6"/>
    </row>
    <row r="30" spans="1:17" x14ac:dyDescent="0.35">
      <c r="A30" s="6">
        <v>28</v>
      </c>
      <c r="B30" s="6" t="s">
        <v>13</v>
      </c>
      <c r="C30" s="6" t="s">
        <v>20</v>
      </c>
      <c r="D30" s="6" t="s">
        <v>78</v>
      </c>
      <c r="E30" s="6" t="s">
        <v>76</v>
      </c>
      <c r="F30" s="7">
        <v>0</v>
      </c>
      <c r="G30" s="7">
        <v>70</v>
      </c>
      <c r="H30" s="7">
        <f t="shared" si="0"/>
        <v>70</v>
      </c>
      <c r="I30" s="6">
        <v>17980</v>
      </c>
      <c r="J30" s="6">
        <f t="shared" si="1"/>
        <v>3.89321468298109E-3</v>
      </c>
      <c r="K30" s="6">
        <v>35</v>
      </c>
      <c r="L30" s="6">
        <v>14</v>
      </c>
      <c r="M30" s="9">
        <v>0</v>
      </c>
      <c r="N30" s="9">
        <v>12</v>
      </c>
      <c r="O30" s="9">
        <f t="shared" si="3"/>
        <v>12</v>
      </c>
      <c r="P30" s="6">
        <v>2</v>
      </c>
      <c r="Q30" s="6"/>
    </row>
    <row r="31" spans="1:17" x14ac:dyDescent="0.35">
      <c r="A31" s="6">
        <v>29</v>
      </c>
      <c r="B31" s="6" t="s">
        <v>19</v>
      </c>
      <c r="C31" s="6" t="s">
        <v>10</v>
      </c>
      <c r="D31" s="6" t="s">
        <v>79</v>
      </c>
      <c r="E31" s="6" t="s">
        <v>80</v>
      </c>
      <c r="F31" s="7">
        <v>0</v>
      </c>
      <c r="G31" s="7">
        <v>31.57</v>
      </c>
      <c r="H31" s="7">
        <f t="shared" si="0"/>
        <v>31.57</v>
      </c>
      <c r="I31" s="6">
        <v>7010</v>
      </c>
      <c r="J31" s="6">
        <f t="shared" si="1"/>
        <v>4.5035663338088448E-3</v>
      </c>
      <c r="K31" s="6">
        <v>121</v>
      </c>
      <c r="L31" s="6">
        <v>29</v>
      </c>
      <c r="M31" s="9">
        <v>0</v>
      </c>
      <c r="N31" s="9">
        <v>8</v>
      </c>
      <c r="O31" s="9">
        <f t="shared" si="3"/>
        <v>8</v>
      </c>
      <c r="P31" s="6">
        <v>1</v>
      </c>
      <c r="Q31" s="6" t="s">
        <v>81</v>
      </c>
    </row>
    <row r="32" spans="1:17" x14ac:dyDescent="0.35">
      <c r="A32" s="6">
        <v>30</v>
      </c>
      <c r="B32" s="6" t="s">
        <v>19</v>
      </c>
      <c r="C32" s="6" t="s">
        <v>20</v>
      </c>
      <c r="D32" s="6" t="s">
        <v>82</v>
      </c>
      <c r="E32" s="6" t="s">
        <v>80</v>
      </c>
      <c r="F32" s="7">
        <v>0</v>
      </c>
      <c r="G32" s="7">
        <v>45</v>
      </c>
      <c r="H32" s="7">
        <f t="shared" si="0"/>
        <v>45</v>
      </c>
      <c r="I32" s="6">
        <v>13860</v>
      </c>
      <c r="J32" s="6">
        <f t="shared" si="1"/>
        <v>3.246753246753247E-3</v>
      </c>
      <c r="K32" s="6">
        <v>19</v>
      </c>
      <c r="L32" s="6">
        <v>14</v>
      </c>
      <c r="M32" s="9">
        <v>0</v>
      </c>
      <c r="N32" s="9">
        <v>17</v>
      </c>
      <c r="O32" s="9">
        <f t="shared" si="3"/>
        <v>17</v>
      </c>
      <c r="P32" s="6">
        <v>4</v>
      </c>
      <c r="Q32" s="6"/>
    </row>
    <row r="33" spans="1:17" x14ac:dyDescent="0.35">
      <c r="A33" s="6">
        <v>31</v>
      </c>
      <c r="B33" s="6" t="s">
        <v>19</v>
      </c>
      <c r="C33" s="6" t="s">
        <v>42</v>
      </c>
      <c r="D33" s="6" t="s">
        <v>83</v>
      </c>
      <c r="E33" s="6" t="s">
        <v>84</v>
      </c>
      <c r="F33" s="7">
        <v>9.7899999999999991</v>
      </c>
      <c r="G33" s="7">
        <v>20</v>
      </c>
      <c r="H33" s="7">
        <f t="shared" si="0"/>
        <v>29.79</v>
      </c>
      <c r="I33" s="6">
        <v>14000</v>
      </c>
      <c r="J33" s="6">
        <f t="shared" si="1"/>
        <v>2.1278571428571427E-3</v>
      </c>
      <c r="K33" s="6">
        <v>123</v>
      </c>
      <c r="L33" s="6">
        <v>15</v>
      </c>
      <c r="M33" s="9">
        <v>25</v>
      </c>
      <c r="N33" s="9">
        <v>40</v>
      </c>
      <c r="O33" s="9">
        <f t="shared" si="3"/>
        <v>65</v>
      </c>
      <c r="P33" s="6">
        <v>12</v>
      </c>
      <c r="Q33" s="6" t="s">
        <v>85</v>
      </c>
    </row>
    <row r="34" spans="1:17" x14ac:dyDescent="0.35">
      <c r="A34" s="6">
        <v>32</v>
      </c>
      <c r="B34" s="6" t="s">
        <v>19</v>
      </c>
      <c r="C34" s="6" t="s">
        <v>10</v>
      </c>
      <c r="D34" s="6" t="s">
        <v>60</v>
      </c>
      <c r="E34" s="6" t="s">
        <v>84</v>
      </c>
      <c r="F34" s="7">
        <v>0</v>
      </c>
      <c r="G34" s="7">
        <v>36</v>
      </c>
      <c r="H34" s="7">
        <f t="shared" si="0"/>
        <v>36</v>
      </c>
      <c r="I34" s="6">
        <v>24039</v>
      </c>
      <c r="J34" s="6">
        <f t="shared" si="1"/>
        <v>1.497566454511419E-3</v>
      </c>
      <c r="K34" s="6">
        <v>38</v>
      </c>
      <c r="L34" s="6">
        <v>9</v>
      </c>
      <c r="M34" s="9">
        <v>0</v>
      </c>
      <c r="N34" s="9">
        <v>135</v>
      </c>
      <c r="O34" s="9">
        <f t="shared" si="3"/>
        <v>135</v>
      </c>
      <c r="P34" s="6">
        <v>15</v>
      </c>
      <c r="Q34" s="6" t="s">
        <v>86</v>
      </c>
    </row>
  </sheetData>
  <autoFilter ref="A3:Q34"/>
  <pageMargins left="0.7" right="0.7" top="0.75" bottom="0.75" header="0.3" footer="0.3"/>
  <pageSetup paperSize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9"/>
  <sheetViews>
    <sheetView tabSelected="1" workbookViewId="0">
      <selection activeCell="A24" sqref="A24"/>
    </sheetView>
  </sheetViews>
  <sheetFormatPr baseColWidth="10" defaultColWidth="11.453125" defaultRowHeight="14.5" x14ac:dyDescent="0.35"/>
  <cols>
    <col min="1" max="1" width="5.7265625" style="1" customWidth="1"/>
    <col min="2" max="2" width="11.453125" style="1"/>
    <col min="3" max="3" width="33.1796875" style="1" customWidth="1"/>
    <col min="4" max="4" width="13.7265625" style="1" customWidth="1"/>
    <col min="5" max="5" width="19.1796875" style="1" bestFit="1" customWidth="1"/>
    <col min="6" max="6" width="11.453125" style="1"/>
    <col min="7" max="7" width="21.81640625" style="1" customWidth="1"/>
    <col min="8" max="8" width="16.08984375" style="19" bestFit="1" customWidth="1"/>
    <col min="9" max="9" width="22.1796875" style="1" bestFit="1" customWidth="1"/>
    <col min="10" max="10" width="15" style="1" bestFit="1" customWidth="1"/>
    <col min="11" max="16384" width="11.453125" style="1"/>
  </cols>
  <sheetData>
    <row r="2" spans="1:9" ht="15" thickBot="1" x14ac:dyDescent="0.4"/>
    <row r="3" spans="1:9" s="2" customFormat="1" x14ac:dyDescent="0.35">
      <c r="B3" s="21" t="s">
        <v>48</v>
      </c>
      <c r="C3" s="22" t="s">
        <v>96</v>
      </c>
      <c r="D3" s="22" t="s">
        <v>49</v>
      </c>
      <c r="E3" s="22" t="s">
        <v>50</v>
      </c>
      <c r="F3" s="22" t="s">
        <v>54</v>
      </c>
      <c r="G3" s="22" t="s">
        <v>91</v>
      </c>
      <c r="H3" s="29" t="s">
        <v>89</v>
      </c>
      <c r="I3" s="23" t="s">
        <v>51</v>
      </c>
    </row>
    <row r="4" spans="1:9" x14ac:dyDescent="0.35">
      <c r="A4" s="1">
        <v>1</v>
      </c>
      <c r="B4" s="24" t="s">
        <v>10</v>
      </c>
      <c r="C4" s="6" t="s">
        <v>27</v>
      </c>
      <c r="D4" s="7">
        <f>+Registro!H7+Registro!H13</f>
        <v>76.22</v>
      </c>
      <c r="E4" s="6">
        <f>+Registro!O7+Registro!O13</f>
        <v>199</v>
      </c>
      <c r="F4" s="6">
        <f>+Registro!P7+Registro!P13</f>
        <v>33</v>
      </c>
      <c r="G4" s="15">
        <f>+F4/E4</f>
        <v>0.16582914572864321</v>
      </c>
      <c r="H4" s="16">
        <f>+D4/F4</f>
        <v>2.3096969696969696</v>
      </c>
      <c r="I4" s="25" t="s">
        <v>52</v>
      </c>
    </row>
    <row r="5" spans="1:9" x14ac:dyDescent="0.35">
      <c r="A5" s="1">
        <v>2</v>
      </c>
      <c r="B5" s="24" t="s">
        <v>10</v>
      </c>
      <c r="C5" s="6" t="s">
        <v>53</v>
      </c>
      <c r="D5" s="7">
        <f>+Registro!H9</f>
        <v>15</v>
      </c>
      <c r="E5" s="6">
        <f>+Registro!O9</f>
        <v>90</v>
      </c>
      <c r="F5" s="6">
        <v>24</v>
      </c>
      <c r="G5" s="15">
        <f t="shared" ref="G5:G18" si="0">+F5/E5</f>
        <v>0.26666666666666666</v>
      </c>
      <c r="H5" s="16">
        <f t="shared" ref="H5:H18" si="1">+D5/F5</f>
        <v>0.625</v>
      </c>
      <c r="I5" s="25" t="s">
        <v>52</v>
      </c>
    </row>
    <row r="6" spans="1:9" x14ac:dyDescent="0.35">
      <c r="A6" s="1">
        <v>3</v>
      </c>
      <c r="B6" s="24" t="s">
        <v>10</v>
      </c>
      <c r="C6" s="6" t="s">
        <v>29</v>
      </c>
      <c r="D6" s="7">
        <f>+Registro!H10+Registro!H15</f>
        <v>55</v>
      </c>
      <c r="E6" s="6">
        <f>+Registro!O10+Registro!O15</f>
        <v>73</v>
      </c>
      <c r="F6" s="6">
        <f>+Registro!P10+Registro!P14</f>
        <v>17</v>
      </c>
      <c r="G6" s="15">
        <f t="shared" si="0"/>
        <v>0.23287671232876711</v>
      </c>
      <c r="H6" s="16">
        <f t="shared" si="1"/>
        <v>3.2352941176470589</v>
      </c>
      <c r="I6" s="25" t="s">
        <v>52</v>
      </c>
    </row>
    <row r="7" spans="1:9" x14ac:dyDescent="0.35">
      <c r="A7" s="1">
        <v>4</v>
      </c>
      <c r="B7" s="38" t="s">
        <v>10</v>
      </c>
      <c r="C7" s="39" t="s">
        <v>39</v>
      </c>
      <c r="D7" s="40">
        <f>+Registro!H14</f>
        <v>37</v>
      </c>
      <c r="E7" s="39">
        <f>+Registro!O14</f>
        <v>88</v>
      </c>
      <c r="F7" s="39">
        <f>+Registro!P14</f>
        <v>7</v>
      </c>
      <c r="G7" s="41">
        <f t="shared" si="0"/>
        <v>7.9545454545454544E-2</v>
      </c>
      <c r="H7" s="42">
        <f t="shared" si="1"/>
        <v>5.2857142857142856</v>
      </c>
      <c r="I7" s="43" t="s">
        <v>52</v>
      </c>
    </row>
    <row r="8" spans="1:9" x14ac:dyDescent="0.35">
      <c r="A8" s="1">
        <v>5</v>
      </c>
      <c r="B8" s="24" t="s">
        <v>10</v>
      </c>
      <c r="C8" s="6" t="s">
        <v>60</v>
      </c>
      <c r="D8" s="7">
        <f>+Registro!H18+Registro!H25+Registro!H34</f>
        <v>73.039999999999992</v>
      </c>
      <c r="E8" s="6">
        <f>+Registro!N18+Registro!N25+Registro!N34</f>
        <v>867</v>
      </c>
      <c r="F8" s="6">
        <f>+Registro!P18+Registro!P25+Registro!P34</f>
        <v>105</v>
      </c>
      <c r="G8" s="15">
        <f t="shared" si="0"/>
        <v>0.12110726643598616</v>
      </c>
      <c r="H8" s="16">
        <f t="shared" si="1"/>
        <v>0.69561904761904758</v>
      </c>
      <c r="I8" s="25" t="s">
        <v>87</v>
      </c>
    </row>
    <row r="9" spans="1:9" x14ac:dyDescent="0.35">
      <c r="A9" s="1">
        <v>6</v>
      </c>
      <c r="B9" s="38" t="s">
        <v>10</v>
      </c>
      <c r="C9" s="39" t="s">
        <v>88</v>
      </c>
      <c r="D9" s="40">
        <f>+Registro!H16+Registro!H19+Registro!H22+Registro!H26+Registro!H28+Registro!H31</f>
        <v>231.35</v>
      </c>
      <c r="E9" s="39">
        <f>+Registro!O16+Registro!O19+Registro!O22+Registro!O26+Registro!O28+Registro!O31</f>
        <v>218</v>
      </c>
      <c r="F9" s="39">
        <f>+Registro!P16+Registro!P19+Registro!P22+Registro!P26+Registro!P28+Registro!P31</f>
        <v>13</v>
      </c>
      <c r="G9" s="41">
        <f t="shared" si="0"/>
        <v>5.9633027522935783E-2</v>
      </c>
      <c r="H9" s="42">
        <f t="shared" si="1"/>
        <v>17.796153846153846</v>
      </c>
      <c r="I9" s="43" t="s">
        <v>52</v>
      </c>
    </row>
    <row r="10" spans="1:9" x14ac:dyDescent="0.35">
      <c r="A10" s="1">
        <v>7</v>
      </c>
      <c r="B10" s="24" t="s">
        <v>5</v>
      </c>
      <c r="C10" s="6" t="s">
        <v>26</v>
      </c>
      <c r="D10" s="7">
        <f>+Registro!H5+Registro!F6</f>
        <v>40</v>
      </c>
      <c r="E10" s="6">
        <f>+Registro!O5+Registro!O6</f>
        <v>304</v>
      </c>
      <c r="F10" s="6">
        <f>+Registro!P5+Registro!P6</f>
        <v>48</v>
      </c>
      <c r="G10" s="15">
        <f t="shared" si="0"/>
        <v>0.15789473684210525</v>
      </c>
      <c r="H10" s="16">
        <f t="shared" si="1"/>
        <v>0.83333333333333337</v>
      </c>
      <c r="I10" s="25" t="s">
        <v>52</v>
      </c>
    </row>
    <row r="11" spans="1:9" x14ac:dyDescent="0.35">
      <c r="A11" s="1">
        <v>8</v>
      </c>
      <c r="B11" s="24" t="s">
        <v>5</v>
      </c>
      <c r="C11" s="6" t="s">
        <v>75</v>
      </c>
      <c r="D11" s="7">
        <f>+Registro!F4+Registro!H27</f>
        <v>50</v>
      </c>
      <c r="E11" s="6">
        <f>+Registro!O4+Registro!O27</f>
        <v>162</v>
      </c>
      <c r="F11" s="6">
        <f>+Registro!P4+Registro!P27</f>
        <v>25</v>
      </c>
      <c r="G11" s="15">
        <f t="shared" si="0"/>
        <v>0.15432098765432098</v>
      </c>
      <c r="H11" s="16">
        <f t="shared" si="1"/>
        <v>2</v>
      </c>
      <c r="I11" s="25" t="s">
        <v>52</v>
      </c>
    </row>
    <row r="12" spans="1:9" x14ac:dyDescent="0.35">
      <c r="A12" s="1">
        <v>9</v>
      </c>
      <c r="B12" s="24" t="s">
        <v>42</v>
      </c>
      <c r="C12" s="6" t="s">
        <v>41</v>
      </c>
      <c r="D12" s="7">
        <f>+Registro!H17</f>
        <v>80</v>
      </c>
      <c r="E12" s="6">
        <f>+Registro!O17</f>
        <v>207</v>
      </c>
      <c r="F12" s="6">
        <f>+Registro!P17</f>
        <v>90</v>
      </c>
      <c r="G12" s="15">
        <f t="shared" si="0"/>
        <v>0.43478260869565216</v>
      </c>
      <c r="H12" s="16">
        <f t="shared" si="1"/>
        <v>0.88888888888888884</v>
      </c>
      <c r="I12" s="25" t="s">
        <v>52</v>
      </c>
    </row>
    <row r="13" spans="1:9" x14ac:dyDescent="0.35">
      <c r="A13" s="1">
        <v>10</v>
      </c>
      <c r="B13" s="24" t="s">
        <v>42</v>
      </c>
      <c r="C13" s="6" t="s">
        <v>83</v>
      </c>
      <c r="D13" s="7">
        <f>+Registro!H33</f>
        <v>29.79</v>
      </c>
      <c r="E13" s="6">
        <f>+Registro!O33</f>
        <v>65</v>
      </c>
      <c r="F13" s="6">
        <f>+Registro!P33</f>
        <v>12</v>
      </c>
      <c r="G13" s="15">
        <f t="shared" si="0"/>
        <v>0.18461538461538463</v>
      </c>
      <c r="H13" s="16">
        <f t="shared" si="1"/>
        <v>2.4824999999999999</v>
      </c>
      <c r="I13" s="25" t="s">
        <v>52</v>
      </c>
    </row>
    <row r="14" spans="1:9" x14ac:dyDescent="0.35">
      <c r="A14" s="1">
        <v>11</v>
      </c>
      <c r="B14" s="24" t="s">
        <v>66</v>
      </c>
      <c r="C14" s="6" t="s">
        <v>67</v>
      </c>
      <c r="D14" s="7">
        <f>+Registro!H21</f>
        <v>39.89</v>
      </c>
      <c r="E14" s="6">
        <f>+Registro!N21</f>
        <v>277</v>
      </c>
      <c r="F14" s="6">
        <f>+Registro!P21</f>
        <v>50</v>
      </c>
      <c r="G14" s="15">
        <f t="shared" si="0"/>
        <v>0.18050541516245489</v>
      </c>
      <c r="H14" s="16">
        <f t="shared" si="1"/>
        <v>0.79780000000000006</v>
      </c>
      <c r="I14" s="25" t="s">
        <v>52</v>
      </c>
    </row>
    <row r="15" spans="1:9" x14ac:dyDescent="0.35">
      <c r="A15" s="1">
        <v>12</v>
      </c>
      <c r="B15" s="24" t="s">
        <v>20</v>
      </c>
      <c r="C15" s="6" t="s">
        <v>57</v>
      </c>
      <c r="D15" s="7">
        <f>+Registro!H11+Registro!H23+Registro!H24</f>
        <v>216.03</v>
      </c>
      <c r="E15" s="6">
        <f>+Registro!O11+Registro!O23+Registro!O24</f>
        <v>179</v>
      </c>
      <c r="F15" s="6">
        <f>17+Registro!P23+Registro!P24</f>
        <v>22</v>
      </c>
      <c r="G15" s="15">
        <f t="shared" si="0"/>
        <v>0.12290502793296089</v>
      </c>
      <c r="H15" s="16">
        <f t="shared" si="1"/>
        <v>9.8195454545454552</v>
      </c>
      <c r="I15" s="25" t="s">
        <v>52</v>
      </c>
    </row>
    <row r="16" spans="1:9" x14ac:dyDescent="0.35">
      <c r="A16" s="1">
        <v>13</v>
      </c>
      <c r="B16" s="38" t="s">
        <v>32</v>
      </c>
      <c r="C16" s="39" t="s">
        <v>64</v>
      </c>
      <c r="D16" s="40">
        <f>+Registro!H20+Registro!H29</f>
        <v>142.12</v>
      </c>
      <c r="E16" s="39">
        <f>+Registro!N20+Registro!N29</f>
        <v>93</v>
      </c>
      <c r="F16" s="39">
        <f>+Registro!P20+Registro!P29</f>
        <v>7</v>
      </c>
      <c r="G16" s="41">
        <f t="shared" si="0"/>
        <v>7.5268817204301078E-2</v>
      </c>
      <c r="H16" s="42">
        <f t="shared" si="1"/>
        <v>20.302857142857142</v>
      </c>
      <c r="I16" s="43" t="s">
        <v>52</v>
      </c>
    </row>
    <row r="17" spans="1:10" x14ac:dyDescent="0.35">
      <c r="A17" s="1">
        <v>14</v>
      </c>
      <c r="B17" s="38" t="s">
        <v>20</v>
      </c>
      <c r="C17" s="39" t="s">
        <v>78</v>
      </c>
      <c r="D17" s="40">
        <f>+Registro!H30</f>
        <v>70</v>
      </c>
      <c r="E17" s="39">
        <f>+Registro!O30</f>
        <v>12</v>
      </c>
      <c r="F17" s="39">
        <f>+Registro!P30</f>
        <v>2</v>
      </c>
      <c r="G17" s="41">
        <f t="shared" si="0"/>
        <v>0.16666666666666666</v>
      </c>
      <c r="H17" s="42">
        <f t="shared" si="1"/>
        <v>35</v>
      </c>
      <c r="I17" s="43" t="s">
        <v>52</v>
      </c>
    </row>
    <row r="18" spans="1:10" ht="15" thickBot="1" x14ac:dyDescent="0.4">
      <c r="A18" s="1">
        <v>15</v>
      </c>
      <c r="B18" s="26" t="s">
        <v>20</v>
      </c>
      <c r="C18" s="27" t="s">
        <v>82</v>
      </c>
      <c r="D18" s="30">
        <f>+Registro!H32</f>
        <v>45</v>
      </c>
      <c r="E18" s="27">
        <f>+Registro!O32</f>
        <v>17</v>
      </c>
      <c r="F18" s="27">
        <f>+Registro!P32</f>
        <v>4</v>
      </c>
      <c r="G18" s="31">
        <f t="shared" si="0"/>
        <v>0.23529411764705882</v>
      </c>
      <c r="H18" s="32">
        <f t="shared" si="1"/>
        <v>11.25</v>
      </c>
      <c r="I18" s="28" t="s">
        <v>52</v>
      </c>
    </row>
    <row r="20" spans="1:10" ht="15" thickBot="1" x14ac:dyDescent="0.4"/>
    <row r="21" spans="1:10" x14ac:dyDescent="0.35">
      <c r="C21" s="21" t="s">
        <v>48</v>
      </c>
      <c r="D21" s="22" t="s">
        <v>49</v>
      </c>
      <c r="E21" s="22" t="s">
        <v>58</v>
      </c>
      <c r="F21" s="22" t="s">
        <v>54</v>
      </c>
      <c r="G21" s="22" t="s">
        <v>91</v>
      </c>
      <c r="H21" s="29" t="s">
        <v>89</v>
      </c>
      <c r="I21" s="22" t="s">
        <v>92</v>
      </c>
      <c r="J21" s="23" t="s">
        <v>93</v>
      </c>
    </row>
    <row r="22" spans="1:10" x14ac:dyDescent="0.35">
      <c r="C22" s="24" t="s">
        <v>10</v>
      </c>
      <c r="D22" s="7">
        <f>SUM(D4:D9)</f>
        <v>487.61</v>
      </c>
      <c r="E22" s="6">
        <f>SUM(E4:E9)</f>
        <v>1535</v>
      </c>
      <c r="F22" s="6">
        <f>SUM(F4:F9)</f>
        <v>199</v>
      </c>
      <c r="G22" s="15">
        <f t="shared" ref="G22:G27" si="2">+F22/E22</f>
        <v>0.12964169381107493</v>
      </c>
      <c r="H22" s="48">
        <f>+D22/F22</f>
        <v>2.4503015075376884</v>
      </c>
      <c r="I22" s="6">
        <f>+Registro!K7+Registro!K9+Registro!K10+Registro!K13+Registro!K14+Registro!K15+Registro!K16+Registro!K18+Registro!K19+Registro!K22+Registro!K25+Registro!K26+Registro!K28+Registro!K31+Registro!K34</f>
        <v>2510</v>
      </c>
      <c r="J22" s="50">
        <f>+I22/D22</f>
        <v>5.1475564488012964</v>
      </c>
    </row>
    <row r="23" spans="1:10" x14ac:dyDescent="0.35">
      <c r="C23" s="24" t="s">
        <v>5</v>
      </c>
      <c r="D23" s="7">
        <f>SUM(D10:D11)</f>
        <v>90</v>
      </c>
      <c r="E23" s="6">
        <f>SUM(E10:E11)</f>
        <v>466</v>
      </c>
      <c r="F23" s="6">
        <f>SUM(F10:F11)</f>
        <v>73</v>
      </c>
      <c r="G23" s="15">
        <f t="shared" si="2"/>
        <v>0.15665236051502146</v>
      </c>
      <c r="H23" s="48">
        <f t="shared" ref="H23:H27" si="3">+D23/F23</f>
        <v>1.2328767123287672</v>
      </c>
      <c r="I23" s="6">
        <f>+Registro!K4+Registro!K5+Registro!K6+Registro!K27</f>
        <v>1379</v>
      </c>
      <c r="J23" s="50">
        <f t="shared" ref="J23:J26" si="4">+I23/D23</f>
        <v>15.322222222222223</v>
      </c>
    </row>
    <row r="24" spans="1:10" x14ac:dyDescent="0.35">
      <c r="C24" s="24" t="s">
        <v>42</v>
      </c>
      <c r="D24" s="7">
        <f>SUM(D12:D13)</f>
        <v>109.78999999999999</v>
      </c>
      <c r="E24" s="6">
        <f>SUM(E12:E13)</f>
        <v>272</v>
      </c>
      <c r="F24" s="6">
        <f>SUM(F12:F13)</f>
        <v>102</v>
      </c>
      <c r="G24" s="15">
        <f t="shared" si="2"/>
        <v>0.375</v>
      </c>
      <c r="H24" s="48">
        <f t="shared" si="3"/>
        <v>1.0763725490196077</v>
      </c>
      <c r="I24" s="6">
        <f>+Registro!K17+Registro!K33</f>
        <v>424</v>
      </c>
      <c r="J24" s="50">
        <f t="shared" si="4"/>
        <v>3.8619182074870211</v>
      </c>
    </row>
    <row r="25" spans="1:10" x14ac:dyDescent="0.35">
      <c r="C25" s="24" t="s">
        <v>66</v>
      </c>
      <c r="D25" s="7">
        <f>+D14</f>
        <v>39.89</v>
      </c>
      <c r="E25" s="6">
        <f>+E14</f>
        <v>277</v>
      </c>
      <c r="F25" s="6">
        <f>+F12</f>
        <v>90</v>
      </c>
      <c r="G25" s="15">
        <f t="shared" si="2"/>
        <v>0.32490974729241878</v>
      </c>
      <c r="H25" s="48">
        <f t="shared" si="3"/>
        <v>0.44322222222222224</v>
      </c>
      <c r="I25" s="6">
        <f>+Registro!K21</f>
        <v>41</v>
      </c>
      <c r="J25" s="50">
        <f t="shared" si="4"/>
        <v>1.0278265229380796</v>
      </c>
    </row>
    <row r="26" spans="1:10" ht="15" thickBot="1" x14ac:dyDescent="0.4">
      <c r="C26" s="26" t="s">
        <v>20</v>
      </c>
      <c r="D26" s="30">
        <f>SUM(D15:D18)</f>
        <v>473.15</v>
      </c>
      <c r="E26" s="27">
        <f>SUM(E15:E18)</f>
        <v>301</v>
      </c>
      <c r="F26" s="27">
        <f>SUM(F15:F18)</f>
        <v>35</v>
      </c>
      <c r="G26" s="31">
        <f t="shared" si="2"/>
        <v>0.11627906976744186</v>
      </c>
      <c r="H26" s="49">
        <f t="shared" si="3"/>
        <v>13.518571428571429</v>
      </c>
      <c r="I26" s="27">
        <f>+Registro!K11+Registro!K12+Registro!K20+Registro!K23+Registro!K24+Registro!K29+Registro!K30+Registro!K32</f>
        <v>1009</v>
      </c>
      <c r="J26" s="51">
        <f t="shared" si="4"/>
        <v>2.1325161153968089</v>
      </c>
    </row>
    <row r="27" spans="1:10" x14ac:dyDescent="0.35">
      <c r="C27" s="44" t="s">
        <v>90</v>
      </c>
      <c r="D27" s="45">
        <f>SUM(D22:D26)</f>
        <v>1200.44</v>
      </c>
      <c r="E27" s="44">
        <f>SUM(E22:E26)</f>
        <v>2851</v>
      </c>
      <c r="F27" s="44">
        <f>SUM(F22:F26)</f>
        <v>499</v>
      </c>
      <c r="G27" s="46">
        <f t="shared" si="2"/>
        <v>0.17502630655910206</v>
      </c>
      <c r="H27" s="47">
        <f t="shared" si="3"/>
        <v>2.4056913827655313</v>
      </c>
      <c r="I27" s="44">
        <f>SUM(I22:I26)</f>
        <v>5363</v>
      </c>
      <c r="J27" s="52">
        <f>+I27/D27</f>
        <v>4.4675285728566188</v>
      </c>
    </row>
    <row r="28" spans="1:10" x14ac:dyDescent="0.35">
      <c r="C28" s="44"/>
      <c r="D28" s="44"/>
      <c r="E28" s="44"/>
      <c r="F28" s="44"/>
      <c r="G28" s="46"/>
      <c r="H28" s="17"/>
    </row>
    <row r="29" spans="1:10" x14ac:dyDescent="0.35">
      <c r="G29" s="14"/>
      <c r="H29" s="18"/>
    </row>
  </sheetData>
  <pageMargins left="0" right="0" top="0" bottom="0" header="0.3" footer="0.3"/>
  <pageSetup scale="81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1"/>
  <sheetViews>
    <sheetView workbookViewId="0">
      <selection activeCell="B5" sqref="B5:I20"/>
    </sheetView>
  </sheetViews>
  <sheetFormatPr baseColWidth="10" defaultRowHeight="14.5" x14ac:dyDescent="0.35"/>
  <cols>
    <col min="1" max="1" width="10.90625" style="3"/>
    <col min="2" max="2" width="9.7265625" style="57" customWidth="1"/>
    <col min="3" max="3" width="18.08984375" style="57" customWidth="1"/>
    <col min="4" max="4" width="10.36328125" style="57" bestFit="1" customWidth="1"/>
    <col min="5" max="5" width="10" style="57" customWidth="1"/>
    <col min="6" max="6" width="8.90625" style="57" customWidth="1"/>
    <col min="7" max="7" width="10.90625" style="57"/>
    <col min="8" max="8" width="9.08984375" style="57" customWidth="1"/>
    <col min="9" max="9" width="11.08984375" style="57" customWidth="1"/>
    <col min="10" max="16384" width="10.90625" style="57"/>
  </cols>
  <sheetData>
    <row r="4" spans="1:9" ht="15" thickBot="1" x14ac:dyDescent="0.4"/>
    <row r="5" spans="1:9" ht="29" x14ac:dyDescent="0.35">
      <c r="B5" s="58" t="s">
        <v>48</v>
      </c>
      <c r="C5" s="56" t="s">
        <v>96</v>
      </c>
      <c r="D5" s="56" t="s">
        <v>49</v>
      </c>
      <c r="E5" s="56" t="s">
        <v>50</v>
      </c>
      <c r="F5" s="56" t="s">
        <v>54</v>
      </c>
      <c r="G5" s="56" t="s">
        <v>97</v>
      </c>
      <c r="H5" s="56" t="s">
        <v>89</v>
      </c>
      <c r="I5" s="59" t="s">
        <v>98</v>
      </c>
    </row>
    <row r="6" spans="1:9" x14ac:dyDescent="0.35">
      <c r="A6" s="3">
        <v>1</v>
      </c>
      <c r="B6" s="61" t="s">
        <v>10</v>
      </c>
      <c r="C6" s="62" t="s">
        <v>27</v>
      </c>
      <c r="D6" s="63">
        <v>76.22</v>
      </c>
      <c r="E6" s="62">
        <v>199</v>
      </c>
      <c r="F6" s="62">
        <v>33</v>
      </c>
      <c r="G6" s="64">
        <v>0.16582914572864321</v>
      </c>
      <c r="H6" s="63">
        <v>2.3096969696969696</v>
      </c>
      <c r="I6" s="65" t="s">
        <v>52</v>
      </c>
    </row>
    <row r="7" spans="1:9" x14ac:dyDescent="0.35">
      <c r="A7" s="3">
        <v>2</v>
      </c>
      <c r="B7" s="61" t="s">
        <v>10</v>
      </c>
      <c r="C7" s="62" t="s">
        <v>53</v>
      </c>
      <c r="D7" s="63">
        <v>15</v>
      </c>
      <c r="E7" s="62">
        <v>90</v>
      </c>
      <c r="F7" s="62">
        <v>24</v>
      </c>
      <c r="G7" s="64">
        <v>0.26666666666666666</v>
      </c>
      <c r="H7" s="63">
        <v>0.625</v>
      </c>
      <c r="I7" s="65" t="s">
        <v>52</v>
      </c>
    </row>
    <row r="8" spans="1:9" x14ac:dyDescent="0.35">
      <c r="A8" s="3">
        <v>3</v>
      </c>
      <c r="B8" s="61" t="s">
        <v>10</v>
      </c>
      <c r="C8" s="62" t="s">
        <v>29</v>
      </c>
      <c r="D8" s="63">
        <v>55</v>
      </c>
      <c r="E8" s="62">
        <v>73</v>
      </c>
      <c r="F8" s="62">
        <v>17</v>
      </c>
      <c r="G8" s="64">
        <v>0.23287671232876711</v>
      </c>
      <c r="H8" s="63">
        <v>3.2352941176470589</v>
      </c>
      <c r="I8" s="65" t="s">
        <v>52</v>
      </c>
    </row>
    <row r="9" spans="1:9" x14ac:dyDescent="0.35">
      <c r="A9" s="3">
        <v>4</v>
      </c>
      <c r="B9" s="66" t="s">
        <v>10</v>
      </c>
      <c r="C9" s="67" t="s">
        <v>39</v>
      </c>
      <c r="D9" s="68">
        <v>37</v>
      </c>
      <c r="E9" s="67">
        <v>88</v>
      </c>
      <c r="F9" s="67">
        <v>7</v>
      </c>
      <c r="G9" s="69">
        <v>7.9545454545454544E-2</v>
      </c>
      <c r="H9" s="68">
        <v>5.2857142857142856</v>
      </c>
      <c r="I9" s="70" t="s">
        <v>52</v>
      </c>
    </row>
    <row r="10" spans="1:9" ht="43.5" x14ac:dyDescent="0.35">
      <c r="A10" s="3">
        <v>5</v>
      </c>
      <c r="B10" s="61" t="s">
        <v>10</v>
      </c>
      <c r="C10" s="62" t="s">
        <v>60</v>
      </c>
      <c r="D10" s="63">
        <v>73.039999999999992</v>
      </c>
      <c r="E10" s="62">
        <v>867</v>
      </c>
      <c r="F10" s="62">
        <v>105</v>
      </c>
      <c r="G10" s="64">
        <v>0.12110726643598616</v>
      </c>
      <c r="H10" s="63">
        <v>0.69561904761904758</v>
      </c>
      <c r="I10" s="65" t="s">
        <v>87</v>
      </c>
    </row>
    <row r="11" spans="1:9" ht="29" x14ac:dyDescent="0.35">
      <c r="A11" s="3">
        <v>6</v>
      </c>
      <c r="B11" s="66" t="s">
        <v>10</v>
      </c>
      <c r="C11" s="67" t="s">
        <v>88</v>
      </c>
      <c r="D11" s="68">
        <v>231.35</v>
      </c>
      <c r="E11" s="67">
        <v>218</v>
      </c>
      <c r="F11" s="67">
        <v>13</v>
      </c>
      <c r="G11" s="69">
        <v>5.9633027522935783E-2</v>
      </c>
      <c r="H11" s="68">
        <v>17.796153846153846</v>
      </c>
      <c r="I11" s="70" t="s">
        <v>52</v>
      </c>
    </row>
    <row r="12" spans="1:9" x14ac:dyDescent="0.35">
      <c r="A12" s="3">
        <v>7</v>
      </c>
      <c r="B12" s="61" t="s">
        <v>5</v>
      </c>
      <c r="C12" s="62" t="s">
        <v>26</v>
      </c>
      <c r="D12" s="63">
        <v>40</v>
      </c>
      <c r="E12" s="62">
        <v>304</v>
      </c>
      <c r="F12" s="62">
        <v>48</v>
      </c>
      <c r="G12" s="64">
        <v>0.15789473684210525</v>
      </c>
      <c r="H12" s="63">
        <v>0.83333333333333337</v>
      </c>
      <c r="I12" s="65" t="s">
        <v>52</v>
      </c>
    </row>
    <row r="13" spans="1:9" ht="29" x14ac:dyDescent="0.35">
      <c r="A13" s="3">
        <v>8</v>
      </c>
      <c r="B13" s="61" t="s">
        <v>5</v>
      </c>
      <c r="C13" s="62" t="s">
        <v>75</v>
      </c>
      <c r="D13" s="63">
        <v>50</v>
      </c>
      <c r="E13" s="62">
        <v>162</v>
      </c>
      <c r="F13" s="62">
        <v>25</v>
      </c>
      <c r="G13" s="64">
        <v>0.15432098765432098</v>
      </c>
      <c r="H13" s="63">
        <v>2</v>
      </c>
      <c r="I13" s="65" t="s">
        <v>52</v>
      </c>
    </row>
    <row r="14" spans="1:9" ht="29" x14ac:dyDescent="0.35">
      <c r="A14" s="3">
        <v>9</v>
      </c>
      <c r="B14" s="61" t="s">
        <v>42</v>
      </c>
      <c r="C14" s="62" t="s">
        <v>41</v>
      </c>
      <c r="D14" s="63">
        <v>80</v>
      </c>
      <c r="E14" s="62">
        <v>207</v>
      </c>
      <c r="F14" s="62">
        <v>90</v>
      </c>
      <c r="G14" s="64">
        <v>0.43478260869565216</v>
      </c>
      <c r="H14" s="63">
        <v>0.88888888888888884</v>
      </c>
      <c r="I14" s="65" t="s">
        <v>52</v>
      </c>
    </row>
    <row r="15" spans="1:9" ht="29" x14ac:dyDescent="0.35">
      <c r="A15" s="3">
        <v>10</v>
      </c>
      <c r="B15" s="61" t="s">
        <v>42</v>
      </c>
      <c r="C15" s="62" t="s">
        <v>83</v>
      </c>
      <c r="D15" s="63">
        <v>29.79</v>
      </c>
      <c r="E15" s="62">
        <v>65</v>
      </c>
      <c r="F15" s="62">
        <v>12</v>
      </c>
      <c r="G15" s="64">
        <v>0.18461538461538463</v>
      </c>
      <c r="H15" s="63">
        <v>2.4824999999999999</v>
      </c>
      <c r="I15" s="65" t="s">
        <v>52</v>
      </c>
    </row>
    <row r="16" spans="1:9" ht="43.5" x14ac:dyDescent="0.35">
      <c r="A16" s="3">
        <v>11</v>
      </c>
      <c r="B16" s="61" t="s">
        <v>66</v>
      </c>
      <c r="C16" s="62" t="s">
        <v>67</v>
      </c>
      <c r="D16" s="63">
        <v>39.89</v>
      </c>
      <c r="E16" s="62">
        <v>277</v>
      </c>
      <c r="F16" s="62">
        <v>50</v>
      </c>
      <c r="G16" s="64">
        <v>0.18050541516245489</v>
      </c>
      <c r="H16" s="63">
        <v>0.79780000000000006</v>
      </c>
      <c r="I16" s="65" t="s">
        <v>52</v>
      </c>
    </row>
    <row r="17" spans="1:9" ht="29" x14ac:dyDescent="0.35">
      <c r="A17" s="3">
        <v>12</v>
      </c>
      <c r="B17" s="61" t="s">
        <v>20</v>
      </c>
      <c r="C17" s="62" t="s">
        <v>57</v>
      </c>
      <c r="D17" s="63">
        <v>216.03</v>
      </c>
      <c r="E17" s="62">
        <v>179</v>
      </c>
      <c r="F17" s="62">
        <v>22</v>
      </c>
      <c r="G17" s="64">
        <v>0.12290502793296089</v>
      </c>
      <c r="H17" s="63">
        <v>9.8195454545454552</v>
      </c>
      <c r="I17" s="65" t="s">
        <v>52</v>
      </c>
    </row>
    <row r="18" spans="1:9" x14ac:dyDescent="0.35">
      <c r="A18" s="3">
        <v>13</v>
      </c>
      <c r="B18" s="66" t="s">
        <v>32</v>
      </c>
      <c r="C18" s="67" t="s">
        <v>64</v>
      </c>
      <c r="D18" s="68">
        <v>142.12</v>
      </c>
      <c r="E18" s="67">
        <v>93</v>
      </c>
      <c r="F18" s="67">
        <v>7</v>
      </c>
      <c r="G18" s="69">
        <v>7.5268817204301078E-2</v>
      </c>
      <c r="H18" s="68">
        <v>20.302857142857142</v>
      </c>
      <c r="I18" s="70" t="s">
        <v>52</v>
      </c>
    </row>
    <row r="19" spans="1:9" x14ac:dyDescent="0.35">
      <c r="A19" s="3">
        <v>14</v>
      </c>
      <c r="B19" s="66" t="s">
        <v>20</v>
      </c>
      <c r="C19" s="67" t="s">
        <v>78</v>
      </c>
      <c r="D19" s="68">
        <v>70</v>
      </c>
      <c r="E19" s="67">
        <v>12</v>
      </c>
      <c r="F19" s="67">
        <v>2</v>
      </c>
      <c r="G19" s="69">
        <v>0.16666666666666666</v>
      </c>
      <c r="H19" s="68">
        <v>35</v>
      </c>
      <c r="I19" s="70" t="s">
        <v>52</v>
      </c>
    </row>
    <row r="20" spans="1:9" ht="15" thickBot="1" x14ac:dyDescent="0.4">
      <c r="A20" s="3">
        <v>15</v>
      </c>
      <c r="B20" s="71" t="s">
        <v>20</v>
      </c>
      <c r="C20" s="72" t="s">
        <v>82</v>
      </c>
      <c r="D20" s="73">
        <v>45</v>
      </c>
      <c r="E20" s="72">
        <v>17</v>
      </c>
      <c r="F20" s="72">
        <v>4</v>
      </c>
      <c r="G20" s="74">
        <v>0.23529411764705882</v>
      </c>
      <c r="H20" s="63">
        <v>11.25</v>
      </c>
      <c r="I20" s="75" t="s">
        <v>52</v>
      </c>
    </row>
    <row r="21" spans="1:9" x14ac:dyDescent="0.35">
      <c r="D21" s="60">
        <f>SUM(D6:D20)</f>
        <v>1200.44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workbookViewId="0">
      <selection activeCell="E29" sqref="E29"/>
    </sheetView>
  </sheetViews>
  <sheetFormatPr baseColWidth="10" defaultRowHeight="14.5" x14ac:dyDescent="0.35"/>
  <cols>
    <col min="7" max="7" width="9.453125" customWidth="1"/>
    <col min="9" max="9" width="12.36328125" customWidth="1"/>
  </cols>
  <sheetData>
    <row r="3" spans="2:9" ht="15" thickBot="1" x14ac:dyDescent="0.4"/>
    <row r="4" spans="2:9" s="57" customFormat="1" ht="43.5" x14ac:dyDescent="0.35">
      <c r="B4" s="58" t="s">
        <v>48</v>
      </c>
      <c r="C4" s="56" t="s">
        <v>49</v>
      </c>
      <c r="D4" s="56" t="s">
        <v>58</v>
      </c>
      <c r="E4" s="56" t="s">
        <v>54</v>
      </c>
      <c r="F4" s="56" t="s">
        <v>94</v>
      </c>
      <c r="G4" s="56" t="s">
        <v>89</v>
      </c>
      <c r="H4" s="56" t="s">
        <v>92</v>
      </c>
      <c r="I4" s="59" t="s">
        <v>95</v>
      </c>
    </row>
    <row r="5" spans="2:9" x14ac:dyDescent="0.35">
      <c r="B5" s="24" t="s">
        <v>10</v>
      </c>
      <c r="C5" s="7">
        <v>487.61</v>
      </c>
      <c r="D5" s="6">
        <v>1535</v>
      </c>
      <c r="E5" s="6">
        <v>199</v>
      </c>
      <c r="F5" s="15">
        <v>0.12964169381107493</v>
      </c>
      <c r="G5" s="7">
        <v>2.4503015075376884</v>
      </c>
      <c r="H5" s="6">
        <v>2510</v>
      </c>
      <c r="I5" s="53">
        <v>5.1475564488012964</v>
      </c>
    </row>
    <row r="6" spans="2:9" x14ac:dyDescent="0.35">
      <c r="B6" s="24" t="s">
        <v>5</v>
      </c>
      <c r="C6" s="7">
        <v>90</v>
      </c>
      <c r="D6" s="6">
        <v>466</v>
      </c>
      <c r="E6" s="6">
        <v>73</v>
      </c>
      <c r="F6" s="15">
        <v>0.15665236051502146</v>
      </c>
      <c r="G6" s="7">
        <v>1.2328767123287672</v>
      </c>
      <c r="H6" s="6">
        <v>1379</v>
      </c>
      <c r="I6" s="53">
        <v>15.322222222222223</v>
      </c>
    </row>
    <row r="7" spans="2:9" x14ac:dyDescent="0.35">
      <c r="B7" s="24" t="s">
        <v>42</v>
      </c>
      <c r="C7" s="7">
        <v>109.78999999999999</v>
      </c>
      <c r="D7" s="6">
        <v>272</v>
      </c>
      <c r="E7" s="6">
        <v>102</v>
      </c>
      <c r="F7" s="15">
        <v>0.375</v>
      </c>
      <c r="G7" s="7">
        <v>1.0763725490196077</v>
      </c>
      <c r="H7" s="6">
        <v>424</v>
      </c>
      <c r="I7" s="53">
        <v>3.8619182074870211</v>
      </c>
    </row>
    <row r="8" spans="2:9" x14ac:dyDescent="0.35">
      <c r="B8" s="24" t="s">
        <v>66</v>
      </c>
      <c r="C8" s="7">
        <v>39.89</v>
      </c>
      <c r="D8" s="6">
        <v>277</v>
      </c>
      <c r="E8" s="6">
        <v>90</v>
      </c>
      <c r="F8" s="15">
        <v>0.32490974729241878</v>
      </c>
      <c r="G8" s="7">
        <v>0.44322222222222224</v>
      </c>
      <c r="H8" s="6">
        <v>41</v>
      </c>
      <c r="I8" s="53">
        <v>1.0278265229380796</v>
      </c>
    </row>
    <row r="9" spans="2:9" ht="15" thickBot="1" x14ac:dyDescent="0.4">
      <c r="B9" s="26" t="s">
        <v>20</v>
      </c>
      <c r="C9" s="30">
        <v>473.15</v>
      </c>
      <c r="D9" s="27">
        <v>301</v>
      </c>
      <c r="E9" s="27">
        <v>35</v>
      </c>
      <c r="F9" s="31">
        <v>0.11627906976744186</v>
      </c>
      <c r="G9" s="30">
        <v>13.518571428571429</v>
      </c>
      <c r="H9" s="27">
        <v>1009</v>
      </c>
      <c r="I9" s="54">
        <v>2.1325161153968089</v>
      </c>
    </row>
    <row r="10" spans="2:9" x14ac:dyDescent="0.35">
      <c r="B10" s="44" t="s">
        <v>90</v>
      </c>
      <c r="C10" s="45">
        <v>1200.44</v>
      </c>
      <c r="D10" s="44">
        <v>2851</v>
      </c>
      <c r="E10" s="44">
        <v>499</v>
      </c>
      <c r="F10" s="46">
        <v>0.17502630655910206</v>
      </c>
      <c r="G10" s="45">
        <v>2.4056913827655313</v>
      </c>
      <c r="H10" s="44">
        <v>5363</v>
      </c>
      <c r="I10" s="55">
        <v>4.4675285728566188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</vt:lpstr>
      <vt:lpstr>Consolidado</vt:lpstr>
      <vt:lpstr>Hoja2</vt:lpstr>
      <vt:lpstr>Resumen donante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Salgado Troya</dc:creator>
  <cp:lastModifiedBy>Sebastian Salgado Troya</cp:lastModifiedBy>
  <cp:lastPrinted>2018-11-14T16:39:05Z</cp:lastPrinted>
  <dcterms:created xsi:type="dcterms:W3CDTF">2018-01-25T16:33:48Z</dcterms:created>
  <dcterms:modified xsi:type="dcterms:W3CDTF">2018-11-14T19:14:41Z</dcterms:modified>
</cp:coreProperties>
</file>